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/Users/jim/_mymods/noaa-afsc/EBS_pollock/runs/data/"/>
    </mc:Choice>
  </mc:AlternateContent>
  <xr:revisionPtr revIDLastSave="0" documentId="8_{45DF7827-BBE4-EF43-88D3-A8DBD8EFCDDD}" xr6:coauthVersionLast="47" xr6:coauthVersionMax="47" xr10:uidLastSave="{00000000-0000-0000-0000-000000000000}"/>
  <bookViews>
    <workbookView xWindow="0" yWindow="760" windowWidth="28800" windowHeight="17540" activeTab="3" xr2:uid="{00000000-000D-0000-FFFF-FFFF00000000}"/>
  </bookViews>
  <sheets>
    <sheet name="Prior on SPR" sheetId="4" r:id="rId1"/>
    <sheet name="Sheet1" sheetId="6" r:id="rId2"/>
    <sheet name="Priors" sheetId="5" r:id="rId3"/>
    <sheet name="CTLs" sheetId="1" r:id="rId4"/>
    <sheet name="Files" sheetId="7" r:id="rId5"/>
    <sheet name="Sheet2" sheetId="2" r:id="rId6"/>
    <sheet name="Sheet3" sheetId="3" r:id="rId7"/>
    <sheet name="Sheet5" sheetId="9" r:id="rId8"/>
    <sheet name="SRRFig" sheetId="11" r:id="rId9"/>
    <sheet name="SRR" sheetId="10" r:id="rId10"/>
  </sheets>
  <externalReferences>
    <externalReference r:id="rId11"/>
    <externalReference r:id="rId12"/>
  </externalReferences>
  <definedNames>
    <definedName name="_xlnm._FilterDatabase" localSheetId="3" hidden="1">CTLs!$A$2:$P$102</definedName>
    <definedName name="a">Priors!$Y$17</definedName>
    <definedName name="aa">Priors!$H$14</definedName>
    <definedName name="aa_c">SRR!$E$2</definedName>
    <definedName name="Allocation_CV">Priors!$E$11</definedName>
    <definedName name="Alpha" localSheetId="9">SRR!$O$3</definedName>
    <definedName name="Alpha">Priors!$W$17</definedName>
    <definedName name="b">Priors!$Y$18</definedName>
    <definedName name="bb">Priors!$H$15</definedName>
    <definedName name="bb_c">SRR!$F$2</definedName>
    <definedName name="Beta" localSheetId="9">SRR!$P$3</definedName>
    <definedName name="Beta">Priors!$W$18</definedName>
    <definedName name="Bmsy2">SRR!$T$3</definedName>
    <definedName name="Bzero">SRR!$M$3</definedName>
    <definedName name="cvNatmortprior">#REF!</definedName>
    <definedName name="cvsteepnessprior">'[1]Sheet3 (2)'!$B$4</definedName>
    <definedName name="Fmsy">SRR!$I$3</definedName>
    <definedName name="Fmsy2">SRR!$S$3</definedName>
    <definedName name="hrs">#REF!</definedName>
    <definedName name="lb">Priors!$Z$28</definedName>
    <definedName name="mo">#REF!</definedName>
    <definedName name="MSY">SRR!$J$3</definedName>
    <definedName name="Natmort">#REF!</definedName>
    <definedName name="Natmortprior">#REF!</definedName>
    <definedName name="PhiZero">SRR!$N$3</definedName>
    <definedName name="PostSteep">'[1]Sheet3 (2)'!$D$2</definedName>
    <definedName name="PostSteepSigma">'[1]Sheet3 (2)'!$E$2</definedName>
    <definedName name="Rate">#REF!</definedName>
    <definedName name="Rzero">SRR!$L$3</definedName>
    <definedName name="sigma" localSheetId="2">#REF!</definedName>
    <definedName name="Sigma">[2]Sheet1!$A$2:$A$13</definedName>
    <definedName name="solver_adj" localSheetId="2" hidden="1">Priors!$H$14:$H$15</definedName>
    <definedName name="solver_cvg" localSheetId="2" hidden="1">0.0001</definedName>
    <definedName name="solver_drv" localSheetId="2" hidden="1">1</definedName>
    <definedName name="solver_eng" localSheetId="2" hidden="1">1</definedName>
    <definedName name="solver_est" localSheetId="2" hidden="1">1</definedName>
    <definedName name="solver_itr" localSheetId="2" hidden="1">100</definedName>
    <definedName name="solver_lin" localSheetId="2" hidden="1">2</definedName>
    <definedName name="solver_mip" localSheetId="2" hidden="1">2147483647</definedName>
    <definedName name="solver_mni" localSheetId="2" hidden="1">30</definedName>
    <definedName name="solver_mrt" localSheetId="2" hidden="1">0.075</definedName>
    <definedName name="solver_msl" localSheetId="2" hidden="1">2</definedName>
    <definedName name="solver_neg" localSheetId="2" hidden="1">2</definedName>
    <definedName name="solver_nod" localSheetId="2" hidden="1">2147483647</definedName>
    <definedName name="solver_num" localSheetId="2" hidden="1">0</definedName>
    <definedName name="solver_nwt" localSheetId="2" hidden="1">1</definedName>
    <definedName name="solver_opt" localSheetId="2" hidden="1">Priors!$K$13</definedName>
    <definedName name="solver_pre" localSheetId="2" hidden="1">0.000001</definedName>
    <definedName name="solver_rbv" localSheetId="2" hidden="1">1</definedName>
    <definedName name="solver_rlx" localSheetId="2" hidden="1">1</definedName>
    <definedName name="solver_rsd" localSheetId="2" hidden="1">0</definedName>
    <definedName name="solver_scl" localSheetId="2" hidden="1">2</definedName>
    <definedName name="solver_sho" localSheetId="2" hidden="1">2</definedName>
    <definedName name="solver_ssz" localSheetId="2" hidden="1">100</definedName>
    <definedName name="solver_tim" localSheetId="2" hidden="1">100</definedName>
    <definedName name="solver_tol" localSheetId="2" hidden="1">0.05</definedName>
    <definedName name="solver_typ" localSheetId="2" hidden="1">2</definedName>
    <definedName name="solver_val" localSheetId="2" hidden="1">0</definedName>
    <definedName name="solver_ver" localSheetId="2" hidden="1">2</definedName>
    <definedName name="SPB0">SRR!$Q$3</definedName>
    <definedName name="SPRBF40">SRR!$R$3</definedName>
    <definedName name="SSB">SRR!$B$2:$B$28</definedName>
    <definedName name="Steepness">SRR!$K$3</definedName>
    <definedName name="steepnessprior">'[1]Sheet3 (2)'!$A$4</definedName>
    <definedName name="ub">Priors!$Z$29</definedName>
    <definedName name="v">Priors!$Z$27</definedName>
    <definedName name="xbar">Priors!$Z$26</definedName>
  </definedNames>
  <calcPr calcId="191029"/>
  <extLst>
    <ext xmlns:x14="http://schemas.microsoft.com/office/spreadsheetml/2009/9/main" uri="{79F54976-1DA5-4618-B147-4CDE4B953A38}">
      <x14:workbookPr defaultImageDpi="32767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3" i="1" l="1"/>
  <c r="N4" i="1" s="1"/>
  <c r="N5" i="1" s="1"/>
  <c r="N6" i="1" s="1"/>
  <c r="N7" i="1" s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Z21" i="5"/>
  <c r="AA20" i="5" s="1"/>
  <c r="Y48" i="5"/>
  <c r="Z45" i="5" s="1"/>
  <c r="AA45" i="5" s="1"/>
  <c r="AB45" i="5" s="1"/>
  <c r="AC45" i="5" s="1"/>
  <c r="AD45" i="5" s="1"/>
  <c r="AE45" i="5" s="1"/>
  <c r="AF45" i="5" s="1"/>
  <c r="AG45" i="5" s="1"/>
  <c r="AH45" i="5" s="1"/>
  <c r="AI45" i="5" s="1"/>
  <c r="AJ45" i="5" s="1"/>
  <c r="AK45" i="5" s="1"/>
  <c r="AL45" i="5" s="1"/>
  <c r="AM45" i="5" s="1"/>
  <c r="AN45" i="5" s="1"/>
  <c r="AO45" i="5" s="1"/>
  <c r="AP45" i="5" s="1"/>
  <c r="AQ45" i="5" s="1"/>
  <c r="AR45" i="5" s="1"/>
  <c r="AS45" i="5" s="1"/>
  <c r="AT45" i="5" s="1"/>
  <c r="AU45" i="5" s="1"/>
  <c r="AV45" i="5" s="1"/>
  <c r="AW45" i="5" s="1"/>
  <c r="AX45" i="5" s="1"/>
  <c r="AY45" i="5" s="1"/>
  <c r="AZ45" i="5" s="1"/>
  <c r="BA45" i="5" s="1"/>
  <c r="BB45" i="5" s="1"/>
  <c r="BC45" i="5" s="1"/>
  <c r="BD45" i="5" s="1"/>
  <c r="I15" i="5"/>
  <c r="K15" i="5" s="1"/>
  <c r="I14" i="5"/>
  <c r="K14" i="5" s="1"/>
  <c r="K13" i="5" l="1"/>
  <c r="O3" i="10"/>
  <c r="M3" i="10"/>
  <c r="E17" i="10" s="1"/>
  <c r="E9" i="10"/>
  <c r="E10" i="10"/>
  <c r="E11" i="10"/>
  <c r="E12" i="10"/>
  <c r="E13" i="10"/>
  <c r="E15" i="10"/>
  <c r="E19" i="10"/>
  <c r="E21" i="10"/>
  <c r="E23" i="10"/>
  <c r="E25" i="10"/>
  <c r="E26" i="10"/>
  <c r="E27" i="10"/>
  <c r="E28" i="10"/>
  <c r="E2" i="10"/>
  <c r="F2" i="10"/>
  <c r="D8" i="10" s="1"/>
  <c r="C8" i="10" s="1"/>
  <c r="D15" i="10"/>
  <c r="C15" i="10" s="1"/>
  <c r="D27" i="10"/>
  <c r="C27" i="10" s="1"/>
  <c r="C3" i="9"/>
  <c r="S118" i="9" s="1"/>
  <c r="D3" i="9"/>
  <c r="T116" i="9" s="1"/>
  <c r="E3" i="9"/>
  <c r="U116" i="9" s="1"/>
  <c r="F3" i="9"/>
  <c r="V116" i="9" s="1"/>
  <c r="G3" i="9"/>
  <c r="W149" i="9" s="1"/>
  <c r="H3" i="9"/>
  <c r="X120" i="9" s="1"/>
  <c r="I3" i="9"/>
  <c r="J3" i="9"/>
  <c r="Z115" i="9" s="1"/>
  <c r="K3" i="9"/>
  <c r="AA147" i="9" s="1"/>
  <c r="L3" i="9"/>
  <c r="AB116" i="9" s="1"/>
  <c r="M3" i="9"/>
  <c r="AC116" i="9" s="1"/>
  <c r="N3" i="9"/>
  <c r="AD116" i="9" s="1"/>
  <c r="O3" i="9"/>
  <c r="AE121" i="9" s="1"/>
  <c r="S115" i="9"/>
  <c r="S120" i="9"/>
  <c r="S122" i="9"/>
  <c r="S123" i="9"/>
  <c r="S124" i="9"/>
  <c r="S125" i="9"/>
  <c r="S130" i="9"/>
  <c r="S132" i="9"/>
  <c r="S133" i="9"/>
  <c r="S134" i="9"/>
  <c r="S135" i="9"/>
  <c r="S140" i="9"/>
  <c r="S142" i="9"/>
  <c r="S143" i="9"/>
  <c r="S144" i="9"/>
  <c r="S145" i="9"/>
  <c r="W115" i="9"/>
  <c r="Y115" i="9"/>
  <c r="AE115" i="9"/>
  <c r="W116" i="9"/>
  <c r="X116" i="9"/>
  <c r="Y116" i="9"/>
  <c r="Z116" i="9"/>
  <c r="X117" i="9"/>
  <c r="Y117" i="9"/>
  <c r="AA117" i="9"/>
  <c r="W118" i="9"/>
  <c r="X118" i="9"/>
  <c r="Y118" i="9"/>
  <c r="Z118" i="9"/>
  <c r="AA118" i="9"/>
  <c r="W119" i="9"/>
  <c r="X119" i="9"/>
  <c r="Y119" i="9"/>
  <c r="AA119" i="9"/>
  <c r="Y120" i="9"/>
  <c r="Z120" i="9"/>
  <c r="W121" i="9"/>
  <c r="X121" i="9"/>
  <c r="Y121" i="9"/>
  <c r="Z121" i="9"/>
  <c r="X122" i="9"/>
  <c r="Y122" i="9"/>
  <c r="Z122" i="9"/>
  <c r="AA122" i="9"/>
  <c r="AE122" i="9"/>
  <c r="W123" i="9"/>
  <c r="X123" i="9"/>
  <c r="Y123" i="9"/>
  <c r="Z123" i="9"/>
  <c r="X124" i="9"/>
  <c r="Y124" i="9"/>
  <c r="Z124" i="9"/>
  <c r="AA124" i="9"/>
  <c r="Y125" i="9"/>
  <c r="Z125" i="9"/>
  <c r="W126" i="9"/>
  <c r="X126" i="9"/>
  <c r="Y126" i="9"/>
  <c r="Z126" i="9"/>
  <c r="X127" i="9"/>
  <c r="Y127" i="9"/>
  <c r="Z127" i="9"/>
  <c r="AA127" i="9"/>
  <c r="AE127" i="9"/>
  <c r="W128" i="9"/>
  <c r="X128" i="9"/>
  <c r="Y128" i="9"/>
  <c r="Z128" i="9"/>
  <c r="X129" i="9"/>
  <c r="Y129" i="9"/>
  <c r="Z129" i="9"/>
  <c r="AA129" i="9"/>
  <c r="Y130" i="9"/>
  <c r="Z130" i="9"/>
  <c r="W131" i="9"/>
  <c r="X131" i="9"/>
  <c r="Y131" i="9"/>
  <c r="Z131" i="9"/>
  <c r="X132" i="9"/>
  <c r="Y132" i="9"/>
  <c r="Z132" i="9"/>
  <c r="AA132" i="9"/>
  <c r="AE132" i="9"/>
  <c r="W133" i="9"/>
  <c r="X133" i="9"/>
  <c r="Y133" i="9"/>
  <c r="Z133" i="9"/>
  <c r="AE133" i="9"/>
  <c r="X134" i="9"/>
  <c r="Y134" i="9"/>
  <c r="Z134" i="9"/>
  <c r="AA134" i="9"/>
  <c r="Y135" i="9"/>
  <c r="Z135" i="9"/>
  <c r="W136" i="9"/>
  <c r="X136" i="9"/>
  <c r="Y136" i="9"/>
  <c r="Z136" i="9"/>
  <c r="X137" i="9"/>
  <c r="Y137" i="9"/>
  <c r="Z137" i="9"/>
  <c r="AA137" i="9"/>
  <c r="AE137" i="9"/>
  <c r="W138" i="9"/>
  <c r="X138" i="9"/>
  <c r="Y138" i="9"/>
  <c r="Z138" i="9"/>
  <c r="AE138" i="9"/>
  <c r="X139" i="9"/>
  <c r="Y139" i="9"/>
  <c r="Z139" i="9"/>
  <c r="AA139" i="9"/>
  <c r="Y140" i="9"/>
  <c r="Z140" i="9"/>
  <c r="W141" i="9"/>
  <c r="X141" i="9"/>
  <c r="Y141" i="9"/>
  <c r="Z141" i="9"/>
  <c r="X142" i="9"/>
  <c r="Y142" i="9"/>
  <c r="Z142" i="9"/>
  <c r="AA142" i="9"/>
  <c r="AE142" i="9"/>
  <c r="V143" i="9"/>
  <c r="W143" i="9"/>
  <c r="X143" i="9"/>
  <c r="Y143" i="9"/>
  <c r="Z143" i="9"/>
  <c r="AA143" i="9"/>
  <c r="W144" i="9"/>
  <c r="X144" i="9"/>
  <c r="Y144" i="9"/>
  <c r="Z144" i="9"/>
  <c r="W145" i="9"/>
  <c r="Y145" i="9"/>
  <c r="Z145" i="9"/>
  <c r="AA145" i="9"/>
  <c r="AD145" i="9"/>
  <c r="Y146" i="9"/>
  <c r="Z146" i="9"/>
  <c r="W147" i="9"/>
  <c r="X147" i="9"/>
  <c r="Y147" i="9"/>
  <c r="Z147" i="9"/>
  <c r="AE147" i="9"/>
  <c r="X148" i="9"/>
  <c r="Y148" i="9"/>
  <c r="Z148" i="9"/>
  <c r="AA148" i="9"/>
  <c r="Y149" i="9"/>
  <c r="Z149" i="9"/>
  <c r="AD149" i="9"/>
  <c r="AE149" i="9"/>
  <c r="P73" i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E108" i="1"/>
  <c r="Z26" i="5"/>
  <c r="W19" i="5"/>
  <c r="Z25" i="5" s="1"/>
  <c r="Z27" i="5" s="1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1" i="3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G26" i="5"/>
  <c r="G50" i="5"/>
  <c r="A26" i="5"/>
  <c r="A25" i="5"/>
  <c r="A24" i="5"/>
  <c r="A23" i="5"/>
  <c r="B22" i="5"/>
  <c r="A22" i="5"/>
  <c r="V14" i="5"/>
  <c r="V13" i="5"/>
  <c r="V12" i="5"/>
  <c r="V11" i="5"/>
  <c r="V10" i="5"/>
  <c r="BA4" i="5"/>
  <c r="AZ4" i="5"/>
  <c r="AY4" i="5"/>
  <c r="AX4" i="5"/>
  <c r="AW4" i="5"/>
  <c r="AV4" i="5"/>
  <c r="AU4" i="5"/>
  <c r="AT4" i="5"/>
  <c r="AS4" i="5"/>
  <c r="AR4" i="5"/>
  <c r="AQ4" i="5"/>
  <c r="AP4" i="5"/>
  <c r="AO4" i="5"/>
  <c r="AN4" i="5"/>
  <c r="AM4" i="5"/>
  <c r="AL4" i="5"/>
  <c r="AK4" i="5"/>
  <c r="AJ4" i="5"/>
  <c r="AI4" i="5"/>
  <c r="AH4" i="5"/>
  <c r="AG4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E2" i="5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F1" i="4"/>
  <c r="C20" i="4" s="1"/>
  <c r="A23" i="4"/>
  <c r="C22" i="4"/>
  <c r="A22" i="4"/>
  <c r="A21" i="4"/>
  <c r="A20" i="4"/>
  <c r="A19" i="4"/>
  <c r="A18" i="4"/>
  <c r="A17" i="4"/>
  <c r="C16" i="4"/>
  <c r="A16" i="4"/>
  <c r="C15" i="4"/>
  <c r="A15" i="4"/>
  <c r="A14" i="4"/>
  <c r="C13" i="4"/>
  <c r="A13" i="4"/>
  <c r="A12" i="4"/>
  <c r="A11" i="4"/>
  <c r="C10" i="4"/>
  <c r="A10" i="4"/>
  <c r="A9" i="4"/>
  <c r="C8" i="4"/>
  <c r="A8" i="4"/>
  <c r="A7" i="4"/>
  <c r="A6" i="4"/>
  <c r="A5" i="4"/>
  <c r="C4" i="4"/>
  <c r="A4" i="4"/>
  <c r="C3" i="4"/>
  <c r="A3" i="4"/>
  <c r="G2" i="4"/>
  <c r="D43" i="4" s="1"/>
  <c r="A2" i="4"/>
  <c r="C69" i="4"/>
  <c r="C73" i="4"/>
  <c r="C77" i="4"/>
  <c r="C79" i="4"/>
  <c r="C24" i="4"/>
  <c r="C25" i="4"/>
  <c r="C26" i="4"/>
  <c r="C28" i="4"/>
  <c r="C31" i="4"/>
  <c r="C33" i="4"/>
  <c r="C34" i="4"/>
  <c r="C35" i="4"/>
  <c r="C36" i="4"/>
  <c r="C37" i="4"/>
  <c r="C40" i="4"/>
  <c r="C42" i="4"/>
  <c r="C44" i="4"/>
  <c r="C45" i="4"/>
  <c r="C46" i="4"/>
  <c r="C47" i="4"/>
  <c r="C48" i="4"/>
  <c r="C50" i="4"/>
  <c r="C52" i="4"/>
  <c r="C54" i="4"/>
  <c r="C55" i="4"/>
  <c r="C56" i="4"/>
  <c r="C57" i="4"/>
  <c r="C58" i="4"/>
  <c r="C60" i="4"/>
  <c r="C63" i="4"/>
  <c r="C65" i="4"/>
  <c r="C66" i="4"/>
  <c r="C68" i="4"/>
  <c r="C70" i="4"/>
  <c r="C72" i="4"/>
  <c r="C76" i="4"/>
  <c r="D14" i="4"/>
  <c r="D62" i="4"/>
  <c r="D68" i="4"/>
  <c r="BH100" i="1"/>
  <c r="CC100" i="1"/>
  <c r="D3" i="2"/>
  <c r="E3" i="2" s="1"/>
  <c r="D5" i="2"/>
  <c r="E5" i="2" s="1"/>
  <c r="D7" i="2"/>
  <c r="E7" i="2" s="1"/>
  <c r="D9" i="2"/>
  <c r="E9" i="2"/>
  <c r="D11" i="2"/>
  <c r="E11" i="2" s="1"/>
  <c r="D13" i="2"/>
  <c r="E13" i="2" s="1"/>
  <c r="D15" i="2"/>
  <c r="E15" i="2" s="1"/>
  <c r="D17" i="2"/>
  <c r="E17" i="2" s="1"/>
  <c r="D19" i="2"/>
  <c r="E19" i="2" s="1"/>
  <c r="D21" i="2"/>
  <c r="E21" i="2" s="1"/>
  <c r="D23" i="2"/>
  <c r="E23" i="2" s="1"/>
  <c r="D25" i="2"/>
  <c r="E25" i="2" s="1"/>
  <c r="D27" i="2"/>
  <c r="E27" i="2" s="1"/>
  <c r="D29" i="2"/>
  <c r="E29" i="2" s="1"/>
  <c r="D31" i="2"/>
  <c r="E31" i="2" s="1"/>
  <c r="D33" i="2"/>
  <c r="E33" i="2" s="1"/>
  <c r="D35" i="2"/>
  <c r="E35" i="2"/>
  <c r="D37" i="2"/>
  <c r="E37" i="2" s="1"/>
  <c r="D39" i="2"/>
  <c r="E39" i="2" s="1"/>
  <c r="D41" i="2"/>
  <c r="E41" i="2" s="1"/>
  <c r="D43" i="2"/>
  <c r="E43" i="2" s="1"/>
  <c r="D45" i="2"/>
  <c r="E45" i="2" s="1"/>
  <c r="D47" i="2"/>
  <c r="E47" i="2" s="1"/>
  <c r="D49" i="2"/>
  <c r="E49" i="2"/>
  <c r="D51" i="2"/>
  <c r="E51" i="2" s="1"/>
  <c r="D53" i="2"/>
  <c r="E53" i="2" s="1"/>
  <c r="D55" i="2"/>
  <c r="E55" i="2" s="1"/>
  <c r="D57" i="2"/>
  <c r="E57" i="2" s="1"/>
  <c r="D59" i="2"/>
  <c r="E59" i="2" s="1"/>
  <c r="D61" i="2"/>
  <c r="E61" i="2" s="1"/>
  <c r="D63" i="2"/>
  <c r="E63" i="2" s="1"/>
  <c r="D2" i="2"/>
  <c r="E2" i="2" s="1"/>
  <c r="D4" i="2"/>
  <c r="E4" i="2" s="1"/>
  <c r="D6" i="2"/>
  <c r="E6" i="2" s="1"/>
  <c r="D8" i="2"/>
  <c r="E8" i="2" s="1"/>
  <c r="D10" i="2"/>
  <c r="E10" i="2" s="1"/>
  <c r="D12" i="2"/>
  <c r="E12" i="2"/>
  <c r="D14" i="2"/>
  <c r="E14" i="2" s="1"/>
  <c r="D16" i="2"/>
  <c r="E16" i="2" s="1"/>
  <c r="D18" i="2"/>
  <c r="E18" i="2" s="1"/>
  <c r="D20" i="2"/>
  <c r="E20" i="2" s="1"/>
  <c r="D22" i="2"/>
  <c r="E22" i="2" s="1"/>
  <c r="D24" i="2"/>
  <c r="E24" i="2" s="1"/>
  <c r="D26" i="2"/>
  <c r="E26" i="2"/>
  <c r="D28" i="2"/>
  <c r="E28" i="2" s="1"/>
  <c r="D30" i="2"/>
  <c r="E30" i="2" s="1"/>
  <c r="D32" i="2"/>
  <c r="E32" i="2" s="1"/>
  <c r="D34" i="2"/>
  <c r="E34" i="2" s="1"/>
  <c r="D36" i="2"/>
  <c r="E36" i="2" s="1"/>
  <c r="D38" i="2"/>
  <c r="E38" i="2" s="1"/>
  <c r="D40" i="2"/>
  <c r="E40" i="2"/>
  <c r="D42" i="2"/>
  <c r="E42" i="2" s="1"/>
  <c r="D44" i="2"/>
  <c r="E44" i="2"/>
  <c r="D46" i="2"/>
  <c r="E46" i="2" s="1"/>
  <c r="D48" i="2"/>
  <c r="E48" i="2" s="1"/>
  <c r="D50" i="2"/>
  <c r="E50" i="2"/>
  <c r="D52" i="2"/>
  <c r="E52" i="2" s="1"/>
  <c r="D54" i="2"/>
  <c r="E54" i="2" s="1"/>
  <c r="D56" i="2"/>
  <c r="E56" i="2"/>
  <c r="D58" i="2"/>
  <c r="E58" i="2"/>
  <c r="D60" i="2"/>
  <c r="E60" i="2"/>
  <c r="D62" i="2"/>
  <c r="E62" i="2" s="1"/>
  <c r="D64" i="2"/>
  <c r="E64" i="2" s="1"/>
  <c r="D18" i="4"/>
  <c r="D65" i="4"/>
  <c r="D41" i="4"/>
  <c r="D17" i="4"/>
  <c r="C11" i="4"/>
  <c r="D46" i="4"/>
  <c r="D20" i="4"/>
  <c r="D67" i="4"/>
  <c r="D63" i="4"/>
  <c r="C38" i="4"/>
  <c r="C12" i="4"/>
  <c r="D69" i="4"/>
  <c r="D61" i="4"/>
  <c r="D37" i="4"/>
  <c r="D13" i="4"/>
  <c r="D56" i="4"/>
  <c r="D32" i="4"/>
  <c r="D8" i="4"/>
  <c r="D71" i="4"/>
  <c r="D10" i="4"/>
  <c r="D73" i="4"/>
  <c r="D57" i="4"/>
  <c r="D33" i="4"/>
  <c r="D54" i="4"/>
  <c r="D30" i="4"/>
  <c r="D6" i="4"/>
  <c r="C29" i="4"/>
  <c r="D79" i="4"/>
  <c r="D3" i="4"/>
  <c r="D78" i="4"/>
  <c r="D28" i="4"/>
  <c r="D80" i="4"/>
  <c r="D29" i="4"/>
  <c r="D25" i="4"/>
  <c r="C7" i="4"/>
  <c r="D45" i="4"/>
  <c r="V149" i="9" l="1"/>
  <c r="W146" i="9"/>
  <c r="AA144" i="9"/>
  <c r="AA141" i="9"/>
  <c r="W140" i="9"/>
  <c r="AA136" i="9"/>
  <c r="W135" i="9"/>
  <c r="AA131" i="9"/>
  <c r="W130" i="9"/>
  <c r="AA126" i="9"/>
  <c r="W125" i="9"/>
  <c r="AA121" i="9"/>
  <c r="W120" i="9"/>
  <c r="S147" i="9"/>
  <c r="S137" i="9"/>
  <c r="S127" i="9"/>
  <c r="S117" i="9"/>
  <c r="D31" i="4"/>
  <c r="D72" i="4"/>
  <c r="D12" i="4"/>
  <c r="D40" i="4"/>
  <c r="D19" i="4"/>
  <c r="D26" i="4"/>
  <c r="D5" i="4"/>
  <c r="D75" i="4"/>
  <c r="D35" i="4"/>
  <c r="D60" i="4"/>
  <c r="D15" i="4"/>
  <c r="D66" i="4"/>
  <c r="D44" i="4"/>
  <c r="D50" i="4"/>
  <c r="D53" i="4"/>
  <c r="D9" i="4"/>
  <c r="D59" i="4"/>
  <c r="D70" i="4"/>
  <c r="D39" i="4"/>
  <c r="C23" i="4"/>
  <c r="D22" i="4"/>
  <c r="C74" i="4"/>
  <c r="C59" i="4"/>
  <c r="C49" i="4"/>
  <c r="C39" i="4"/>
  <c r="C27" i="4"/>
  <c r="C67" i="4"/>
  <c r="AE148" i="9"/>
  <c r="AE145" i="9"/>
  <c r="AE139" i="9"/>
  <c r="AE134" i="9"/>
  <c r="AE129" i="9"/>
  <c r="AE124" i="9"/>
  <c r="AE119" i="9"/>
  <c r="S146" i="9"/>
  <c r="S136" i="9"/>
  <c r="S126" i="9"/>
  <c r="S116" i="9"/>
  <c r="D19" i="10"/>
  <c r="C19" i="10" s="1"/>
  <c r="D47" i="4"/>
  <c r="C21" i="4"/>
  <c r="AE117" i="9"/>
  <c r="D21" i="4"/>
  <c r="V147" i="9"/>
  <c r="AA115" i="9"/>
  <c r="D48" i="4"/>
  <c r="AA149" i="9"/>
  <c r="AE146" i="9"/>
  <c r="AE143" i="9"/>
  <c r="AE140" i="9"/>
  <c r="AE135" i="9"/>
  <c r="AE130" i="9"/>
  <c r="AE125" i="9"/>
  <c r="AE120" i="9"/>
  <c r="D11" i="10"/>
  <c r="C11" i="10" s="1"/>
  <c r="D49" i="4"/>
  <c r="D27" i="4"/>
  <c r="D76" i="4"/>
  <c r="D34" i="4"/>
  <c r="D74" i="4"/>
  <c r="D23" i="4"/>
  <c r="W148" i="9"/>
  <c r="AA146" i="9"/>
  <c r="X145" i="9"/>
  <c r="AD143" i="9"/>
  <c r="AA140" i="9"/>
  <c r="W139" i="9"/>
  <c r="AA135" i="9"/>
  <c r="W134" i="9"/>
  <c r="AA130" i="9"/>
  <c r="W129" i="9"/>
  <c r="AA125" i="9"/>
  <c r="W124" i="9"/>
  <c r="AA120" i="9"/>
  <c r="AE118" i="9"/>
  <c r="W117" i="9"/>
  <c r="X115" i="9"/>
  <c r="S141" i="9"/>
  <c r="S131" i="9"/>
  <c r="S121" i="9"/>
  <c r="D7" i="10"/>
  <c r="C7" i="10" s="1"/>
  <c r="E20" i="10"/>
  <c r="E7" i="10"/>
  <c r="D38" i="4"/>
  <c r="D52" i="4"/>
  <c r="D51" i="4"/>
  <c r="D7" i="4"/>
  <c r="D58" i="4"/>
  <c r="D2" i="4"/>
  <c r="C80" i="4"/>
  <c r="D16" i="4"/>
  <c r="D42" i="4"/>
  <c r="D24" i="4"/>
  <c r="C64" i="4"/>
  <c r="C53" i="4"/>
  <c r="C43" i="4"/>
  <c r="C32" i="4"/>
  <c r="C75" i="4"/>
  <c r="C17" i="4"/>
  <c r="AE128" i="9"/>
  <c r="AE123" i="9"/>
  <c r="AE116" i="9"/>
  <c r="X149" i="9"/>
  <c r="AD147" i="9"/>
  <c r="V145" i="9"/>
  <c r="W142" i="9"/>
  <c r="AA138" i="9"/>
  <c r="W137" i="9"/>
  <c r="AA133" i="9"/>
  <c r="W132" i="9"/>
  <c r="AA128" i="9"/>
  <c r="W127" i="9"/>
  <c r="AA123" i="9"/>
  <c r="W122" i="9"/>
  <c r="AA116" i="9"/>
  <c r="S149" i="9"/>
  <c r="S139" i="9"/>
  <c r="S129" i="9"/>
  <c r="S119" i="9"/>
  <c r="D6" i="10"/>
  <c r="C6" i="10" s="1"/>
  <c r="E18" i="10"/>
  <c r="E6" i="10"/>
  <c r="D77" i="4"/>
  <c r="D4" i="4"/>
  <c r="D55" i="4"/>
  <c r="D11" i="4"/>
  <c r="D36" i="4"/>
  <c r="C62" i="4"/>
  <c r="D64" i="4"/>
  <c r="C78" i="4"/>
  <c r="C61" i="4"/>
  <c r="C51" i="4"/>
  <c r="C41" i="4"/>
  <c r="C30" i="4"/>
  <c r="C71" i="4"/>
  <c r="X146" i="9"/>
  <c r="AE144" i="9"/>
  <c r="AE141" i="9"/>
  <c r="X140" i="9"/>
  <c r="AE136" i="9"/>
  <c r="X135" i="9"/>
  <c r="AE131" i="9"/>
  <c r="X130" i="9"/>
  <c r="AE126" i="9"/>
  <c r="X125" i="9"/>
  <c r="S148" i="9"/>
  <c r="S138" i="9"/>
  <c r="S128" i="9"/>
  <c r="D23" i="10"/>
  <c r="C23" i="10" s="1"/>
  <c r="E5" i="10"/>
  <c r="U18" i="5"/>
  <c r="U17" i="5"/>
  <c r="W22" i="5"/>
  <c r="AH18" i="5"/>
  <c r="AH17" i="5"/>
  <c r="AM18" i="5"/>
  <c r="AM17" i="5"/>
  <c r="AD141" i="9"/>
  <c r="V141" i="9"/>
  <c r="AD139" i="9"/>
  <c r="V139" i="9"/>
  <c r="AD137" i="9"/>
  <c r="V137" i="9"/>
  <c r="AD135" i="9"/>
  <c r="V135" i="9"/>
  <c r="AD133" i="9"/>
  <c r="V133" i="9"/>
  <c r="AD131" i="9"/>
  <c r="V131" i="9"/>
  <c r="AD129" i="9"/>
  <c r="V129" i="9"/>
  <c r="AD127" i="9"/>
  <c r="V127" i="9"/>
  <c r="AD125" i="9"/>
  <c r="V125" i="9"/>
  <c r="AD123" i="9"/>
  <c r="V123" i="9"/>
  <c r="AD121" i="9"/>
  <c r="V121" i="9"/>
  <c r="AD119" i="9"/>
  <c r="V119" i="9"/>
  <c r="AD117" i="9"/>
  <c r="V117" i="9"/>
  <c r="AD115" i="9"/>
  <c r="V115" i="9"/>
  <c r="C9" i="4"/>
  <c r="C14" i="4"/>
  <c r="C18" i="4"/>
  <c r="AC149" i="9"/>
  <c r="U149" i="9"/>
  <c r="AC147" i="9"/>
  <c r="U147" i="9"/>
  <c r="AC145" i="9"/>
  <c r="U145" i="9"/>
  <c r="AC143" i="9"/>
  <c r="U143" i="9"/>
  <c r="AC141" i="9"/>
  <c r="U141" i="9"/>
  <c r="AC139" i="9"/>
  <c r="U139" i="9"/>
  <c r="AC137" i="9"/>
  <c r="U137" i="9"/>
  <c r="AC135" i="9"/>
  <c r="U135" i="9"/>
  <c r="AC133" i="9"/>
  <c r="U133" i="9"/>
  <c r="AC131" i="9"/>
  <c r="U131" i="9"/>
  <c r="AC129" i="9"/>
  <c r="U129" i="9"/>
  <c r="AC127" i="9"/>
  <c r="U127" i="9"/>
  <c r="AC125" i="9"/>
  <c r="U125" i="9"/>
  <c r="AC123" i="9"/>
  <c r="U123" i="9"/>
  <c r="AC121" i="9"/>
  <c r="U121" i="9"/>
  <c r="AC119" i="9"/>
  <c r="U119" i="9"/>
  <c r="AC117" i="9"/>
  <c r="U117" i="9"/>
  <c r="AC115" i="9"/>
  <c r="U115" i="9"/>
  <c r="C2" i="4"/>
  <c r="C5" i="4"/>
  <c r="C19" i="4"/>
  <c r="AB149" i="9"/>
  <c r="T149" i="9"/>
  <c r="AB147" i="9"/>
  <c r="T147" i="9"/>
  <c r="AB145" i="9"/>
  <c r="T145" i="9"/>
  <c r="AB143" i="9"/>
  <c r="T143" i="9"/>
  <c r="AB141" i="9"/>
  <c r="T141" i="9"/>
  <c r="AB139" i="9"/>
  <c r="T139" i="9"/>
  <c r="AB137" i="9"/>
  <c r="T137" i="9"/>
  <c r="AB135" i="9"/>
  <c r="T135" i="9"/>
  <c r="AB133" i="9"/>
  <c r="T133" i="9"/>
  <c r="AB131" i="9"/>
  <c r="T131" i="9"/>
  <c r="AB129" i="9"/>
  <c r="T129" i="9"/>
  <c r="AB127" i="9"/>
  <c r="T127" i="9"/>
  <c r="AB125" i="9"/>
  <c r="T125" i="9"/>
  <c r="AB123" i="9"/>
  <c r="T123" i="9"/>
  <c r="AB121" i="9"/>
  <c r="T121" i="9"/>
  <c r="AB119" i="9"/>
  <c r="T119" i="9"/>
  <c r="AB117" i="9"/>
  <c r="T117" i="9"/>
  <c r="AB115" i="9"/>
  <c r="T115" i="9"/>
  <c r="D26" i="10"/>
  <c r="C26" i="10" s="1"/>
  <c r="D22" i="10"/>
  <c r="C22" i="10" s="1"/>
  <c r="D18" i="10"/>
  <c r="C18" i="10" s="1"/>
  <c r="D14" i="10"/>
  <c r="C14" i="10" s="1"/>
  <c r="D10" i="10"/>
  <c r="C10" i="10" s="1"/>
  <c r="E24" i="10"/>
  <c r="E16" i="10"/>
  <c r="E8" i="10"/>
  <c r="W23" i="5"/>
  <c r="Y18" i="5" s="1"/>
  <c r="C6" i="4"/>
  <c r="AD148" i="9"/>
  <c r="V148" i="9"/>
  <c r="AD146" i="9"/>
  <c r="V146" i="9"/>
  <c r="AD144" i="9"/>
  <c r="V144" i="9"/>
  <c r="AD142" i="9"/>
  <c r="V142" i="9"/>
  <c r="AD140" i="9"/>
  <c r="V140" i="9"/>
  <c r="AD138" i="9"/>
  <c r="V138" i="9"/>
  <c r="AD136" i="9"/>
  <c r="V136" i="9"/>
  <c r="AD134" i="9"/>
  <c r="V134" i="9"/>
  <c r="AD132" i="9"/>
  <c r="V132" i="9"/>
  <c r="AD130" i="9"/>
  <c r="V130" i="9"/>
  <c r="AD128" i="9"/>
  <c r="V128" i="9"/>
  <c r="AD126" i="9"/>
  <c r="V126" i="9"/>
  <c r="AD124" i="9"/>
  <c r="V124" i="9"/>
  <c r="AD122" i="9"/>
  <c r="V122" i="9"/>
  <c r="AD120" i="9"/>
  <c r="V120" i="9"/>
  <c r="Z119" i="9"/>
  <c r="AD118" i="9"/>
  <c r="V118" i="9"/>
  <c r="Z117" i="9"/>
  <c r="D5" i="10"/>
  <c r="C5" i="10" s="1"/>
  <c r="D25" i="10"/>
  <c r="C25" i="10" s="1"/>
  <c r="D21" i="10"/>
  <c r="C21" i="10" s="1"/>
  <c r="D17" i="10"/>
  <c r="C17" i="10" s="1"/>
  <c r="D13" i="10"/>
  <c r="C13" i="10" s="1"/>
  <c r="D9" i="10"/>
  <c r="C9" i="10" s="1"/>
  <c r="E22" i="10"/>
  <c r="E14" i="10"/>
  <c r="AC148" i="9"/>
  <c r="U148" i="9"/>
  <c r="AC146" i="9"/>
  <c r="U146" i="9"/>
  <c r="AC144" i="9"/>
  <c r="U144" i="9"/>
  <c r="AC142" i="9"/>
  <c r="U142" i="9"/>
  <c r="AC140" i="9"/>
  <c r="U140" i="9"/>
  <c r="AC138" i="9"/>
  <c r="U138" i="9"/>
  <c r="AC136" i="9"/>
  <c r="U136" i="9"/>
  <c r="AC134" i="9"/>
  <c r="U134" i="9"/>
  <c r="AC132" i="9"/>
  <c r="U132" i="9"/>
  <c r="AC130" i="9"/>
  <c r="U130" i="9"/>
  <c r="AC128" i="9"/>
  <c r="U128" i="9"/>
  <c r="AC126" i="9"/>
  <c r="U126" i="9"/>
  <c r="AC124" i="9"/>
  <c r="U124" i="9"/>
  <c r="AC122" i="9"/>
  <c r="U122" i="9"/>
  <c r="AC120" i="9"/>
  <c r="U120" i="9"/>
  <c r="AC118" i="9"/>
  <c r="U118" i="9"/>
  <c r="AB148" i="9"/>
  <c r="T148" i="9"/>
  <c r="AB146" i="9"/>
  <c r="T146" i="9"/>
  <c r="AB144" i="9"/>
  <c r="T144" i="9"/>
  <c r="AB142" i="9"/>
  <c r="T142" i="9"/>
  <c r="AB140" i="9"/>
  <c r="T140" i="9"/>
  <c r="AB138" i="9"/>
  <c r="T138" i="9"/>
  <c r="AB136" i="9"/>
  <c r="T136" i="9"/>
  <c r="AB134" i="9"/>
  <c r="T134" i="9"/>
  <c r="AB132" i="9"/>
  <c r="T132" i="9"/>
  <c r="AB130" i="9"/>
  <c r="T130" i="9"/>
  <c r="AB128" i="9"/>
  <c r="T128" i="9"/>
  <c r="AB126" i="9"/>
  <c r="T126" i="9"/>
  <c r="AB124" i="9"/>
  <c r="T124" i="9"/>
  <c r="AB122" i="9"/>
  <c r="T122" i="9"/>
  <c r="AB120" i="9"/>
  <c r="T120" i="9"/>
  <c r="AB118" i="9"/>
  <c r="T118" i="9"/>
  <c r="D28" i="10"/>
  <c r="C28" i="10" s="1"/>
  <c r="D24" i="10"/>
  <c r="C24" i="10" s="1"/>
  <c r="D20" i="10"/>
  <c r="C20" i="10" s="1"/>
  <c r="D16" i="10"/>
  <c r="C16" i="10" s="1"/>
  <c r="D12" i="10"/>
  <c r="C12" i="10" s="1"/>
  <c r="D1" i="4" l="1"/>
  <c r="Y17" i="5"/>
  <c r="Z46" i="5"/>
  <c r="AH46" i="5"/>
  <c r="AP46" i="5"/>
  <c r="AX46" i="5"/>
  <c r="Y46" i="5"/>
  <c r="AR46" i="5"/>
  <c r="AZ46" i="5"/>
  <c r="AL46" i="5"/>
  <c r="AE46" i="5"/>
  <c r="AF46" i="5"/>
  <c r="AO46" i="5"/>
  <c r="AA46" i="5"/>
  <c r="AI46" i="5"/>
  <c r="AQ46" i="5"/>
  <c r="AY46" i="5"/>
  <c r="AT46" i="5"/>
  <c r="AM46" i="5"/>
  <c r="AU46" i="5"/>
  <c r="AN46" i="5"/>
  <c r="BD46" i="5"/>
  <c r="BE46" i="5"/>
  <c r="AB46" i="5"/>
  <c r="AJ46" i="5"/>
  <c r="AD46" i="5"/>
  <c r="BC46" i="5"/>
  <c r="AV46" i="5"/>
  <c r="AW46" i="5"/>
  <c r="AC46" i="5"/>
  <c r="AK46" i="5"/>
  <c r="AS46" i="5"/>
  <c r="BA46" i="5"/>
  <c r="BB46" i="5"/>
  <c r="AG46" i="5"/>
  <c r="W17" i="5"/>
  <c r="C20" i="5"/>
  <c r="W18" i="5"/>
  <c r="C21" i="5"/>
  <c r="Y20" i="5"/>
  <c r="Y19" i="5"/>
  <c r="Q53" i="9" a="1"/>
  <c r="Q53" i="9" s="1"/>
  <c r="C1" i="4"/>
  <c r="X46" i="5" l="1"/>
  <c r="E49" i="5"/>
  <c r="I49" i="5" s="1"/>
  <c r="E41" i="5"/>
  <c r="I41" i="5" s="1"/>
  <c r="E33" i="5"/>
  <c r="I33" i="5" s="1"/>
  <c r="E25" i="5"/>
  <c r="I25" i="5" s="1"/>
  <c r="E40" i="5"/>
  <c r="I40" i="5" s="1"/>
  <c r="E32" i="5"/>
  <c r="E55" i="5"/>
  <c r="E31" i="5"/>
  <c r="E46" i="5"/>
  <c r="E30" i="5"/>
  <c r="I30" i="5" s="1"/>
  <c r="E53" i="5"/>
  <c r="I53" i="5" s="1"/>
  <c r="E29" i="5"/>
  <c r="I29" i="5" s="1"/>
  <c r="E52" i="5"/>
  <c r="I52" i="5" s="1"/>
  <c r="E51" i="5"/>
  <c r="I51" i="5" s="1"/>
  <c r="E50" i="5"/>
  <c r="I50" i="5" s="1"/>
  <c r="E48" i="5"/>
  <c r="I48" i="5" s="1"/>
  <c r="E24" i="5"/>
  <c r="I24" i="5" s="1"/>
  <c r="E47" i="5"/>
  <c r="I47" i="5" s="1"/>
  <c r="E23" i="5"/>
  <c r="E38" i="5"/>
  <c r="I38" i="5" s="1"/>
  <c r="D22" i="5"/>
  <c r="E37" i="5"/>
  <c r="I37" i="5" s="1"/>
  <c r="E36" i="5"/>
  <c r="I36" i="5" s="1"/>
  <c r="E27" i="5"/>
  <c r="I27" i="5" s="1"/>
  <c r="E34" i="5"/>
  <c r="I34" i="5" s="1"/>
  <c r="E39" i="5"/>
  <c r="I39" i="5" s="1"/>
  <c r="E45" i="5"/>
  <c r="I45" i="5" s="1"/>
  <c r="E22" i="5"/>
  <c r="E28" i="5"/>
  <c r="I28" i="5" s="1"/>
  <c r="E35" i="5"/>
  <c r="I35" i="5" s="1"/>
  <c r="E42" i="5"/>
  <c r="I42" i="5" s="1"/>
  <c r="E54" i="5"/>
  <c r="I54" i="5" s="1"/>
  <c r="E44" i="5"/>
  <c r="E43" i="5"/>
  <c r="I43" i="5" s="1"/>
  <c r="E26" i="5"/>
  <c r="I26" i="5" s="1"/>
  <c r="Y21" i="5"/>
  <c r="AA21" i="5" s="1"/>
  <c r="E76" i="4"/>
  <c r="E55" i="4"/>
  <c r="E5" i="4"/>
  <c r="E11" i="4"/>
  <c r="E73" i="4"/>
  <c r="E26" i="4"/>
  <c r="E39" i="4"/>
  <c r="E42" i="4"/>
  <c r="E62" i="4"/>
  <c r="E48" i="4"/>
  <c r="E59" i="4"/>
  <c r="E35" i="4"/>
  <c r="E77" i="4"/>
  <c r="E40" i="4"/>
  <c r="E66" i="4"/>
  <c r="E58" i="4"/>
  <c r="E43" i="4"/>
  <c r="E45" i="4"/>
  <c r="E65" i="4"/>
  <c r="E24" i="4"/>
  <c r="E25" i="4"/>
  <c r="E9" i="4"/>
  <c r="E2" i="4"/>
  <c r="E13" i="4"/>
  <c r="E50" i="4"/>
  <c r="E27" i="4"/>
  <c r="E78" i="4"/>
  <c r="E64" i="4"/>
  <c r="E19" i="4"/>
  <c r="E53" i="4"/>
  <c r="E68" i="4"/>
  <c r="E60" i="4"/>
  <c r="E69" i="4"/>
  <c r="E4" i="4"/>
  <c r="E72" i="4"/>
  <c r="E71" i="4"/>
  <c r="E56" i="4"/>
  <c r="E23" i="4"/>
  <c r="E7" i="4"/>
  <c r="E44" i="4"/>
  <c r="E49" i="4"/>
  <c r="E12" i="4"/>
  <c r="E37" i="4"/>
  <c r="E18" i="4"/>
  <c r="E28" i="4"/>
  <c r="E52" i="4"/>
  <c r="E32" i="4"/>
  <c r="E14" i="4"/>
  <c r="E6" i="4"/>
  <c r="E61" i="4"/>
  <c r="E74" i="4"/>
  <c r="E29" i="4"/>
  <c r="E41" i="4"/>
  <c r="E36" i="4"/>
  <c r="E33" i="4"/>
  <c r="E70" i="4"/>
  <c r="E51" i="4"/>
  <c r="E15" i="4"/>
  <c r="E22" i="4"/>
  <c r="E8" i="4"/>
  <c r="E21" i="4"/>
  <c r="E10" i="4"/>
  <c r="E16" i="4"/>
  <c r="E17" i="4"/>
  <c r="E46" i="4"/>
  <c r="E30" i="4"/>
  <c r="E20" i="4"/>
  <c r="E75" i="4"/>
  <c r="E3" i="4"/>
  <c r="E67" i="4"/>
  <c r="E63" i="4"/>
  <c r="E47" i="4"/>
  <c r="E34" i="4"/>
  <c r="E54" i="4"/>
  <c r="E57" i="4"/>
  <c r="E31" i="4"/>
  <c r="E80" i="4"/>
  <c r="E79" i="4"/>
  <c r="E38" i="4"/>
  <c r="J30" i="5"/>
  <c r="K30" i="5" s="1"/>
  <c r="J50" i="5"/>
  <c r="K50" i="5" s="1"/>
  <c r="J44" i="5"/>
  <c r="K44" i="5" s="1"/>
  <c r="J25" i="5"/>
  <c r="K25" i="5" s="1"/>
  <c r="J31" i="5"/>
  <c r="K31" i="5" s="1"/>
  <c r="J23" i="5"/>
  <c r="K23" i="5" s="1"/>
  <c r="J33" i="5"/>
  <c r="K33" i="5" s="1"/>
  <c r="J29" i="5"/>
  <c r="K29" i="5" s="1"/>
  <c r="J26" i="5"/>
  <c r="K26" i="5" s="1"/>
  <c r="J47" i="5"/>
  <c r="K47" i="5" s="1"/>
  <c r="J46" i="5"/>
  <c r="K46" i="5" s="1"/>
  <c r="J38" i="5"/>
  <c r="K38" i="5" s="1"/>
  <c r="J43" i="5"/>
  <c r="K43" i="5" s="1"/>
  <c r="J36" i="5"/>
  <c r="K36" i="5" s="1"/>
  <c r="E14" i="5"/>
  <c r="Y22" i="5"/>
  <c r="J45" i="5"/>
  <c r="K45" i="5" s="1"/>
  <c r="J24" i="5"/>
  <c r="K24" i="5" s="1"/>
  <c r="J49" i="5"/>
  <c r="K49" i="5" s="1"/>
  <c r="J39" i="5"/>
  <c r="K39" i="5" s="1"/>
  <c r="J27" i="5"/>
  <c r="K27" i="5" s="1"/>
  <c r="J32" i="5"/>
  <c r="K32" i="5" s="1"/>
  <c r="J34" i="5"/>
  <c r="K34" i="5" s="1"/>
  <c r="J53" i="5"/>
  <c r="K53" i="5" s="1"/>
  <c r="J35" i="5"/>
  <c r="K35" i="5" s="1"/>
  <c r="J28" i="5"/>
  <c r="K28" i="5" s="1"/>
  <c r="J48" i="5"/>
  <c r="K48" i="5" s="1"/>
  <c r="J52" i="5"/>
  <c r="K52" i="5" s="1"/>
  <c r="J40" i="5"/>
  <c r="K40" i="5" s="1"/>
  <c r="J41" i="5"/>
  <c r="K41" i="5" s="1"/>
  <c r="J42" i="5"/>
  <c r="K42" i="5" s="1"/>
  <c r="J51" i="5"/>
  <c r="K51" i="5" s="1"/>
  <c r="J37" i="5"/>
  <c r="K37" i="5" s="1"/>
  <c r="E15" i="5"/>
  <c r="I32" i="5"/>
  <c r="I44" i="5"/>
  <c r="I31" i="5"/>
  <c r="I46" i="5"/>
  <c r="I23" i="5"/>
  <c r="D23" i="5" l="1"/>
  <c r="D24" i="5" s="1"/>
  <c r="D25" i="5" s="1"/>
  <c r="D26" i="5" s="1"/>
  <c r="D27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3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F22" i="5"/>
  <c r="E21" i="5"/>
  <c r="F15" i="5" s="1"/>
  <c r="F14" i="5" l="1"/>
  <c r="F23" i="5"/>
  <c r="F24" i="5" l="1"/>
  <c r="F25" i="5" l="1"/>
  <c r="F26" i="5" l="1"/>
  <c r="F27" i="5" l="1"/>
  <c r="F28" i="5" l="1"/>
  <c r="F29" i="5" l="1"/>
  <c r="F30" i="5" l="1"/>
  <c r="F31" i="5" l="1"/>
  <c r="F32" i="5" l="1"/>
  <c r="F33" i="5" l="1"/>
  <c r="F34" i="5" l="1"/>
  <c r="F35" i="5" l="1"/>
  <c r="F36" i="5" l="1"/>
  <c r="F37" i="5" l="1"/>
  <c r="F38" i="5" l="1"/>
  <c r="W10" i="5" s="1"/>
  <c r="F39" i="5" l="1"/>
  <c r="W11" i="5" s="1"/>
  <c r="F40" i="5" l="1"/>
  <c r="W12" i="5" s="1"/>
  <c r="F41" i="5" l="1"/>
  <c r="W13" i="5" s="1"/>
  <c r="F42" i="5" l="1"/>
  <c r="W14" i="5" s="1"/>
  <c r="F43" i="5" l="1"/>
  <c r="F44" i="5" l="1"/>
  <c r="F45" i="5" l="1"/>
  <c r="F46" i="5" l="1"/>
  <c r="F47" i="5" l="1"/>
  <c r="F48" i="5" l="1"/>
  <c r="F49" i="5" l="1"/>
  <c r="F50" i="5" l="1"/>
  <c r="G21" i="5" s="1"/>
  <c r="F51" i="5" l="1"/>
  <c r="F52" i="5" l="1"/>
  <c r="F53" i="5" l="1"/>
  <c r="F54" i="5" l="1"/>
  <c r="F55" i="5" l="1"/>
  <c r="D21" i="5"/>
</calcChain>
</file>

<file path=xl/sharedStrings.xml><?xml version="1.0" encoding="utf-8"?>
<sst xmlns="http://schemas.openxmlformats.org/spreadsheetml/2006/main" count="279" uniqueCount="268">
  <si>
    <t>Selchng.dat</t>
  </si>
  <si>
    <t># Stock Recruitment Type (1=ricker 2=bholt, 3=constant, 4 old ricker)</t>
  </si>
  <si>
    <t># do Combined surveys</t>
  </si>
  <si>
    <t># Use ageing error matrix?</t>
  </si>
  <si>
    <t># Use Age1 EIT Index</t>
  </si>
  <si>
    <t># Age1 EIT Index Sigma (log-normal distn)</t>
  </si>
  <si>
    <t># Use endyr length data</t>
  </si>
  <si>
    <t># Use pop wts for spawning (otherwise fishery)</t>
  </si>
  <si>
    <t># natmortprior</t>
  </si>
  <si>
    <t># cvnatmortprior</t>
  </si>
  <si>
    <t># q_all_prior</t>
  </si>
  <si>
    <t># q_all_sigma (greater than 1, ignorred)</t>
  </si>
  <si>
    <t># q_bts_prior</t>
  </si>
  <si>
    <t># q_bts_sigma (greater than 1, ignorred)</t>
  </si>
  <si>
    <t># sigrprior Based on 78 onwards</t>
  </si>
  <si>
    <t># cvsigrprior</t>
  </si>
  <si>
    <t xml:space="preserve"># Phase_sigr </t>
  </si>
  <si>
    <t># steepnessprior</t>
  </si>
  <si>
    <t># cvsteepnessprior</t>
  </si>
  <si>
    <t># phase_steepness</t>
  </si>
  <si>
    <t># Use prior as SPRF35=Fmsy</t>
  </si>
  <si>
    <t># Sigma_sprF35=Fmsy</t>
  </si>
  <si>
    <t># Use last EIT age comp? 0 or less means no, &gt;0 yes</t>
  </si>
  <si>
    <t># Number of years to avg recent selectivity</t>
  </si>
  <si>
    <t># STOCK-RECRUITMENT Prior Beta distrib alpha</t>
  </si>
  <si>
    <t># STOCK-RECRUITMENT Prior Beta distrib Beta</t>
  </si>
  <si>
    <t xml:space="preserve"># Next year's catch </t>
  </si>
  <si>
    <t># Fixed catch in future</t>
  </si>
  <si>
    <t># Phase to do F40% etc</t>
  </si>
  <si>
    <t xml:space="preserve"># Phase to start robustness at  phase      </t>
  </si>
  <si>
    <t># Phase for EIT robustness</t>
  </si>
  <si>
    <t># Likelihood for EIT 0=standard, 1=LN each age</t>
  </si>
  <si>
    <t># Fishery Logistic</t>
  </si>
  <si>
    <t># BTS logistic</t>
  </si>
  <si>
    <t># Fishery Sel Deviations</t>
  </si>
  <si>
    <t># BTS Sel Deviations</t>
  </si>
  <si>
    <t># BTS Age1 Deviations</t>
  </si>
  <si>
    <t># phase EIT survey selectivity</t>
  </si>
  <si>
    <t xml:space="preserve"># phase EIT survey sel_devs      </t>
  </si>
  <si>
    <t># phase Natmort</t>
  </si>
  <si>
    <t># phase q BTS</t>
  </si>
  <si>
    <t># Phase of q for standard BTS area</t>
  </si>
  <si>
    <t># phase q EIT</t>
  </si>
  <si>
    <t># Phase for bottom temp effect on q…</t>
  </si>
  <si>
    <t xml:space="preserve"># Phase for regular rec_devs     </t>
  </si>
  <si>
    <t xml:space="preserve"># Phase for larv rec_devs     </t>
  </si>
  <si>
    <t># Phase to estimate sr parameters (neg. means const rec)</t>
  </si>
  <si>
    <t># Phase of fut_wt uncertainty</t>
  </si>
  <si>
    <t xml:space="preserve"># Fishery Number oldest age groups to have same selectivity  </t>
  </si>
  <si>
    <t xml:space="preserve"># BTS Number oldest age groups to have same selectivity  </t>
  </si>
  <si>
    <t xml:space="preserve"># EIT Number oldest age groups to have same selectivity  </t>
  </si>
  <si>
    <t xml:space="preserve"># 1 Catch Biomass         </t>
  </si>
  <si>
    <t xml:space="preserve"># 2 Survey Emphasis         </t>
  </si>
  <si>
    <t xml:space="preserve"># 3 Recruit. Deviations         </t>
  </si>
  <si>
    <t xml:space="preserve"># 4 F_devs </t>
  </si>
  <si>
    <t xml:space="preserve"># 7 AgeComp          </t>
  </si>
  <si>
    <t xml:space="preserve"># 8 AgeComp Fishery Fishery        </t>
  </si>
  <si>
    <t xml:space="preserve"># 9 AgeComp Survey Fishery        </t>
  </si>
  <si>
    <t xml:space="preserve"># 10 Select. Trend (Fishery)        </t>
  </si>
  <si>
    <t># 11 Select Curvature fishery</t>
  </si>
  <si>
    <t># 12 CPUE Data</t>
  </si>
  <si>
    <t># 13 Fishery selectivity Dome-shapedness</t>
  </si>
  <si>
    <t># 14  Bottom Trawl Survey Dome-shapedness</t>
  </si>
  <si>
    <t xml:space="preserve"># 15 NonIncrs Sel.Pen. HydSurv.        </t>
  </si>
  <si>
    <t xml:space="preserve"># 16 Num. years selectivity fishery stays same        </t>
  </si>
  <si>
    <t xml:space="preserve"># 17 Num. years that sel stays same in  tsrv        </t>
  </si>
  <si>
    <t xml:space="preserve"># 18 </t>
  </si>
  <si>
    <t xml:space="preserve"># 19 Sel_dev_surveys Curvature Surveys        </t>
  </si>
  <si>
    <t># 20 BTS time variability</t>
  </si>
  <si>
    <t># 22 EIT Second-difference</t>
  </si>
  <si>
    <t># 23 Lambda on larval rec-devs</t>
  </si>
  <si>
    <t># 24 Recruits from 1978 on only…</t>
  </si>
  <si>
    <t># 25  Ignore 1978 yc in estimation</t>
  </si>
  <si>
    <t># 27 3rd differencing in space (neg means no smooth, positive=lambda)</t>
  </si>
  <si>
    <t># 28 Retrospective year</t>
  </si>
  <si>
    <t>Nyrs Future</t>
  </si>
  <si>
    <t>FixCatch1</t>
  </si>
  <si>
    <t># 29 Omit recent years from stock-recruitment estimation</t>
  </si>
  <si>
    <t># 6  AVO</t>
  </si>
  <si>
    <t>Assmnt Year</t>
  </si>
  <si>
    <t xml:space="preserve">Last year class in stock recruitment </t>
  </si>
  <si>
    <t>Years cohort in model</t>
  </si>
  <si>
    <t># stan's covariance matrix option</t>
  </si>
  <si>
    <t>prior</t>
  </si>
  <si>
    <t>Sigma</t>
  </si>
  <si>
    <t>Ranges to profile over…</t>
  </si>
  <si>
    <t>h_hat</t>
  </si>
  <si>
    <t>Given Moments</t>
  </si>
  <si>
    <t>Given Params</t>
  </si>
  <si>
    <t>CV</t>
  </si>
  <si>
    <t>a</t>
  </si>
  <si>
    <t>Alpha</t>
  </si>
  <si>
    <t>b</t>
  </si>
  <si>
    <t>beta</t>
  </si>
  <si>
    <t>Beta</t>
  </si>
  <si>
    <t>Var(x)</t>
  </si>
  <si>
    <t>EV</t>
  </si>
  <si>
    <t xml:space="preserve">Mean </t>
  </si>
  <si>
    <t>Model 1</t>
  </si>
  <si>
    <t>Model 2</t>
  </si>
  <si>
    <t>Model 3</t>
  </si>
  <si>
    <t>Model 4</t>
  </si>
  <si>
    <t>Model 5</t>
  </si>
  <si>
    <t>Model 6</t>
  </si>
  <si>
    <t>Model 7</t>
  </si>
  <si>
    <t>Model 8</t>
  </si>
  <si>
    <t>Model 9</t>
  </si>
  <si>
    <t>v1</t>
  </si>
  <si>
    <t>xbar</t>
  </si>
  <si>
    <t>v</t>
  </si>
  <si>
    <t>lb</t>
  </si>
  <si>
    <t>ub</t>
  </si>
  <si>
    <t>Xbar =</t>
  </si>
  <si>
    <t>V=</t>
  </si>
  <si>
    <t>where [l,h] is interval low and high</t>
  </si>
  <si>
    <t># 21 BTS Smoothness (if nonparametric)</t>
  </si>
  <si>
    <t># 5 Lambda on EIT survey</t>
  </si>
  <si>
    <t># Use EIT Biomass (0=Numbers, 1=Biomass)</t>
  </si>
  <si>
    <t># Use BTS Biomass (0=Numbers, 1=Biomass)</t>
  </si>
  <si>
    <t>Model_0</t>
  </si>
  <si>
    <t>../pm2015_2.0.dat</t>
  </si>
  <si>
    <t>pm.ctl</t>
  </si>
  <si>
    <t>pm_fmsy_alt.dat</t>
  </si>
  <si>
    <t>cov.dat</t>
  </si>
  <si>
    <t>wt.dat</t>
  </si>
  <si>
    <t>surveycpue.dat</t>
  </si>
  <si>
    <t>endyrn_est.dat</t>
  </si>
  <si>
    <t># M Age 1</t>
  </si>
  <si>
    <t># M Age 2</t>
  </si>
  <si>
    <t># M Age 3</t>
  </si>
  <si>
    <t># M Age 4</t>
  </si>
  <si>
    <t># M Age 5</t>
  </si>
  <si>
    <t># M Age 6</t>
  </si>
  <si>
    <t># M Age 7</t>
  </si>
  <si>
    <t># M Age 8</t>
  </si>
  <si>
    <t># M Age 9</t>
  </si>
  <si>
    <t># M Age 10</t>
  </si>
  <si>
    <t># M Age 11</t>
  </si>
  <si>
    <t># M Age 12</t>
  </si>
  <si>
    <t># M Age 13</t>
  </si>
  <si>
    <t># M Age 14</t>
  </si>
  <si>
    <t># M Age 15</t>
  </si>
  <si>
    <t># 26 reserved</t>
  </si>
  <si>
    <t>m0</t>
  </si>
  <si>
    <t>m1</t>
  </si>
  <si>
    <t>#</t>
  </si>
  <si>
    <t xml:space="preserve"># </t>
  </si>
  <si>
    <t>log_sd_coh</t>
  </si>
  <si>
    <t>log_sd_yr</t>
  </si>
  <si>
    <t>#log_sd_coh</t>
  </si>
  <si>
    <t>#-1.8911e+00</t>
  </si>
  <si>
    <t>#log_sd_yr</t>
  </si>
  <si>
    <t>#-2.2626e+00</t>
  </si>
  <si>
    <t>#cur_yr</t>
  </si>
  <si>
    <t>#styr</t>
  </si>
  <si>
    <t>#endyr</t>
  </si>
  <si>
    <t>#N_data_sets</t>
  </si>
  <si>
    <t>#Age_st</t>
  </si>
  <si>
    <t>#Age_end</t>
  </si>
  <si>
    <t>bts</t>
  </si>
  <si>
    <t>#SD</t>
  </si>
  <si>
    <t>Fsh</t>
  </si>
  <si>
    <t>logR_hat(i)= (log(aa_c*SSB(i)) -bb_c*SSB(i)+covars);</t>
  </si>
  <si>
    <t>SSB</t>
  </si>
  <si>
    <t>aa_c</t>
  </si>
  <si>
    <t>bb_c</t>
  </si>
  <si>
    <t>Bmsy2</t>
  </si>
  <si>
    <t>Fmsy</t>
  </si>
  <si>
    <t>MSY</t>
  </si>
  <si>
    <t>Steepness</t>
  </si>
  <si>
    <t>Rzero</t>
  </si>
  <si>
    <t>Bzero</t>
  </si>
  <si>
    <t>PhiZero</t>
  </si>
  <si>
    <t>SPB0</t>
  </si>
  <si>
    <t>SPRBF40</t>
  </si>
  <si>
    <t>Fmsy2</t>
  </si>
  <si>
    <t>#aa_c</t>
  </si>
  <si>
    <t>#aa_c_std</t>
  </si>
  <si>
    <t>#bb_c</t>
  </si>
  <si>
    <t>#bb_c_std</t>
  </si>
  <si>
    <t>Multispecies</t>
  </si>
  <si>
    <t>SS</t>
  </si>
  <si>
    <t>Est</t>
  </si>
  <si>
    <t>lnAlpha</t>
  </si>
  <si>
    <t>Prior</t>
  </si>
  <si>
    <t>Estimate</t>
  </si>
  <si>
    <t># 30 SRR Prior only (0 if use prior and data, otherwise wt on prior)</t>
  </si>
  <si>
    <t>16.1a</t>
  </si>
  <si>
    <t># Sel block shift</t>
  </si>
  <si>
    <t># Cohort effect</t>
  </si>
  <si>
    <t>#Year effect</t>
  </si>
  <si>
    <t>aa</t>
  </si>
  <si>
    <t>bb</t>
  </si>
  <si>
    <t>)</t>
  </si>
  <si>
    <t>95884471664.8228,5289129850.48256,1034849108.21505,473839404.051845,388787870.156095,58986700.2646784,695745821.815053,442924525.833863,595433458.996639,339344144.208988,296716048.095467,211930415.620137,240936683.036981,197410329.65389,81170418.2894745,67196902.8437613,82363757.1621607,318098119.315689,322149259.17031,350933815.990901,114907524.651559,414079806.953744,198166180.197647,316350405.416727,213122080.100255,374894165.316464,223716024.439252,109614012.986484,238087963.612807,241717207.611144,151719621.924878,251036145.58258,194593209.922717,127978172.984562,434237090.872491,125043167.130157,111192656.866628,95781569692.4265,5325660542.40256,1061229700.27766,474340533.835087,409772729.671156,66241619.078483,700853575.858717,436161704.49945,607545738.490873,342262462.112538,315446775.808453,231716269.157491,263268164.983767,210389218.311315,92382554.6887014,90990277.8194536,67733355.3305049,335096247.394858,343088152.871926,368822169.508672,123068858.983296,382194513.24757,184429474.444017,320646284.056725,215637237.891006,376702556.077093,224742570.010204,110360842.530768,238803984.872468,250638724.474826,159883371.632694,266399606.296335,251492216.400675,235062239.601765,390753607.538449,101808843.705151,79801924.0995477,102901972.39645,-36530691.9199988,-26380592.0626126,-501129.783240869,-20984859.5150641,-7254918.8138058,-5107754.04367487,6762821.33440402,-12112279.4942365,-2918317.90354898,-18730727.7129885,-19785853.5373571,-22331481.9467827,-12978888.6574309,-11212136.3992302,-23793374.9756934,14630401.8316516,-16998128.0791655,-20938893.7016197,-17888353.5177736,-8161334.33174658,31885293.7061901,13736705.7536277,-4295878.63999917,-2515157.79074987,-1808390.76063122,-1026545.57094738,-746829.544284331,-716021.259654349,-8921516.86368299,-8163749.70782023,-15363460.7137491,-56899006.4779525,-107084066.617198,43483483.3340505,23234323.425006,31390732.7670837</t>
  </si>
  <si>
    <t>5386233577.02579,505394227835.698,19227061470.1377,10458634590.0978,1975871655.46826,1296504670.48619,722417725.156095,1599184485.00406,-121578168.219925,1064722956.13159,548118409.473328,327484717.108198,488348835.260413,-777692552.671385,255355342.979726,518605989.064442,628089577.737118,38099287.3270126,1230713916.1534,819977322.828082,711367723.73268,104271375.747156,567649155.619582,672322972.954529,362355739.033466,714106360.251386,484107748.791293,307407962.153728,660641222.378744,721790792.689586,244439020.41808,45058188.9420331,987557451.334565,1054162573.20079,1498969000.93765,426110609.383954,232793857.283392,5325660542.40256,496908625218.814,18560722785.0516,9880897400.93171,1889913249.25221,1281610166.69846,719419273.275391,1610847281.68595,-129719568.192715,1066540711.58615,544900883.893575,360864703.821993,499801172.172677,-761024409.229402,283353443.769386,539930535.969553,746975078.347641,62554956.2096631,1263792301.6091,840038404.430157,742861098.669537,278657855.184522,642170596.319491,694126122.1503,363622073.442985,720472958.632261,488206302.518933,307349229.935189,659499674.285399,727735429.270662,252356548.737888,55723979.8431974,950045079.968724,786228318.155578,755192422.988259,361862833.542319,93678549.0338421,60573034.6232465,8485602616.88334,666338685.086236,577737189.166099,85958406.2160414,14894503.7877435,2998451.8806961,-11662796.6818748,8141399.97277383,-1817755.45457263,3217525.57974449,-33379986.7137925,-11452336.912247,-16668143.4419849,-27998100.7896662,-21324546.9051212,-118885500.610524,-24455668.8826424,-33078385.4556837,-20061081.6020774,-31493374.936841,-174386479.437309,-74521440.6999024,-21803149.1957618,-1266334.40951886,-6366598.38086418,-4098553.72764287,58732.2185338459,1141548.09334326,-5944636.58107571,-7917528.31981173,-10665790.9011813,37512371.3658207,267934255.045219,743776577.949384,64247775.8416399,139115308.249551</t>
  </si>
  <si>
    <t>1065590407.60614,19358301178.4136,282161036474.168,19884886583.3119,3502119047.45661,771875787.715415,1593478026.14386,1405583572.15492,1698382516.47716,829019644.395838,631152577.687972,506933040.22675,611920239.673156,352641073.627157,236664181.548085,271875807.464092,472538018.80031,634784873.993,1008459478.84247,339877342.474595,199153171.735326,481641362.790534,72113409.0321708,625598348.46347,148931676.287573,583438401.825759,297365406.382882,391391179.000364,312083690.946483,929246607.816901,172332257.038439,435901511.121382,501564408.408995,329767885.221455,1235204308.96363,635994745.667135,421866361.169928,1061229700.27766,18560722785.0516,280490998260.753,19117569343.2293,3480521215.62606,788857508.22916,1600058811.41124,1425232576.60048,1724355515.93578,844512655.221674,680918399.118405,595004463.743109,685054459.183103,389812233.271612,273510799.021815,307903074.931154,381680783.163631,689435729.686884,1066830690.5322,400933239.465596,217257561.290232,410836596.817105,93142437.614668,661631251.22418,158168144.665181,591560383.129502,299044416.248502,393182977.718717,313081468.231083,935488891.593709,188184598.927462,478258868.292009,676936544.314626,621939402.909915,974644477.351153,552208921.097853,228270415.953898,4360707.32850113,797578393.362046,1670038213.41557,767317240.082647,21597831.8305475,-16981720.5137306,-6580785.26739422,-19649004.4455736,-25972999.4586151,-15493010.8258525,-49765821.4304409,-88071423.5163722,-73134219.5099344,-37171159.6444728,-36846617.473741,-36027267.467064,90857235.6366668,-54650855.6938732,-58371211.6897243,-61055896.9910056,-18104389.554911,70804765.9734908,-21029028.5825091,-36032902.7607225,-9236468.37760459,-8121981.30373445,-1679009.8656071,-1791798.7183534,-997777.284598604,-6242283.77681092,-15852341.889032,-42357357.1706254,-175372135.905635,-292171517.688473,260559831.612492,83785824.5692744,193595945.216042</t>
  </si>
  <si>
    <t>439542531.278947,9598880105.69292,19170380193.732,440751333879.504,16831675167.594,2319501868.99092,1310058401.46754,1389895642.41655,784230052.100778,808881979.557475,348301496.6671,92750740.6781693,287937621.224863,47141566.0733647,-31365162.6663688,35759842.9923612,302866245.192443,-29014579.4869938,626404375.66206,222651799.693469,-176695960.377367,-240222922.916644,-192465208.613586,491638754.664762,21440657.3648403,614482225.398116,533501232.304876,397595166.339914,549184095.156055,664877282.962664,316208302.032232,99794646.2762602,-267386450.033339,-1741437206.7411,-1277289026.79433,605264442.766744,578955152.458822,474340533.835093,9880897400.93171,19117569343.2293,433179865534.863,17148435925.5794,2516419704.39204,1335995252.74042,1586544854.84695,879870361.979097,859506962.494475,493829872.727691,476974438.612269,536820056.043962,211738300.848569,298329375.139139,408890724.068782,836899439.612959,168642954.124731,847465782.706886,415103979.517747,92432293.4591178,597277986.166787,299833477.051364,663000157.361866,46099475.247848,653077713.494152,543138265.739705,402730834.742943,549571528.923078,739136037.725688,386322592.857898,266287775.061792,966158909.302508,197075268.71359,802668422.5286,520748599.096355,338471576.387003,-34798002.5561315,-282017295.238792,52810850.5027547,7571468344.64122,-316760757.985408,-196917835.401141,-25936851.2729332,-196649212.430402,-95640309.8783281,-50624982.9370062,-145528376.060595,-384223697.934106,-248882434.81909,-164596734.775232,-329694537.805518,-373130881.076414,-534033194.420521,-197657533.61171,-221061407.04482,-192452179.824292,-269128253.836506,-837500909.083364,-492298685.664966,-171361402.697101,-24658817.883007,-38595488.0960255,-9637033.43481645,-5135668.40302568,-387433.767025491,-74258754.7630239,-70114290.825675,-166493128.78552,-1233545359.33584,-1938512475.4547,-2079957449.32291,84515843.670381,240483576.071829</t>
  </si>
  <si>
    <t>405508492.912016,1950597054.99517,3530803999.89668,17802869029.931,340710839391.674,11753401175.0634,3114103765.61279,844271618.050778,1721902002.1502,498048208.953994,523242414.372926,494779426.30557,389600319.493554,544058112.433339,191125270.354157,170287542.043987,254487555.943214,553402930.957396,346686885.055593,392193046.761326,14157059.9328925,440909259.175213,26247344.1330348,399177760.170305,117145583.696659,387623824.791209,281460953.306759,229147914.865247,305350784.299272,410666686.885936,176748357.161353,315536563.4065,195295637.644879,-101340541.05663,417740065.415463,277091863.073347,243469056.264593,409772729.671148,1889913249.25221,3480521215.62605,17148435925.5794,337985951569.433,11706704378.4725,3117024764.40982,843034180.95284,1740610336.21853,509087456.193922,555603240.368719,546235765.469794,435646462.425518,567316358.946743,222830784.457921,205403278.655167,211665803.071599,585021558.42137,383479909.427342,428730333.383846,43437043.6057663,438213565.845053,40253621.3504368,422440266.69646,123311001.962492,391095923.687544,281528185.666831,230412781.230446,306306501.916107,415749902.22832,185700267.741554,341390543.508245,341205425.109241,172774917.627611,479197671.872817,236382679.942329,153371223.842839,-4264236.75913361,60683805.7429683,50282784.2706228,654433104.351559,2724887822.24153,46696796.59084,-2920998.79702096,1237437.09793385,-18708334.0683253,-11039247.239931,-32360825.9957817,-51456339.1642133,-46046142.9319509,-23258246.5134127,-31705514.1037705,-35115736.6111865,42821752.8716128,-31618627.4639666,-36793024.371749,-36537286.6225276,-29279983.6728789,2695693.33015117,-14006277.2174062,-23262506.5261607,-6165418.26583028,-3472098.89634155,-67232.3600688137,-1264866.3651965,-955717.616852422,-5083215.34237989,-8951910.5802042,-25853980.1017329,-145909787.464348,-274115458.684236,-61457606.4573421,40709183.1310162,90097832.4217585</t>
  </si>
  <si>
    <t>71851205.0984246,1325305595.15226,811473013.092898,2600722670.00501,11720847443.3138,445522809323.373,15059995180.1534,3988141264.3783,984465282.280643,1259085979.46587,696326468.811214,465108872.366605,610785767.20043,-129653043.92444,127863964.033973,105037327.28465,128887634.739624,-73249766.9888439,834884116.456041,618873273.818015,542292498.158434,113025398.96402,302044522.380398,608281763.582422,231314809.517476,414650609.769526,389636563.107475,461037848.80316,438923852.512407,542576893.12162,224294365.112412,-25652455.23962,709986705.787343,701666990.459169,943994909.79519,238756687.800358,185320208.435018,66241619.0784915,1281610166.69845,788857508.229165,2516419704.39206,11706704378.4726,444580517971.533,15054173553.7946,4005008635.36984,980318210.332004,1263864187.17947,686754081.700776,480634260.021014,606803938.81197,-122595311.553987,143964288.613785,111913396.632078,223909118.750341,-62996631.4795931,854563903.110432,625901478.839871,570620369.007253,268725607.077134,371267082.453803,625682594.549748,231976999.722944,422535085.78707,392526947.959002,460978289.163783,437456607.114357,540853472.023346,226306685.763404,-26967811.7345344,605684902.037244,384782723.803895,268524525.561269,202079092.00613,106074864.430245,5609586.0199286,43695428.4538035,22615504.8637444,84302965.6129522,14143064.8412125,942291351.840771,5821626.35878326,-16867370.9915484,4147071.94862438,-4778207.71361532,9572387.1104477,-15525387.6544032,3981828.3884621,-7057732.37046674,-16100324.5798124,-6876069.34742747,-95021484.010721,-10253135.509246,-19679786.6543753,-7028205.02186392,-28327870.8488243,-155700208.113106,-69222560.0734005,-17400830.9673334,-662190.205465554,-7884476.0175302,-2890384.85153581,59559.6393726311,1467245.39805667,1723421.09827602,-2012320.65099569,1315356.49490569,104301803.750081,316884266.655286,675470384.233909,36677595.7942333,79245344.0047765</t>
  </si>
  <si>
    <t>685449454.888508,671725586.976308,1542969626.98937,1338943405.51424,2978686628.03701,14867131973.4453,897599069550.836,20653642430.1555,6894815610.90532,1823880282.51613,1231215431.71061,633691876.164357,471684208.433535,620676179.030641,223507822.451349,249220846.591432,313222781.275681,611752355.789164,1343009992.06308,614921729.45876,371532529.88852,925393140.106292,292433118.399603,811510109.200813,352901548.91467,986899618.340506,589832443.441868,393636668.142885,936337246.077191,930121244.679482,219991269.658851,427900857.431848,634343280.928374,403278109.781879,1443207169.60903,581661069.60579,219708988.121612,700853575.858714,719419273.275392,1600058811.41124,1335995252.74042,3117024764.40982,15054173553.7946,897477934806.038,20836626262.9085,6954338292.78971,1846533312.55348,1278309300.3035,697185706.394697,534400211.067374,656550094.299889,252111735.694392,287473938.421893,248880175.860433,666172865.532712,1407725746.55171,672332959.094833,410823898.188476,869858654.018452,295255961.282783,834451200.616932,360702426.899067,993634998.77442,593551083.513276,395758956.387531,937793582.143007,949825193.012106,240653085.019231,467459654.315212,716424134.87705,515366258.562956,718178917.023739,489474489.098861,51652632.955062,-15404120.9702128,-47693686.2990779,-57089184.4218795,2948152.77381549,-138338136.372803,-187041580.34931,121134744.797804,-182983832.753,-59522681.8843845,-22653030.0373326,-47093868.5928729,-63493830.2303371,-62716002.6338232,-35873915.2692639,-28603913.2430481,-38253091.8304467,64342605.4152298,-54420509.7435454,-64715754.4886355,-57411229.6360989,-39291368.2999662,55534486.0878708,-2822842.88320005,-22941091.4161482,-7800877.9843897,-6735380.43389775,-3718640.07139971,-2122288.24464511,-1456336.06579039,-19703948.3326283,-20661815.3603907,-39558796.8833527,-82080853.9486816,-112088148.781079,725028252.5853,92186580.5069268,168056355.166552</t>
  </si>
  <si>
    <t>434324952.379381,1653673226.12715,1414159927.32547,1535675761.13546,786125825.913046,3959089031.74684,20802907601.7065,681723256797.256,23801810588.1098,4060341671.56861,1493639586.13101,936781222.898932,860101190.839899,33557513.036387,289993419.080106,296806700.126158,337938886.504588,206161376.397574,1395648203.33425,524114930.681543,513360709.446991,316566286.719537,425072995.257815,984610632.415496,545866483.146176,510478497.787841,754599180.461784,559041951.475175,602465399.329845,1204081303.23272,198950293.094635,108880885.788777,1386591357.13747,1161356353.04224,1975147931.49854,566682633.62744,146470070.69478,436161704.499442,1610847281.68593,1425232576.60048,1586544854.84695,843034180.952839,4005008635.36982,20836626262.9085,679873184297.388,23926505366.517,4084687180.55899,1491505374.20797,927678714.935471,860482264.884857,41605355.6895624,280543420.063089,274415521.977548,366300608.314026,223402966.001216,1428913533.64764,540173938.696661,548296896.165392,406975217.693899,468725364.065938,998566804.358114,545673479.257755,521655253.872396,759082119.358703,560191419.702198,602875376.115785,1215538256.44368,205918674.776709,115689834.22306,1222089504.11825,753444806.356374,772577822.611788,501015356.287045,65934884.9941985,-1836752.12006182,42825944.4412288,-11072649.2749919,-50869093.7114796,-56908355.0397941,-45919603.6229903,-33718661.201996,1850072499.86747,-124694778.407283,-24345508.9904134,2134211.92305419,9102507.96345478,-381074.044940489,-8047842.65318959,9449999.01701447,22391178.1486181,-28361721.8094453,-17241589.6036385,-33265330.3133922,-16059008.0151287,-34936186.7184019,-90408930.9743356,-43652368.8081194,-13956171.9426,193003.888421213,-11176756.0845446,-4482938.89691477,-1149468.22702038,-409976.785936291,-11456953.2109616,-6968381.68208147,-6808948.43429323,164501853.01919,407911546.68589,1202570108.88675,65667277.3403997,80535185.7005772</t>
  </si>
  <si>
    <t>603468091.11804,-272160877.320557,1655933124.83549,889177381.912296,1654159781.00827,934840586.350549,6947307119.05188,23811165351.0512,1258213805838.69,20279131941.4718,4835726377.59376,1641479620.67496,905206189.530122,1589253978.22772,349035566.476718,302379802.919776,428496750.464488,1396887338.35271,1329721760.43113,592416582.544818,379652358.960232,1140011586.83168,56158214.9638902,969553642.809007,392137894.037583,1207251617.78749,713217641.916415,648164932.395207,258921276.041636,831996088.300244,391332068.496383,711394992.193548,382863133.724743,60947007.1229427,1202363365.37551,601822268.983744,477423831.532789,607545738.490864,-129719568.192677,1724355515.93577,879870361.979109,1740610336.21854,980318210.331936,6954338292.78974,23926505366.517,1257420030202.95,20340028024.8251,4928011714.90457,1767535171.73955,1009230704.02858,1640424566.02403,400469284.222276,344035922.762137,198977466.60361,1466862768.34373,1416177075.08468,686645650.025913,461809168.573856,1118652403.81174,98614378.5283847,1032532058.97875,407822996.759557,1222331569.66996,712852457.640721,651149115.461902,261268617.392876,827107472.850885,409936724.228014,763112008.59836,561888853.045752,364030219.352456,424443363.227298,486509269.908631,234695673.079276,-4077647.37282798,-142441309.127859,-68422391.1002823,9307019.93321364,-86450555.2102496,-45477623.9814766,-7031173.73785925,-115340015.465788,793775635.746657,-60896083.3534111,-92285337.3108081,-126055551.064585,-104024514.498455,-51170587.7963673,-51433717.7455648,-41656119.8423683,229519283.860869,-69975429.9909787,-86455314.6535507,-94229067.4811265,-82156809.6136244,21359183.0199482,-42456163.5645308,-62978416.1697756,-15685102.7219711,-15079951.8824901,365184.275711847,-2984183.06668557,-2347341.35124,4888615.44936825,-18604655.7316402,-51717016.4047767,-179025719.320979,-303083212.229543,777920002.148231,115312999.075099,242728158.453527</t>
  </si>
  <si>
    <t>332661715.640934,943102977.96552,793996154.564174,848130718.260067,397944373.047674,1211755596.78578,1833781404.4952,3922891855.59385,20112774221.1027,348415179888.281,12086519096.1436,769283500.454917,369884168.618615,-114693774.409179,-93625312.9347938,-33332224.1032043,-51919892.2238662,211405726.838983,804929011.794531,898621095.182808,595094101.355785,195316703.575456,187872069.039124,541683614.184645,276065439.002655,1189832565.64854,399541513.625401,564569969.721328,751567444.971541,718726813.129065,331253971.915457,176020129.060912,460109159.881707,-147373129.008087,192438179.558636,450148844.62866,251627853.824791,342262462.112535,1066540711.58614,844512655.22168,859506962.494462,509087456.193922,1263864187.17944,1846533312.55346,4084687180.55899,20340028024.8251,348233906186.615,12426097820.7318,1169533690.98428,549985044.306217,-8490391.10586461,79260269.2703864,146645206.180818,191739351.201734,310427443.246511,927480774.195944,999392646.285179,732811910.370295,599160181.868114,421560048.854793,637991699.075946,288868010.643977,1211699946.90289,405169647.654814,567716613.850133,752492403.526416,748956678.777186,364169340.330121,252533109.892791,904000495.313767,551613322.981408,641142071.193557,383932364.615642,159966402.254877,-9600746.47159919,-123437733.62062,-50516500.6575225,-11376244.2343959,-111143083.146248,-52108590.3936717,-12751908.0582835,-161795324.96515,-227253803.722369,181273701.665656,-339578724.588232,-400250190.529366,-180100875.687597,-106203383.303335,-172885582.205181,-179977430.28402,-243659243.425609,-99021716.4075163,-122551762.401407,-100771551.102385,-137717809.014517,-403843478.292629,-233687979.815668,-96308084.8913019,-12802571.6413247,-21867381.2543575,-5628134.02940338,-3146644.12880186,-924958.554875782,-30229865.6481157,-32915368.414664,-76512980.8318775,-443891335.432033,-698986451.989497,-448703891.634938,66216480.0130186,91661451.5699186</t>
  </si>
  <si>
    <t>314108257.332716,548023553.09746,669768149.540639,507756316.5029,539266668.211923,687780798.43885,1277349097.24812,1493747402.88566,4917295639.52904,12409630432.0099,278852798317.566,9397406259.33156,1734524792.04558,795424819.249623,237943562.583769,208944047.786734,192810313.817932,399084188.308949,949450049.747107,450991985.608539,386758161.249954,537852557.040112,309854514.280852,577721422.551866,244564999.795327,653790310.514894,410964144.4747,407895295.871674,404363309.844028,673601885.625815,188381564.309008,276936985.667965,580949359.497691,591549342.162704,1058413155.08525,362103675.914055,172456332.07356,315446775.808458,544900883.89357,680918399.118408,493829872.727697,555603240.368718,686754081.700739,1278309300.30348,1491505374.20796,4928011714.90457,12426097820.7318,278101588710.758,9455102284.32228,1759887700.35915,811091563.339574,249926192.599377,212921997.593737,173569627.954534,419826595.848441,977775948.495428,475156445.36218,415359042.410891,572905167.11898,337331897.313322,595266452.709246,247656754.525109,657631722.780929,412473846.99364,408412169.057544,404454973.211332,674474881.161031,193321087.882731,287429943.722139,567667912.666415,482020058.140184,420574405.81168,308541299.639386,75737161.5275302,-1338518.4757317,3122669.20389564,-11150249.5777696,13926443.7752082,-16336572.1567852,1026716.73810136,-960203.055366911,2242028.67769779,-10716075.3755207,-16467388.7219553,751209606.808103,-57696024.9907118,-25362908.3135447,-15666744.089969,-11982630.0156132,-3977949.80700128,19240685.863395,-20742407.5394952,-28325898.7483159,-24164459.7536496,-28600881.1609398,-35052610.0788665,-27477383.0324798,-17545030.1573873,-3091754.72977466,-3841412.26603104,-1509702.51893607,-516873.185868324,-91663.3673047386,-872995.53522294,-4939523.57372682,-10492958.0541667,13281446.8312684,109529284.022516,637838749.273578,53562376.274668,96719170.5460292</t>
  </si>
  <si>
    <t>225777254.876309,346717526.65304,575787271.488815,439060032.291016,519143987.679724,471276425.385868,690684622.167009,888736802.53573,1758059475.12239,1144810088.37284,9396062984.41827,334192504107.117,11155900596.3924,2457074177.78645,600017714.463289,224487757.504754,166641086.38171,264600873.881666,680940312.28033,206827813.965794,303297405.649991,632730299.626236,205510988.649621,601810970.024334,210402129.655476,436201078.235185,520958456.87982,252700692.246238,251919680.815268,522680348.702724,162546163.946592,171867618.082559,703556455.178204,318762555.910373,527215144.711768,314570623.932666,155988870.360315,231716269.157492,360864703.822003,595004463.743106,476974438.612265,546235765.469801,480634260.021007,697185706.394684,927678714.935477,1767535171.73953,1169533690.98428,9455102284.32232,333094661351.168,11231180065.499,2481471317.93314,620315155.963566,260322990.005453,208657785.482083,287636322.222588,709482114.356946,227222684.381499,333806120.699527,696712743.174856,234859256.955578,614304087.329576,214683836.812797,448834917.438081,524369712.458599,253807669.216135,253404534.667991,533734944.657044,176556660.477834,189413251.434528,726769686.287004,285195754.795121,99841521.9250381,289870510.730314,152985737.047965,-5939014.28118161,-14147177.1689664,-19217192.2543021,-37914406.3212487,-27091777.790072,-9357834.63514941,-6501084.22768272,-38941912.3997471,-9475696.61712819,-24723602.6114511,-59039299.9040325,1097842755.94941,-75279469.1065997,-24397140.1466991,-20297441.5002789,-35835232.5006933,-42016699.100377,-23035448.3409193,-28541802.0766215,-20394870.4157001,-30508715.0495419,-63982443.5486445,-29348268.3059608,-12493117.3052525,-4281707.15731788,-12633839.2028869,-3411255.57877196,-1106976.96989796,-1484853.85272659,-11054595.954319,-14010496.5312399,-17545633.3519685,-23213231.1088027,33566801.1152465,427373622.78673,24700113.202356,3003133.31235496</t>
  </si>
  <si>
    <t>262785002.0193,504996594.884271,674679679.52574,559782243.327771,411872671.77259,604026763.390424,533566750.46086,856294425.99254,1005091780.57967,535276329.895678,1747728037.61298,11154069618.8214,328967431560.647,9117985953.28454,740912473.497042,243391041.143463,291362925.067908,106154090.546325,745584571.20267,272549144.639618,283340691.338882,550148341.032857,228928021.304447,695218299.98233,194007780.721467,482961335.594023,415261795.346583,330493726.32578,286877696.453895,582631797.963408,134192183.630634,153796806.577661,546873477.420191,567002914.852883,1271057999.09226,221797876.143305,287977871.165163,263268164.983768,499801172.172674,685054459.183105,536820056.043959,435646462.42552,606803938.811967,534400211.067363,860482264.884845,1009230704.02857,549985044.306219,1759887700.35915,11231180065.499,328316722253.1,9164087445.94892,763376991.074295,245232299.549292,277111435.679752,133755713.13995,785180837.591887,304429989.726789,318039815.977903,605721135.727293,277641082.909713,718324993.937791,197869947.962966,489596390.210644,417685530.397567,331289017.303921,286776385.032174,584672767.036823,140702241.050115,167180524.841893,515722962.346373,396583484.893895,419898439.657132,158661710.680284,150854409.237231,-483162.964458668,5195422.71159926,-10374779.6573723,22962187.2838061,-23773790.6529291,-2777175.42153456,-833460.606507757,-4187838.89231601,-4138923.44890579,-14708714.4105519,-12159662.7461657,-77110446.6776211,650709307.54657,-46101492.6643817,-22464517.5772505,-1841258.40582735,14251489.3881484,-27601622.593624,-39596266.3892065,-31880845.087175,-34699124.639035,-55572794.6944253,-48713061.6052755,-23106693.9554577,-3862167.24148792,-6635054.61661464,-2423735.05098055,-795290.978139967,101311.421715883,-2040969.07341472,-6510057.41948631,-13383718.264231,31150515.0738186,170419429.958985,851159559.435141,63136165.4630282,137123461.927937</t>
  </si>
  <si>
    <t>203990994.581813,-818504694.544804,360109684.77494,218502101.089466,543879780.141535,-136126434.949194,649737761.498332,41267249.4421362,1618873408.78648,-23091569.8822921,781288671.481705,2446886021.04753,9112380784.7794,294723419726.763,3855511867.60353,550121792.252609,149635666.50611,437418409.671453,201532716.582035,-71360792.525759,88725401.6617177,945130650.281577,-34564292.6042903,227023597.609354,48233981.7181169,450992822.476758,268977524.569613,241816175.947697,-21966990.8418792,284927307.289335,169795289.485478,314863832.10229,394857264.559734,-268544709.977951,-126563919.312698,331541918.959637,265830013.692584,210389218.311315,-761024409.2294,389812233.271617,211738300.848576,567316358.946757,-122595311.553985,656550094.299898,41605355.6895707,1640424566.02404,-8490391.10584678,811091563.339599,2481471317.93313,9164087445.94889,294347130937.304,3911682669.41882,576207183.724743,67200260.0215494,459627232.172562,225456706.70246,-42666593.5373878,109740970.94143,891253006.679885,-45070218.4489457,239040575.589114,53430850.0510989,453434454.424121,268151494.411571,242823456.801945,-20551726.908086,287757294.40808,176620097.169103,333322296.404441,488477868.558368,-42046765.9071543,-101261762.894067,300595640.122588,213372312.702659,-6398223.7295001,-57480285.3153942,-29702548.4966873,6763800.2408962,-23436578.8052139,-13531123.3952163,-6812332.80155313,-338106.24743779,-21551157.2375537,-14601178.7764386,-29802891.8578774,-34585296.8856043,-51706661.1694877,376288789.458691,-56170801.8152891,-26085391.4721363,82435406.4845562,-22208822.5011055,-23923990.1204259,-28694198.9883765,-21015569.279723,53877643.60164,10505925.8446467,-12016977.9797769,-5196868.33298212,-2441631.94736882,826030.158045464,-1007280.8542445,-1415263.93379341,-2829987.11874635,-6824807.6836264,-18458464.3021328,-93620603.9986112,-226497944.07081,-25302156.4186179,30946278.8370468,52457700.9899343</t>
  </si>
  <si>
    <t>89673330.7135941,269749923.377796,267192192.439193,265047897.134695,208525174.333219,133497659.363775,249568288.251921,250447798.684003,396428811.931985,73632068.0173457,246825957.826872,609671889.364138,747126359.443533,3874339983.61241,77773397857.8747,2148849428.55901,261249442.316428,221141088.09592,377899906.647437,191198879.236522,213195040.71464,268614229.893508,160679440.971767,342540721.95264,108905293.21162,267671746.79364,260998290.940378,89854263.8437075,158650712.299657,274603889.703106,98995652.0451239,65677934.0948419,325712509.082729,199458025.359212,252253882.769107,183354484.165686,58214844.5594695,92382554.688701,283353443.769389,273510799.021815,298329375.139137,222830784.457926,143964288.613782,252111735.694388,280543420.063085,400469284.22228,79260269.270392,249926192.599379,620315155.963566,763376991.074294,3911682669.41883,77243637112.1338,2301364360.41109,380378749.430762,231886255.901581,389226143.715431,197558513.605599,233931711.499706,344346753.60995,186571446.642158,349450109.082588,110849845.609638,274592455.604734,263017333.765584,90213918.2258058,159368539.561404,279597790.092548,106285224.928616,72300187.9629387,350461618.970933,178343637.247044,115371781.958603,170817894.146859,70416362.0050243,-2709223.97510664,-13603520.3915895,-6318606.58262624,-33281478.004444,-14305610.1247031,-10466629.2500035,-2543447.44247016,-30095621.3790832,-4040472.29029359,-5628201.2530465,-3100234.77250901,-10643266.5994314,-16250631.6307608,-37342685.8064185,529760745.740923,-152514931.852089,-119129307.114335,-10745167.8056587,-11326237.067985,-6359634.36907833,-20736670.7850672,-75732523.7164414,-25892005.6703938,-6909387.12995096,-1944552.39801858,-6920708.81109115,-2019042.82520851,-359654.382097826,-717827.261747827,-4993900.38944171,-7289572.8834924,-6622253.86809451,-24749109.8881971,21114388.1121693,136882100.810503,12536590.018825,-12201517.4455535</t>
  </si>
  <si>
    <t>89216145.7311957,548002371.43698,307867700.235503,393890970.949568,198163898.126337,101369587.794545,286251993.629682,260354535.62228,341491249.132323,143249523.625149,211839301.191048,254143812.841714,243149101.646345,562059455.901924,2206128652.75125,123512625126.908,3590950584.73826,354752010.85898,453084447.950942,202402993.323259,254164408.922931,297369668.634596,173162517.17294,290866701.7357,115982120.013644,314637267.035485,171832947.079011,105817875.481845,160281487.629808,238420173.675173,124653782.903261,87306925.4625173,370736031.255205,327590559.465063,440724849.8094,213554550.612583,105526900.316455,90990277.8194612,539930535.969563,307903074.931161,408890724.068785,205403278.655173,111913396.632078,287473938.421889,274415521.97754,344035922.762142,146645206.180824,212921997.59374,260322990.00545,245232299.549291,576207183.724743,2301364360.4111,121578862173.613,3815915013.09961,368160510.125287,465883739.277925,209678255.203233,270098732.847328,346072514.514818,194957069.521735,297527971.951201,117188784.072749,315910611.9992,173846290.133054,105810713.767262,160857055.107842,241631501.32979,127233823.595749,90521127.3481428,385673841.525964,248740957.232658,169437565.66837,191252601.672059,66921108.5170765,-1774132.08825822,8071835.46741327,-35374.6956643036,-14999753.1192134,-7239380.52883778,-10543808.8375337,-1221944.79220822,-14060986.3552653,-2544673.62981843,-3395682.55567943,-1082696.40269181,-6179177.16373982,-2083197.90294563,-14147727.8228244,-95235707.6598474,1933762953.29546,-224964428.361356,-13408499.2663019,-12799291.3269849,-7275261.87997841,-15934323.9244059,-48702845.8802206,-21794552.3487961,-6661270.21549759,-1206664.05910119,-1273344.96370899,-2013343.05404434,7161.71458264309,-575567.478035498,-3211327.65461754,-2580040.69249227,-3214201.88562678,-14937810.2707573,78849602.2324044,271287284.141038,22301948.9405255,38605791.7993803</t>
  </si>
  <si>
    <t>54,63895089.1727043,750036111.001006,374089680.553284,819871001.164695,187139477.708331,205487075.084266,245385395.687652,326487900.691117,193080926.454211,179117680.991744,164667368.531962,181709283.129873,263149764.988288,53362994.4228041,349475046.127346,3697584559.76213,91438717701.1614,187428414.170406,738513206.241953,205208885.33047,272662581.327746,400370491.051985,197296395.22263,314648093.657998,64587073.8402455,356675156.431623,231993796.438158,164311627.495623,192159230.622211,332891806.109991,125114396.035502,217972.719770469,531769338.678897,356048101.164083,931416657.143455,204395355.513383,190146139.931808,67733355.3305013,746975078.347629,381680783.16363,836899439.61296,211665803.071596,223909118.750343,248880175.860439,366300608.314024,198977466.603609,191739351.201738,173569627.954536,208657785.482077,277111435.679754,67200260.0215442,380378749.43076,3815915013.09964,87327808941.5644,240202904.561425,771078012.054593,228521979.020858,292607133.037374,424355695.489943,232582112.388342,331360297.926131,68910031.4545354,361745956.416076,235867285.036282,164553973.124337,193176333.930427,336334522.514189,132332657.074954,13263924.4009858,533095030.205601,233898821.79573,277841061.864535,167658342.10009,102090484.357909,-3838266.15779818,3061032.65336741,-7591102.61034798,-17028438.4482622,-24526325.3632738,-18422043.6660757,-3494780.17279267,-39812707.6229206,-5896540.1493989,-12621670.2099983,-8902259.42257131,-26948502.3522061,-13961670.6914594,-13837265.598746,-30903703.3034158,-118330453.337503,4110908759.597,-52774490.3910202,-32564805.8126327,-23313093.6903896,-19944551.7096304,-23985204.4379461,-35285717.1657131,-16712204.2681378,-4322957.61428736,-5070799.98444389,-3873488.59812333,-242345.628715835,-1017103.30821599,-3442716.40419709,-7218261.03945412,-13045951.6812143,-1325691.52670337,122149279.36835,653575595.278924,36737013.4132918,88055655.5739011</t>
  </si>
  <si>
    <t>55,327525282.198583,-8998204.51190579,645692256.417147,172718824.629322,541017944.402191,-80936011.8560995,658014290.200842,227576885.565925,1439164208.4001,290632122.76606,378122877.406659,237135031.044744,80130352.7587677,434686493.518978,214374915.75601,324269470.490746,100034879.343232,174253349630.377,6402489990.20422,1222983325.15815,281133972.216068,474657285.23976,20731114.5436933,146289469.159206,234672950.082201,521273070.197112,158625608.663244,250438743.962105,95460621.7985327,396056065.680029,119344162.575974,352834620.093039,125856391.262351,14903390.1299981,586324726.332595,272993546.318946,170271716.313309,335096247.394867,62554956.2096595,689435729.686892,168642954.124749,585021558.421373,-62996631.479614,666172865.532722,223402966.001221,1466862768.34372,310427443.246522,419826595.848462,287636322.222592,133755713.139956,459627232.172563,231886255.90159,368160510.125291,240202904.561429,174014809930.948,6494457172.10533,1271385355.4841,304877888.349699,387508950.778003,7609040.59197983,166828236.197746,241268066.812223,526147081.136077,158530599.933816,252152487.641616,97185449.2016783,400134323.280108,129176213.033988,380375000.87155,232067858.701959,255292917.192704,376130015.330102,229617645.763078,85109051.201853,-7570965.19628042,-71553160.7215638,-43743473.2697533,4075870.50458293,-44003614.0191744,-17939380.3765041,-8158575.33188388,4173919.56469532,-27698559.9436339,-19795320.4804611,-41703718.4417847,-50501291.1778495,-53625360.381187,-24940738.6536042,-17511340.1455773,-43891039.634546,-140168025.21821,238539699.428601,-91967181.9010913,-48402030.3259556,-23743916.133652,87148334.4617773,13122073.9517026,-20538767.0385519,-6595116.73001404,-4874010.9389624,95008.7294397834,-1713743.67950542,-1724827.40314874,-4078257.6000797,-9832050.45801527,-27540380.7784962,-106211467.439601,-240389527.062723,210194711.002505,43375900.5558649,85162665.1114638</t>
  </si>
  <si>
    <t>56,349239819.147889,1304213551.58995,1079851911.73227,839368921.348678,366788943.989846,850447124.935604,1413834893.72467,1398682223.91696,1420850039.80985,916709728.587346,985797339.236581,685085053.867557,782795689.029757,213911858.057873,365966412.173036,447581219.699178,649047001.415967,6461110360.11786,427138667678.972,10139375891.3472,1914268080.53684,1265440856.23346,643376957.502935,1254733706.70826,371969469.444286,1053563293.56129,756363127.206386,380138581.943381,789011863.590585,1072802850.9329,120610501.223512,52696678.5930196,925270494.530137,1154603836.57536,1620897588.48407,718327728.954266,196791316.634,343088152.871932,1263792301.6091,1066830690.53222,847465782.706897,383479909.427374,854563903.110408,1407725746.55172,1428913533.64765,1416177075.08468,927480774.19598,977775948.495462,709482114.356961,785180837.591884,225456706.702453,389226143.715427,465883739.277927,771078012.054596,6494457172.1053,426341777734.1,10170055550.6233,1970605077.50601,1510457963.17655,745849754.955833,1284760703.7352,374050993.224996,1064444898.18288,760640805.621246,380279560.381664,788024368.813276,1069639425.43136,127036807.738676,55309147.4876939,832531825.671582,741565481.890563,600287682.441382,644058630.961529,73148042.9943195,6151666.27595636,40421249.9808471,13021221.2000604,-8096861.35822158,-16690965.4375093,-4116778.1748155,6109147.17297178,-30231309.7307089,4672964.72517032,-10771045.6086458,8021390.74112694,-24397060.489401,-2385148.56211673,-11544848.644593,-23259731.5423946,-18302519.5787519,-122031010.638639,-33346811.98746,796889944.872842,-30679659.2761107,-56336996.969167,-245017106.943042,-102472797.45289,-30026997.0269275,-2081523.78071409,-10881604.6215855,-4277678.41486415,-140978.438289919,987494.777303443,3163425.50153905,-6426306.51516355,-2612468.89467389,92738668.8585479,413038354.684809,1020609906.04268,74269097.992751,123643273.639685</t>
  </si>
  <si>
    <t>57,363358994.617356,819880565.869904,381298474.407117,397283806.493463,403817599.691976,617679088.43829,667055441.666704,514267042.893309,673286756.054203,984629241.215451,455583642.488008,188855182.303681,273149981.325373,-64821130.8190594,163394020.506664,153953506.513097,126673824.74173,1228506154.94109,10051668971.6074,211537337147.73,6192729127.75889,1469306770.52687,653105258.840708,802540043.551677,290276810.900196,857479062.085465,455298882.306883,328286483.194375,625980997.929287,395227339.227866,218652782.008778,182355054.900616,523934224.133114,342276706.590812,980630322.142652,291257526.064162,122421344.991043,368822169.508682,840038404.430156,400933239.465587,415103979.517745,428730333.383848,625901478.839862,672332959.094848,540173938.696661,686645650.025919,999392646.285193,475156445.362203,227222684.381503,304429989.726782,-42666593.5373913,197558513.605599,209678255.20323,228521979.02086,1271385355.48409,10170055550.6233,211231005945.217,6408738003.71562,1784464110.99218,718924457.147528,823536059.995942,294786420.306454,867439325.049388,458183824.105743,329378277.460011,626874296.291757,405491418.779797,231495625.182076,202466145.097637,575438914.984141,346978047.703527,524710785.49008,248872326.087341,74109910.2650003,-5463174.89131957,-20157838.5602619,-19634765.0584805,-17820173.0242821,-24912733.6918765,-8222390.40157798,-5277517.42813844,-25906895.8033547,-13358893.9717269,-14763405.0697458,-19572802.8741837,-38367502.0778244,-31280008.4014059,-22154537.2816808,-34164493.0989386,-55724748.6901313,-101848154.279132,-42879200.5430046,-118386579.015968,306331202.513582,-216008875.9567,-315157340.465294,-65819198.3068237,-20996016.4442651,-4509609.40625333,-9960262.96392095,-2884941.79885669,-1091794.26563782,-893298.36246608,-10264079.5519316,-12842843.1733015,-20111090.1970154,-51504690.8510262,-4701341.11271631,455919536.652575,42385199.9768195,48311434.7260479</t>
  </si>
  <si>
    <t>58,122695736.336034,774003334.381117,219592658.335187,97467152.8720742,38522613.9516395,571322312.380279,411868551.505547,543239180.56557,462065293.086414,725963046.645039,415118609.469191,318915345.315456,312455815.961999,101543373.291383,220121556.466204,266849932.094775,263087240.85317,292485785.132673,1951668956.6952,6381391783.53674,229022453648.446,8632740533.20783,1037943976.35729,829735030.242689,279715568.595535,944508254.27133,364334515.618743,297493134.874815,413197197.57851,533246870.731515,222018811.484538,74270469.4916387,912382006.818236,754774225.558436,942787790.838441,349226229.764873,141059434.606708,123068858.9833,742861098.669537,217257561.290231,92432293.4591264,43437043.6057836,570620369.007253,410823898.188482,548296896.16539,461809168.573868,732811910.370301,415359042.410904,333806120.699544,318039815.977921,109740970.941438,233931711.499708,270098732.847324,292607133.037373,304877888.349697,1970605077.506,6408738003.71564,227461063517.102,9264697893.55453,1082177338.16034,845539518.597106,281532045.693107,948528894.215903,366763097.765377,297510103.240186,412759872.293453,530414572.482694,225864304.245035,76244789.008524,822937503.112395,488204174.615783,269432466.676114,295642221.645722,40190520.8627049,-373122.647271021,31142235.7115832,2335097.04494745,5034859.41294745,-4914429.65414086,701943.37302914,1044653.31706206,-5057715.59981906,256124.512550997,-6848863.72527071,-240432.941708028,-14890775.384089,-5584000.01591335,-8197597.65006123,-13810155.033505,-3248800.75255859,-29519892.1842107,-12392103.2170295,-18936120.8108208,-27346220.178895,1561390131.34433,-631957360.346674,-44233361.8030564,-15804488.3544249,-1816477.09757136,-4020639.94457036,-2428582.14663293,-16968.3653719128,437325.285056304,2832298.24881966,-3845492.76050106,-1974319.51689033,89444503.705832,266570050.942659,673355324.162323,53584008.1191493,100868913.744006</t>
  </si>
  <si>
    <t>59,372218933.37071,215673913.09916,374743104.07414,588779530.832269,390070537.477504,243841895.485524,861077296.299055,374841416.980127,1097773084.13352,577912965.525077,548398515.793631,649284079.989354,565682963.545279,868539491.730312,319024275.336623,307027892.205863,429440173.312325,345458696.801458,1452740048.42641,1736007789.90524,9028093709.95754,639098985005.376,6676140245.30633,2598581749.38126,377251191.764588,1289383556.39965,597249915.695266,337237133.633162,586358487.183866,564847128.721606,306733302.834472,239308813.157557,753082972.845778,385396474.44866,1305086437.08658,411246144.488534,441623276.115688,382194513.247565,278657855.184511,410836596.817096,597277986.166783,438213565.845079,268725607.077121,869858654.018438,406975217.693903,1118652403.81173,599160181.868116,572905167.119006,696712743.174888,605721135.7273,891253006.679919,344346753.609962,346072514.51482,424355695.489949,387508950.777997,1510457963.17653,1784464110.99216,9264697893.55454,628897134491.145,7034389406.68934,2624358931.29685,384507627.178823,1295424690.05168,600952424.839849,338325535.240479,587549806.41561,576193927.329727,318473076.797019,265275380.979413,825996136.947404,426911862.012455,486784960.921099,339623743.513394,312568193.783759,-9975579.87686094,-62983942.0853393,-36093492.7429637,-8498455.33450818,-48143028.3675703,-24883711.5915955,-8781357.71940405,-32133800.7137806,-20879319.6782233,-21247216.3430554,-24506651.3253707,-47428663.1855277,-40038172.1820256,-22713514.9496225,-25322478.2733397,-39044622.3089584,5084477.82237306,-42050253.9765423,-57717914.7501139,-48456321.0869711,-236604183.596998,10201850514.2297,-358249161.383021,-25777181.915579,-7256435.41423252,-6041133.65203521,-3702509.14457302,-1088401.60732066,-1191319.23173307,-11346798.6081169,-11739773.9625462,-25966567.8218509,-72913164.1016078,-41515387.563816,818301476.165502,71622400.975142,129055082.331925</t>
  </si>
  <si>
    <t>60,186994415.647972,659523946.16377,101626068.920439,267641974.294451,36727808.840997,364957886.866635,298077346.980899,442185836.096439,101969924.704076,419223976.847701,348766527.644581,238808713.055946,286653104.606328,-45748808.9955083,176861588.304735,179554557.869187,141088503.7087,6039926.66192007,739057142.049701,719231753.942062,1041754418.99422,6600055171.43158,150798000910.77,7085389336.00618,610063095.131686,702521328.026798,463520114.434684,163656892.857041,404600134.587701,396447470.519098,155533041.519919,35086146.6794423,605106779.862387,480972558.521673,767992718.369976,266326048.563494,54850160.171691,184429474.444013,642170596.319484,93142437.61467,299833477.051358,40253621.3504398,371267082.453802,295255961.282784,468725364.065936,98614378.5283861,421560048.854793,337331897.313322,234859256.955579,277641082.909712,-45070218.4489461,186571446.642161,194957069.521732,232582112.388342,7609040.59198533,745849754.95582,718924457.147517,1082177338.16035,7034389406.68931,149032447041.775,7106810913.21083,611016391.023313,709745905.092712,466157067.04494,163567015.688332,404347684.795129,396102442.206167,158786958.876863,30765692.6072288,540099759.093827,250898959.440706,301794606.553944,236976149.821336,38051195.2350131,2564941.20395555,17353349.8442881,8483631.30577534,-32191502.7569078,-3525812.50943791,-6309195.58716058,2821385.69812021,-26539527.9694997,3355546.17568728,-2336072.00710038,11434630.3312555,3949456.10037028,9012021.6966176,-678590.546560337,-9709858.33742808,-15402511.6525453,-91493608.6796411,-1569113.93005812,-6792612.90612592,307296.794539129,-40422919.1661202,-434334235.257692,1765553868.99556,-21421577.2046496,-953295.891624106,-7224577.06590668,-2636952.61025883,89877.1687058045,252449.792570719,345028.312933817,-3253917.35694022,4320454.07221206,65007020.7685628,230073599.080974,466198111.81603,29349898.7421646,16798964.9366779</t>
  </si>
  <si>
    <t>61,319048127.7232,669473468.653276,651156634.199765,621338645.731744,389551393.315695,606707016.582416,832700662.874013,948324612.550111,1022139330.33703,621793454.885446,586792004.361164,577168482.881065,700930149.307409,219793532.167646,309211313.548516,245237424.198921,204001735.262865,140748050.573662,1246219137.49684,797875594.875411,765204447.112225,2216002292.36306,6726727060.89407,285986494824.211,3946860578.06748,2132373809.11006,1005113743.52947,352377800.637208,709767749.69016,684038142.971505,183244872.202357,166873273.458561,753693570.707955,560564725.519061,1146147749.68135,466389628.852458,156554753.343175,320646284.056708,694126122.150296,661631251.224178,663000157.361859,422440266.696455,625682594.549736,834451200.616956,998566804.358089,1032532058.97875,637991699.07595,595266452.709245,614304087.329576,718324993.937772,239040575.5891,349450109.082589,297527971.9512,331360297.92613,166828236.197744,1284760703.73519,823536059.995943,845539518.597104,2624358931.29681,7106810913.21086,285570108272.691,3958859763.69526,2150443056.28572,1010417707.16115,353355091.509841,710081177.729768,692881087.368804,196700995.231216,182048244.733484,779229586.862343,451239829.550115,583864799.189583,419033055.413416,99235865.8949458,-1598156.33351014,-24652653.4970228,-10474617.0244128,-41661511.6301149,-32888873.3807565,-18975577.9673249,-1750537.74292227,-50242191.8079891,-10392728.6416932,-16198244.190507,-8474448.34807379,-37135604.4485131,-17394844.6303619,-19247043.4214645,-40238795.534079,-52290547.7522759,-127358562.663271,-26080185.6240803,-38541566.2383544,-25660465.1205318,-80335071.484893,-408356638.933742,-380083852.316782,416386551.520278,-11999185.6277755,-18069247.1756612,-5303963.63167935,-977290.87263423,-313428.039601742,-8842944.39730995,-13456123.0288592,-15174971.274923,-25536016.1543837,109324895.968943,562282950.491788,47356573.439047,57318887.4482352</t>
  </si>
  <si>
    <t>62,214098815.730704,368881083.995979,146475708.381503,37513876.2664132,109920092.069892,231253849.477115,358927433.102795,559454635.036209,402740404.075345,280256166.962994,240842503.978514,205541344.594254,186662349.044537,44182064.1055889,107591051.772742,117089873.975349,66910902.5513056,229718676.45833,352367052.175383,280751229.350083,252754665.699764,317899916.808267,576816052.587793,3915059470.53222,88560217426.0664,4851552941.41199,842684698.076181,196043467.882249,306022499.933296,280805766.901186,113808245.249875,78690982.5101167,370206381.790811,348244994.066803,610224021.019744,122998698.028757,52103161.8833833,215637237.891009,363622073.44299,158168144.665181,46099475.2478543,123311001.96249,231976999.722941,360702426.899078,545673479.257755,407822996.759565,288868010.643986,247656754.525107,214683836.812798,197869947.962957,53430850.0510993,110849845.60964,117188784.072747,68910031.4545372,241268066.812221,374050993.224989,294786420.306455,281532045.693105,384507627.178819,611016391.023316,3958859763.69524,88537511427.346,4900510366.00036,848092301.574731,197260509.002438,306607228.993474,286411124.218467,118344536.236557,84993375.6461763,324954462.521123,228196059.679531,103899268.849044,90718440.4727721,6680553.22344512,-1538422.16029502,5259010.55298977,-11692436.2836802,-8585598.98144009,-13390909.8925972,-723150.24583385,-1774993.79628757,13781155.7784504,-5082592.68421353,-8611843.68099672,-6814250.54658696,-9142492.21854392,-11207598.91842,-9248785.94551522,-3258793.83689629,-98910.0973979458,-1999128.90323367,-11549390.3538929,-21683941.049612,-14035190.9563717,-28777379.9933479,-66607710.3705393,-34200338.435522,-43800293.1630539,22705998.7204199,-48957424.5883601,-5407603.49854603,-1217041.12018943,-584729.060174342,-5605357.31727599,-4536290.98668213,-6302393.13605908,45251919.2696818,120048934.387275,506324752.170705,32280257.5559852,45422608.6599434</t>
  </si>
  <si>
    <t>63,368825907.141399,691910669.447623,546832331.853731,695220033.30763,335454382.128465,409520003.573168,984424067.756729,509880038.132041,1192714715.75959,1174792191.57085,611633592.198589,360433440.567495,419689959.140043,410765796.729656,233151914.945872,293577871.20485,461467564.53328,462044565.259656,981735101.760306,795275415.572967,881653939.105812,1287270706.5516,648930751.648366,2102290298.29014,4884717588.43075,330033141159.883,6768487168.29267,1415412936.06843,1145833877.29282,917826633.77224,388618301.787898,269188676.335474,960429215.62846,608087924.313332,1781450006.2647,414088747.235072,447918382.753117,376702556.077103,720472958.632251,591560383.129517,653077713.494164,391095923.687562,422535085.787068,993634998.77443,521655253.872399,1222331569.66999,1211699946.9029,657631722.780932,448834917.438079,489596390.21065,453434454.424117,274592455.604739,315910611.999201,361745956.416077,526147081.136079,1064444898.18288,867439325.049401,948528894.215905,1295424690.05167,709745905.092716,2150443056.28572,4900510366.00037,329667724851.558,6781803336.46408,1417348448.08066,1146414689.9154,924904271.888541,401802814.080793,306376202.474465,984765477.916814,540392337.916701,424890563.85373,305269281.454107,188124046.734371,-7876648.93568981,-28562289.1846318,-44728051.2757982,42142319.8134841,-55641541.5591047,-13015082.2139108,-9210931.01773667,-11775215.7403747,-29616853.9104082,-36907755.3320655,-45998130.5823388,-88401476.8705866,-69906431.0705947,-42668657.6944843,-41440540.658868,-22332740.7943476,99721608.1171924,-64102515.876397,-82709796.4225676,-72163909.4764436,-66874955.110117,-8153983.5000409,-60815153.4443714,-48152757.9955918,-15792777.569597,365416308.325984,-13316168.171389,-1935512.01223457,-580812.62257224,-7077638.11629833,-13184512.2928967,-37187526.1389828,-24336262.2883552,67695586.3966097,1356559442.41098,108819465.78097,259794336.018758</t>
  </si>
  <si>
    <t>64,217918983.564372,428474966.755499,262434179.581515,424510911.870044,216999066.117442,353225093.547557,583897428.583843,659833167.670717,688023851.716134,376984388.952762,390501894.373401,490171783.990314,388543221.162118,245587214.069865,225953101.448363,92845561.9316252,102907519.542834,123362432.840137,712943131.064054,427491397.587024,292395097.010361,378665145.257292,386394901.47726,975350679.484676,835102634.708819,6689163144.39763,145467614818.438,2368185235.46299,1590395270.67653,566784725.45062,250031417.535509,86510041.9767916,732015716.173903,300961923.423698,899746976.408126,239623951.666632,-44973957.4215439,224742570.010213,488206302.518945,299044416.248508,543138265.739708,281528185.666836,392526947.959011,593551083.513284,759082119.358706,712852457.640739,405169647.654823,412473846.99365,524369712.458596,417685530.397577,268151494.411579,263017333.76559,173846290.133055,235867285.036286,158530599.933822,760640805.621257,458183824.105741,366763097.765377,600952424.839848,466157067.044946,1010417707.16117,848092301.574729,6781803336.46404,145361120789.509,2377582496.84473,1595880022.62384,593912174.216882,277681042.516509,114384831.841918,770015400.914492,230682409.876437,227589605.111848,208352237.259683,-12859704.9496249,-6823586.44583233,-59731335.763437,-36610236.6669901,-118627353.869654,-64529119.5493912,-39301854.4114548,-9653654.92945435,-99248951.6879945,-24828605.9246076,-28185258.7020663,-21971952.6202464,-34197928.4682823,-29142309.2354555,-22564280.3417173,-37064232.3172245,-81000728.2014315,-132959765.493457,-35168167.093683,-47697674.5571992,-30692426.5187225,-74368000.755027,-222287279.582543,-79762165.5676865,-35067027.676489,-12989666.8659073,-92640192.066395,106494028.92976,-9397261.38176036,-5484751.94731095,-27127448.7662583,-27649624.9810039,-27874789.8651253,-37999684.7405882,70279513.5472638,672157371.296276,31271714.4069495,-32114252.4719148</t>
  </si>
  <si>
    <t>65,108280519.474474,276674426.035191,369242775.475593,413791555.34482,194275490.285696,445568058.201003,392631458.153268,546450010.507792,633378376.672667,548787089.915314,385319534.468414,210719096.475803,297725812.408058,223057103.675392,71696689.7593615,95742201.055884,221938059.423727,222439312.015694,340773248.121162,293622945.431537,266889689.6466,332155699.628115,136870856.386954,328310236.475911,191917846.848979,1412919810.10875,2371341072.50119,75921388654.5166,2878922969.80662,1164663053.89878,235142871.130636,216124658.024047,413376549.787492,319559776.947057,921202274.101939,263231028.200593,212239619.524248,110360842.530769,307349229.935188,393182977.718717,402730834.742939,230412781.230446,460978289.163781,395758956.387533,560191419.702194,651149115.461896,567716613.850133,408412169.057547,253807669.216132,331289017.303921,242823456.801943,90213918.2258063,105810713.76726,164553973.124338,252152487.641612,380279560.381662,329378277.460008,297510103.240184,338325535.240478,163567015.688334,353355091.509843,197260509.002437,1417348448.08066,2377582496.84474,75905587681.1476,2880793709.7038,1160735629.77126,240184661.443702,231758588.648798,408674866.941654,278681831.150564,260787653.951876,206483298.486757,79446534.1526782,-2080323.05628707,-30674803.8999955,-23940202.2431287,11060720.6018905,-36137290.9447507,-15410230.9627757,-3127498.2342694,-13741409.1944143,-17770738.7892299,-18929523.9348169,-23092634.5891288,-43088572.74033,-33563204.8958554,-19766353.1265629,-18517228.4664472,-10068512.7113747,57384086.2993835,-29713175.625913,-39506312.2604949,-35755332.0284783,-30620413.5935905,-6169835.61234802,-26696159.3013858,-25044855.0339412,-5342662.15345551,-4428637.97190658,-6241424.34353672,15800973.3689375,-1870739.89717711,3927424.12751566,-5041790.31306946,-15633930.6247413,4701682.8458384,40877945.7964894,660414620.150069,56747729.713836,132793085.371572</t>
  </si>
  <si>
    <t>66,228508166.205235,598346105.12277,270948943.834971,501686481.786792,238471252.913222,413109839.400517,927693875.004082,559825382.372163,234677655.917035,724331133.51934,365477797.634771,169654858.168789,225139780.786136,-65565785.3500361,94591021.2901705,82189365.8890889,83441443.5825385,42699282.9149656,712383037.778382,573104761.606587,333711602.099497,400442616.101556,298508837.685716,659720908.900243,297135596.353052,1121594543.06415,1583290688.61835,2868673713.27983,217074839569.81,3307172941.79912,365139824.68268,216255804.081438,420947408.661443,43296345.0504532,711243243.734763,189454451.159865,45640058.9019973,238803984.872469,659499674.285399,313081468.231073,549571528.923082,306306501.916115,437456607.114331,937793582.142985,602875376.115774,261268617.392885,752492403.526422,404454973.211331,253404534.667992,286776385.032175,-20551726.908087,159368539.561406,160857055.107843,193176333.930428,97185449.2016824,788024368.813259,626874296.291755,412759872.293445,587549806.415618,404347684.795131,710081177.729771,306607228.993468,1146414689.91539,1595880022.62383,2880793709.70379,217048853699.617,3452798887.69092,415152777.437965,277659252.988319,603369049.101374,246883514.789116,302476156.85201,151788866.061561,-19095796.7605232,-10295818.6672268,-61153569.162632,-42132524.3961177,-47885047.1362834,-67835249.0028943,-24346767.7138297,-10099707.138923,-43049993.7436113,-26590961.4758508,-28161270.0070868,-38977175.5765544,-83749676.4991972,-61636604.2460347,-45014058.44196,-64777518.2712336,-78667689.218751,-109734890.347893,-54486166.2867086,-75641331.0348821,-53769534.6851731,-79048270.1939637,-187107190.314035,-105838847.109419,-50360268.8295316,-9471632.64041187,-24820146.851229,-12589334.0054737,-12119996.423969,25985870.192929,-145625945.891784,-50012952.7552846,-61403448.9068771,-182421640.439933,-203587169.738668,408767086.882757,37665585.0983094,64735855.6625235</t>
  </si>
  <si>
    <t>67,249684198.966853,741312158.566217,926508669.263749,748458387.529417,393922407.339796,534860885.50197,948310391.020498,1196448853.75807,821676340.410926,735294446.956637,664430187.534662,501644498.625603,562029063.371649,272040464.625363,262195624.390636,223973084.93998,326060582.29134,371911782.013585,1033720434.04984,374250593.387659,491606549.626112,476305177.798393,342266983.7735,666952683.757645,281617133.484646,916795280.440332,591200642.598374,1160646632.92491,3451841632.4739,132001443449.768,2859038830.11638,597387008.278304,1332390488.03283,936949228.016911,1553229718.44814,640112096.650876,292822823.357648,250638724.474829,727735429.270663,935488891.593721,739136037.725691,415749902.228318,540853472.023339,949825193.012109,1215538256.44368,827107472.850883,748956678.77719,674474881.161039,533734944.657043,584672767.036824,287757294.408077,279597790.092549,241631501.32979,336334522.51419,400134323.280106,1069639425.43136,405491418.779803,530414572.482694,576193927.329731,396102442.206166,692881087.368824,286411124.218462,924904271.888535,593912174.216878,1160735629.77126,3452798887.69091,131537071934.793,2879540091.06497,616081601.05855,1289389145.46686,754441290.39575,749128328.095942,567391228.649281,169608512.347408,-954525.507968781,13576729.2955575,-8980222.329962,9322349.80374055,-21827494.8885287,-5992586.52136528,-1514801.99161747,-19089402.6856214,-5431132.43996545,-13662231.8205661,-10044693.6263761,-32090446.0314429,-22643703.6651637,-15716829.7827202,-17402165.7019182,-17658416.3898105,-10273940.222858,-28222541.2665184,-35918991.3815073,-31240825.3921449,-38808022.8565846,-99888749.5313173,-53835458.4326728,-25928403.6111746,-4793990.73381899,-8108991.44819638,-2711531.61849965,-88996.8463562887,-957255.217015596,464371514.975164,-20501260.9485917,-18694592.7802434,43001342.5659719,182507937.62116,804101390.352203,72720868.0015903,123214311.01024</t>
  </si>
  <si>
    <t>68,155987952.784305,211710942.044458,172085551.010847,347721201.756007,158038468.643664,206466213.486301,236911322.96165,164976428.394826,396855042.747193,355838205.505285,183082391.275674,160297892.117329,128064013.003329,168150113.558472,89913047.6270298,97104705.3785272,107056578.258558,115483230.607135,110848130.827456,219409084.361773,204257600.380597,273942960.770627,138627107.821663,185944039.014547,114908881.13085,394867670.635715,275551404.000254,239515335.597456,412873854.732835,2811470707.20014,115470663335.01,2970391457.09868,1260703142.20215,201113239.665193,257703754.238782,118320752.690429,94607944.787886,159883371.632701,252356548.737894,188184598.927458,386322592.857906,185700267.741556,226306685.763408,240653085.019232,205918674.776714,409936724.228012,364169340.330118,193321087.882733,176556660.477829,140702241.050116,176620097.169096,106285224.928616,127233823.595747,132332657.074954,129176213.033984,127036807.738667,231495625.182067,225864304.245032,318473076.797013,158786958.876864,196700995.23122,118344536.236556,401802814.080786,277681042.516506,240184661.443705,415152777.437967,2879540091.06497,115230925399.933,3032034723.37068,1425632661.60126,283076992.397714,145045454.315271,102074522.93611,84009816.837172,-3895418.84839544,-40645606.6934341,-16099047.9166151,-38601391.1018889,-27661799.0978925,-19840472.2771002,-3741762.05758685,-40942246.3818866,-13081681.4808179,-8331134.82483626,-10238696.6070571,-16258768.3605075,-12638228.0467863,-8469983.61062887,-16372177.3015895,-30129118.2172213,-25276078.8163993,-13692982.4268467,-16188676.911218,-12086540.8203011,-21606703.8644457,-44530116.0263801,-20159851.0551997,-10756956.2166752,-3435655.10570533,-6935143.4450721,-2129638.51625134,-669325.846248874,-2278922.70513052,-68069383.8648294,239737935.076958,-61643266.2720063,-164929519.399103,-81963752.7325173,112658299.923512,16246229.7543199,10598127.9507164</t>
  </si>
  <si>
    <t>69,260583869.742899,-2423262.88378119,450255880.645753,269660235.027113,310730186.324757,-41164948.5660846,462520847.682754,110814567.756019,746273732.31721,243164320.138082,263190196.943626,160126185.752602,136958838.399984,320055816.246211,63528335.9418589,80087354.946316,94154842.1398354,362383664.738495,35843783.9517313,180042056.835475,73858874.5190359,349668090.283365,50390495.1850339,173818946.02855,81116040.8162642,305051463.23565,114524779.970463,230908718.6875,276707884.045208,608402687.481561,3004088001.78158,200132875072.901,5538103476.41985,407254992.038969,322031936.913791,198151425.105766,89108742.2862571,266399606.296336,55723979.8431946,478258868.292013,266287775.061798,341390543.508244,-26967811.7345441,467459654.315211,115689834.223069,763112008.598349,252533109.892799,287429943.722138,189413251.434522,167180524.841894,333322296.404433,72300187.9629371,90521127.3481416,13263924.4009851,380375000.871546,55309147.4876811,202466145.097633,76244789.0085181,265275380.979408,30765692.6072242,182048244.73349,84993375.6461763,306376202.474459,114384831.841916,231758588.648798,277659252.988319,616081601.058553,3032034723.37069,199762156315.745,5961964991.89145,658756689.620623,338068703.984301,178363265.473907,41764398.1114016,-5815736.55343477,-58147242.7269744,-28002987.6462577,3372459.96531562,-30660357.183487,-14197136.8315466,-4938806.63245807,-4875266.46705839,-16838276.2811408,-9368789.75471496,-24239746.778506,-29287065.68192,-30221686.4419078,-13266480.1582339,-8771852.02108119,-10433772.4018268,80890917.7388447,-17991336.1330466,-19465363.5359516,-22424088.2621621,-2385914.4894938,84392709.3039598,19624802.5778006,-8229298.70494287,-3877334.82991216,-1324739.23881059,139948.128554488,-849869.961291939,-951368.943102167,-7678913.57699283,-27946721.5891146,370718757.155788,-423861515.471601,-251501697.581653,-16036767.070498,19788159.6318563,47344344.1748607</t>
  </si>
  <si>
    <t>70,242944036.541658,942473040.229641,646757157.581412,943536171.318527,295290250.182257,594225310.491373,708573266.444006,1183890456.68011,547774793.327045,877862576.338068,541343019.26168,673555472.16699,470959541.813619,461089089.651186,323520654.521741,349596805.371871,542423024.492739,183743763.227936,771412449.544933,527770330.786077,770202965.485947,732269558.362203,483879729.983581,745731093.36579,316685409.645662,967215478.046732,764595173.703376,406989779.817263,601268825.921931,1288934683.43574,1392368683.79984,5830742382.06089,663005600920.051,8243471690.75971,2528827515.58802,793920913.685231,219594790.573132,251492216.400676,950045079.968729,676936544.314631,966158909.302503,341205425.109252,605684902.037243,716424134.877066,1222089504.11827,561888853.045752,904000495.313769,567667912.66641,726769686.286993,515722962.346369,488477868.558355,350461618.97093,385673841.525957,533095030.205604,232067858.701959,832531825.671567,575438914.984139,822937503.112402,825996136.947397,540099759.093822,779229586.862351,324954462.521124,984765477.916815,770015400.91449,408674866.941657,603369049.101386,1289389145.46686,1425632661.60125,5961964991.89147,654471604115.884,9544424421.33236,1748301502.1551,732524766.025692,117686086.480808,-8548179.85899998,-7572039.73908313,-30179386.7332245,-22622737.9839622,-45915174.926982,-11459591.545867,-7850868.43306854,-38199047.4381716,-14114059.7187095,-26137918.9757038,-26324893.4047288,-53214214.120011,-44763420.5327343,-27388778.907181,-26940964.4491941,-36077036.1540871,9327994.28713232,-48324095.4740141,-61119376.1266258,-47668584.1980734,-52734537.6264591,-93726578.5851557,-56220029.1102399,-33498493.4965719,-8269052.87545721,-17549999.8700697,-5420227.21109983,-1685087.1243961,-2100223.17943786,-454462.031126546,-33263977.8014146,-131222609.830562,8533996804.16642,-1300952730.57264,780526013.432938,61396147.6595374,101908704.092329</t>
  </si>
  <si>
    <t>71,234758027.595898,817559587.838343,627331955.16991,196996430.250793,164972133.354429,387204095.692059,517620342.481531,761678103.124137,370642317.053928,555442492.640783,488929505.594588,285869703.716409,403802315.372931,-41859032.3765584,176734680.363733,255902287.729193,219060663.71907,252408786.238539,737896012.255781,343494421.143991,488626698.228226,377103038.216443,227790217.475257,447494409.72136,229066217.123227,542417076.789114,229316490.543163,279365117.977805,247509991.066519,758435224.587287,282350159.98353,655855091.484397,9071062517.69653,380917952447.494,5828162702.11068,1149079809.56259,321524183.32448,235062239.601758,786228318.155573,621939402.90992,197075268.71357,172774917.627606,384782723.803881,515366258.562952,753444806.356358,364030219.352438,551613322.981402,482020058.140181,285195754.795115,396583484.893891,-42046765.9071615,178343637.247044,248740957.232654,233898821.795731,255292917.192705,741565481.890555,346978047.703523,488204174.615783,426911862.012462,250898959.440699,451239829.55012,228196059.679528,540392337.916698,230682409.87643,278681831.150564,246883514.789121,754441290.395748,283076992.397704,658756689.620621,9544424421.33236,364781990570.446,6956546529.3485,1115963068.39027,239623471.57465,-304212.005860184,31331269.6827711,5392552.25999911,-78838.4627729431,-7802784.27317676,2421371.88817937,2254083.91858357,8233296.76777306,6612097.70148764,3829169.65936705,6909447.45440341,673948.921284206,7218830.47904399,187733.530601359,-1608956.88331365,7161330.49653801,-14838158.0766586,-2884130.95416483,-3669469.6347714,-3483626.55953349,422523.612448419,-49808823.7959977,-23108741.9654438,-3745419.82874744,870157.443697909,2024738.87241768,-1365919.33326211,683286.827244578,626476.277401149,3993934.19152678,-726832.414174451,-2901598.13622382,-473361903.635804,16135961877.0474,-1128383827.23783,33116741.1723042,81900711.7498341</t>
  </si>
  <si>
    <t>72,385055287.128715,722352730.516202,958411511.631925,809257819.9792,447257141.549818,251840884.415803,713651458.351973,743452683.126006,412516300.027794,635157677.755093,408728135.536965,77454488.7758927,399580897.192474,-109349923.095572,112854803.732224,158128117.960462,328692720.517375,356308443.01943,580848634.961217,505803310.89773,268735209.868764,573379194.636127,306883654.419775,573385670.645241,99705041.2879541,422261643.73297,226238624.797214,260554847.996285,301645071.484629,745185077.68927,138982608.003538,320576204.708257,1583917366.91123,6291211125.20771,269721587142.108,5206016308.28724,729664315.560013,390753607.538446,755192422.98826,974644477.351147,802668422.528599,479197671.872814,268524525.561262,718178917.023743,772577822.611791,424443363.227299,641142071.193551,420574405.811677,99841521.9250356,419898439.657133,-101261762.894073,115371781.958606,169437565.668362,277841061.864538,376130015.330099,600287682.441381,524710785.490078,269432466.676118,486784960.921101,301794606.553944,583864799.189588,103899268.849044,424890563.853734,227589605.111846,260787653.951878,302476156.852009,749128328.095938,145045454.315271,338068703.9843,1748301502.1551,6956546529.34851,228937825643.832,5174557455.10446,609386443.378279,-5698320.40972882,-32839692.4720532,-16232965.7192282,6589397.45060319,-31940530.3230095,-16683641.1454541,-4527458.67177491,-29125139.4857851,-11927063.1995124,-5984393.43846842,-11846270.2747108,-22387033.1491472,-20317542.4646504,-8088160.20150513,-2516978.22638689,-11309447.7078981,50851658.6528311,-19821572.3106646,-19439047.4801624,-18907474.5923529,-697256.807352101,86594233.7150718,5089047.8658274,-10479128.5443427,-4194227.5610917,-2628920.1207642,-1350980.31462858,-232805.955591734,-831085.36737828,-3943250.40666954,-6062846.3117355,-17492499.2760415,-164384135.243868,-665335404.140795,40783761498.2762,31458853.1827794,120277872.181735</t>
  </si>
  <si>
    <t>73,95352838.9135981,278313926.423187,534377009.401625,473406620.273608,187792353.935324,174197335.813372,484973998.486327,444172844.703394,467633920.058582,364652496.401039,275594724.324611,193267507.030101,101089241.474736,260022586.53287,73178012.1622056,65526909.538813,-59801589.8815674,185245691.06945,592296172.93808,204156879.945898,213767035.053532,17221432.8761558,87669910.5251366,371468292.740642,84819522.9797071,290894987.754336,204522527.141228,205096199.404917,150903186.141953,543587191.603901,71997085.4455036,116877471.869426,139260166.830018,-465177020.734196,-1780434097.46339,199549995043.515,1483316454.93469,101808843.705148,361862833.542315,552208921.09785,520748599.096354,236382679.942325,202079092.006131,489474489.098865,501015356.287039,486509269.908628,383932364.615637,308541299.639382,289870510.730308,158661710.680274,300595640.12258,170817894.146857,191252601.672056,167658342.100093,229617645.763072,644058630.961522,248872326.087335,295642221.645715,339623743.513396,236976149.821333,419033055.413415,90718440.472772,305269281.454095,208352237.259681,206483298.486761,151788866.061556,567391228.649277,102074522.9361,178363265.473906,732524766.025692,1115963068.39027,5174557455.10446,198427404382.96,2135767467.33808,-6456004.79155433,-83548907.1191337,-17831911.696229,-47341978.8227374,-48590326.007008,-27881756.1927582,-4500490.61253675,-56842511.5836401,-18875349.8500517,-19279868.2146011,-32946575.3147745,-96603003.7002093,-57572469.205541,-40573053.5897087,-97639881.9846572,-125725692.133241,-227459931.981659,-44371954.6936208,-51762458.0234408,-44715446.1414429,-81875186.59219,-322402310.637221,-149306239.2962,-47564762.6727663,-5898917.49306876,-14374293.6997671,-3829710.11845551,-1387099.08184024,-885679.919602192,-23804037.04538,-30077437.4905977,-61485793.6044793,-593264599.195672,-1581140089.12446,-6954991552.56784,1122590660.55538,-652451012.403386</t>
  </si>
  <si>
    <t>74,73038087.9279671,24759977.9949064,214775963.849189,317528724.115572,114155572.089413,86003008.6694216,47604478.2282644,30891868.2749401,220100626.310716,146355501.04008,46949909.4756484,68055417.4407102,105114569.743335,181495359.513577,-11967832.5629383,-30610166.0194439,-65537997.877105,50386286.8265653,37921550.5355816,42212733.3985014,-9175142.71028475,99390558.5253176,-75928406.7219862,69263103.865377,3368972.13178951,184075513.85733,-14612901.3069264,78889136.7406044,-19140193.634033,152102400.304073,67650254.179605,5145131.60642849,-228308654.324059,-321170870.430886,-505501069.56033,1958392306.16584,80753812808.9609,79801924.0995472,93678549.0338359,228270415.953892,338471576.387002,153371223.842843,106074864.430244,51652632.9550644,65934884.9941949,234695673.079271,159966402.254876,75737161.5275358,152985737.04796,150854409.237227,213372312.702654,70416362.005026,66921108.5170735,102090484.357908,85109051.2018495,73148042.9943153,74109910.2649968,40190520.8627003,312568193.783764,38051195.2350112,99235865.8949469,6680553.22344144,188124046.734362,-12859704.949628,79446534.1526798,-19095796.7605193,169608512.347407,84009816.8371686,41764398.1113978,117686086.480814,239623471.574655,609386443.378285,2135767467.33808,78486787349.3863,-6763836.17157968,-68918571.0389386,-13494452.1047074,-20942852.271428,-39215651.7534296,-20071855.7608197,-4048154.72679902,-35043016.7192632,-14595046.7685576,-13610901.2147922,-28787252.0518814,-84930319.6072569,-45739839.4938933,-31876953.1890757,-82384194.5679666,-97531274.5365176,-167628482.235013,-34722764.3752778,-35226492.4587271,-31897176.8664989,-49365663.5729852,-213177635.258442,-113979601.956998,-29972762.029568,-3311581.09165637,-4048532.87703806,-1753196.35730166,-557397.41207191,-44396.8735114441,-17506112.0433346,-16359562.6575651,-36619266.5049708,-345994740.804865,-560794342.00554,-1114887512.9386,-177375161.172251,2267025459.57459</t>
  </si>
  <si>
    <t>75,132073452.163647,207514025.083935,28558730.4850364,2040912.41944702,17575806.3530728,18050743.0479204,-12345153.2390632,16450594.4985453,4597555.1647578,-1769735.59411571,9839044.35288571,19004268.2939573,13794135.2847305,4820059.94988619,21070411.5996279,29729138.8932589,49613883.0051155,2623334.52306174,19792436.2405823,4359499.67564287,19710295.2833161,56415488.8494955,35769895.8575121,8597207.25363971,-214738.451208863,-4654848.01481241,-5281751.09291265,-1511264.17316121,-9869330.25069213,6833461.11121038,2060317.76829758,5674002.03956674,76550121.9692101,152767855.957993,221119371.283202,5624039.8021345,14642842.8769726,102901972.39645,60573034.6232468,4360707.32850107,-34798002.5561314,-4264236.75913361,5609586.01992855,-15404120.9702127,-1836752.12006181,-4077647.37282799,-9600746.47159921,-1338518.47573172,-5939014.28118168,-483162.964458655,-6398223.72950005,-2709223.97510664,-1774132.08825824,-3838266.15779808,-7570965.19628039,6151666.27595629,-5463174.89131956,-373122.647270972,-9975579.87686091,2564941.20395557,-1598156.33351014,-1538422.16029502,-7876648.93568975,-6823586.4458323,-2080323.05628708,-10295818.6672268,-954525.507968799,-3895418.84839547,-5815736.55343478,-8548179.85899998,-304212.005860175,-5698320.40972886,-6456004.79155441,-6763836.17157969,29171479.7671957,146940990.460687,24198023.1565369,36838914.9755781,21840043.1122066,12441157.027993,3058967.7311509,18287346.6186074,8675202.53758602,7831010.8774833,11177562.828617,24943282.5751392,14277298.2491893,11218283.6793869,23779635.5747344,31503270.9815169,53452149.1629139,10194299.7193416,13640769.9646262,9822674.56696299,20083417.9305881,66391068.7263549,33204954.6535569,10195363.5871498,1323683.70908601,3221800.92087751,1541835.35291941,569058.883125634,426488.416534512,7787986.61917895,5955736.61669311,11489738.5930011,85098301.8282103,153072067.963853,226817691.692931,12080044.5936889,21406679.048552</t>
  </si>
  <si>
    <t>76,110410298.54069,14275534697.7272,1503594298.05746,544352493.481004,461081103.754352,252655577.653487,-14307142.9606752,309253215.810521,-8977214.95427696,834546.15496926,170119191.314447,373215379.967499,218417542.054721,113418655.900062,351608113.691154,467187217.151995,793163693.448279,75014604.067581,243354730.05106,128707218.128182,347227128.421627,1009565633.61874,558223386.802301,147656015.419947,25560703.2726097,20303358.1003484,-43868657.5433236,-22845383.776756,-57629657.9547222,113575785.726457,36501544.4549474,106244246.917658,1258883474.90432,2337759334.43747,3464137197.86361,103910119.055805,226134533.148805,-36530691.9199984,8485602616.88334,797578393.362047,-282017295.238791,60683805.7429689,43695428.4538036,-47693686.2990789,42825944.4412294,-142441309.127859,-123437733.620619,3122669.2038947,-14147177.168967,5195422.71159963,-57480285.3153943,-13603520.391589,8071835.46741317,3061032.65336889,-71553160.7215639,40421249.9808476,-20157838.560262,31142235.7115837,-62983942.0853386,17353349.8442884,-24652653.4970231,5259010.55298963,-28562289.1846312,-59731335.7634371,-30674803.8999952,-61153569.1626321,13576729.2955576,-40645606.6934341,-58147242.7269746,-7572039.7390828,31331269.6827711,-32839692.4720532,-83548907.1191342,-68918571.0389385,146940990.460687,5789932080.84376,706015904.695456,826369788.71979,400397298.011385,208960149.199701,33386543.3384207,266427271.369292,133464094.173586,124272279.775586,166996522.110547,387362557.136469,213222119.343127,170898941.215464,365211634.082741,459115381.684578,790102660.794912,146567764.789138,202933480.070215,148865056.688449,316084892.710056,1072549575.70407,540870036.958017,172308668.916966,20301692.7196188,48865647.2849836,15862678.2201115,7829420.12323556,3523911.2079074,99999056.4308967,77147151.1483801,164391489.644628,1266455514.6434,2306428064.75469,3496976890.33566,187459026.174939,295053104.187739</t>
  </si>
  <si>
    <t>77,-2182568.9060752,1372354589.7817,2190711986.8458,535141438.016361,224033707.822155,91147223.1057463,-46290597.9408928,65237716.9707835,-26845652.579489,-3926691.19333037,50282271.2469073,109330701.836587,64492099.4704528,25415208.8701708,103614113.441372,143912199.680293,205644149.538439,10447320.0069004,81069915.4545944,36138875.7244351,87902355.0934422,248837382.764426,150283238.348734,45024895.7094418,-3762905.05325764,-27563267.0793881,-31515555.5088487,-21697891.7316509,-40800120.7061014,17833299.139795,12496958.4062594,27087623.0683327,331914714.568406,605682070.204798,847893675.247739,43796214.7782677,84703901.4104687,-26380592.0626125,666338685.086237,1670038213.41557,52810850.5027555,50282784.270623,22615504.8637441,-57089184.4218794,-11072649.2749917,-68422391.1002821,-50516500.6575225,-11150249.5777697,-19217192.2543024,-10374779.6573722,-29702548.4966871,-6318606.58262625,-35374.6956645516,-7591102.61034783,-43743473.2697533,13021221.2000602,-19634765.0584803,2335097.04494729,-36093492.7429637,8483631.3057754,-10474617.0244128,-11692436.2836802,-44728051.2757981,-36610236.66699,-23940202.2431287,-42132524.3961177,-8980222.32996194,-16099047.9166152,-28002987.6462576,-30179386.7332244,5392552.25999906,-16232965.7192282,-17831911.6962291,-13494452.1047073,24198023.1565369,706015904.695455,520673773.430267,482330587.513602,173750923.551533,68531718.2420082,10798586.4809944,76310366.245777,41576738.5207953,46589809.4641916,61432520.8246748,128547894.090891,74866879.127826,55117757.3668622,109932720.023997,143947574.375956,213235252.148788,54190793.2766511,68048694.254535,55773640.7829176,85567258.0484997,284930875.507383,141799607.042962,55499512.733855,7929531.23042127,17164784.1964102,5094681.15813902,2242310.51147656,1332403.69001537,26813521.4697554,28596006.3228744,55090610.7145876,362094101.301631,600289517.944799,864126640.966964,61628126.4744969,98198353.5151744</t>
  </si>
  <si>
    <t>78,36337785.1923355,1404106977.88589,1249647827.59622,14180977174.6039,1619840222.36506,363015953.850025,35397417.2030894,189045339.299423,106519261.699441,165241510.001183,147657277.514505,251868351.281653,174723131.725601,125249588.520303,232748072.065792,345513517.294991,605724905.33671,106488036.860953,122272811.717144,80164971.3327166,211215692.671122,793813602.171261,346352232.426211,107890667.923789,8188238.03574774,88932909.4824876,-104872580.357699,16937765.8771088,-43970650.0145312,74716830.5065539,30502011.9248226,127880540.007618,909573572.077952,1552234125.60719,2714569781.21196,270163788.444811,527919705.965979,-501129.783240963,577737189.166099,767317240.082646,7571468344.64122,654433104.351559,84302965.6129519,2948152.77381527,-50869093.7114795,9307019.93321358,-11376244.2343954,13926443.7752078,-37914406.3212487,22962187.2838065,6763800.24089661,-33281478.0044437,-14999753.1192137,-17028438.4482612,4075870.50458278,-8096861.35822124,-17820173.0242819,5034859.41294701,-8498455.33450839,-32191502.7569077,-41661511.6301151,-8585598.98144007,42142319.8134842,-118627353.869653,11060720.6018905,-47885047.1362836,9322349.80374045,-38601391.1018891,3372459.96531569,-22622737.9839621,-78838.4627728304,6589397.45060304,-47341978.8227376,-20942852.2714279,36838914.9755781,826369788.719789,482330587.513602,6609508829.9626,965407118.013516,278712988.237095,32449264.4292849,239914433.010899,97212241.7662283,176617754.235577,133730833.739296,289782757.602903,151760944.4418,118485788.279406,266029550.070236,360513270.414205,622753343.784971,102412166.356369,130369673.075369,97985144.3570015,206180833.258181,802312057.505768,378543735.183117,149552179.553898,16773837.0171882,46790589.6690082,13754773.5119568,5877045.27521658,3914397.12174967,65394480.7028127,69103403.0267106,124508080.042302,932196310.061917,1552312964.06996,2707980383.76136,317505767.267547,548862558.237404</t>
  </si>
  <si>
    <t>79,855183.597142709,486355704.227426,195348755.38207,648646360.028117,4836435295.35332,463362057.107365,-98537055.168691,167608008.450405,16290519.322502,-6555624.36414109,109154398.292895,247710102.794014,133369069.470641,92196170.7415722,221765445.229381,285645139.307393,441022318.914847,67347490.3868534,123647834.75393,90120277.2355019,182832364.811786,602833038.626907,339132418.888226,94853151.7544409,2289740.46500811,-21640952.5883379,-55780351.0100788,-31750584.0735697,-65953447.2950848,32076490.6586494,26534661.9106692,81167740.4769166,753959757.240862,1347103249.53237,2002928913.40165,74319413.2572915,158698311.24275,-20984859.515064,85958406.2160407,21597831.8305477,-316760757.985407,2724887822.24153,14143064.8412123,-138338136.372803,-56908355.0397937,-86450555.2102495,-111143083.146248,-16336572.1567854,-27091777.7900723,-23773790.652929,-23436578.8052139,-14305610.1247028,-7239380.52883795,-24526325.3632732,-44003614.0191744,-16690965.4375097,-24912733.6918763,-4914429.65414094,-48143028.3675699,-3525812.50943777,-32888873.3807565,-13390909.8925973,-55641541.5591046,-64529119.5493909,-36137290.9447507,-67835249.0028942,-21827494.8885286,-27661799.0978926,-30660357.1834866,-45915174.9269821,-7802784.27317642,-31940530.3230096,-48590326.0070081,-39215651.7534295,21840043.1122066,400397298.011386,173750923.551534,965407118.013518,2111547473.11185,449218992.266197,39801081.2041409,224516363.490202,102741074.532758,104587458.782106,125490970.449676,274801880.584087,157142860.123573,115632749.546792,236071055.354084,292884519.83623,465548644.278123,111351104.406022,140338800.191441,115033010.927383,187746794.465937,650976066.994463,342658231.397668,127742025.135196,15680650.3576037,34000588.9707686,8748768.53930897,4386706.87117834,1881801.70780862,53903985.5471753,54196461.0085619,111828097.6604,799874932.167844,1354906033.80554,2034869443.72465,122909739.264299,197913962.996177</t>
  </si>
  <si>
    <t>80,5186238.21418702,223854652.987445,51549997.7282746,81795152.8359556,495915788.857028,1586170097.52145,-143895788.190698,145429038.710421,22999537.1510908,-9126117.65729224,56397312.6473155,107402352.658951,60514401.1867481,36831789.6472106,95329159.9053631,125638108.404914,211266419.937851,25531136.2958323,56857292.5534495,36740555.4813924,90472848.5280717,281235913.602116,148385741.447837,34524835.6391872,6006254.75974877,3315289.42438745,-33874794.9886406,-12963005.1926812,-22958481.9672068,21827847.2021132,3437059.011832,33073155.0838468,338073612.997847,628392070.589787,929537675.351434,19904370.7327097,65874077.5924026,-7254918.8138058,14894503.7877433,-16981720.5137304,-196917835.401141,46696796.5908392,942291351.840771,-187041580.349311,-45919603.6229903,-45477623.9814764,-52108590.3936718,1026716.73810144,-9357834.63514953,-2777175.4215345,-13531123.3952163,-10466629.2500035,-10543808.8375342,-18422043.6660761,-17939380.3765041,-4116778.17481551,-8222390.40157793,701943.373029192,-24883711.5915957,-6309195.58716045,-18975577.967325,-723150.245833787,-13015082.2139108,-39301854.4114547,-15410230.9627757,-24346767.7138297,-5992586.5213652,-19840472.2771002,-14197136.8315465,-11459591.5458669,2421371.88817957,-16683641.1454542,-27881756.1927582,-20071855.7608196,12441157.027993,208960149.199701,68531718.2420082,278712988.237095,449218992.266196,643878745.680721,43145792.1586344,191348642.333413,68477161.1325699,42982472.7363791,55370595.9092129,116760187.294101,63291576.6082847,50362913.0424292,105795789.155366,136181917.242448,229688463.603927,43470516.6723343,60974070.7282653,44962945.8829718,89770905.1550461,306119625.193706,154694937.034998,53500413.6065114,6729405.00558217,16330371.6382992,5427059.42281353,2447225.77009337,1388285.74662223,27820433.7234775,23277531.2889323,47270291.9153918,349533204.543714,625970698.701607,946221316.496888,47786126.9254679,85945933.3532208</t>
  </si>
  <si>
    <t>81,-2048786.31252394,36384995.2191169,4217801.21359928,6512413.15635208,36880082.4071194,48967418.5174143,150634724.749993,28777212.5215373,10886930.700061,-1727521.44376804,10365383.8476877,16798604.9236422,12096616.5379208,3075737.64831665,17634599.3098354,24850246.0753533,38490315.2585716,852885.664705859,18467276.8571948,3938008.03803267,18945619.4569568,45441406.6429162,32022500.7974631,7541029.52805919,-505547.617623082,-6205910.77025844,-8439624.13024599,-2613278.46347304,-9699377.51600046,5227403.16660997,1332168.07452624,5082532.6668145,63327435.8292624,136259032.306565,181765046.285736,6752015.79418321,16063561.7495872,-5107754.04367488,2998451.88069617,-6580785.26739424,-25936851.2729331,-2920998.79702093,5821626.35878314,121134744.797804,-33718661.201996,-7031173.73785922,-12751908.0582835,-960203.055366941,-6501084.22768276,-833460.606507717,-6812332.80155312,-2543447.44247015,-1221944.79220827,-3494780.17279266,-8158575.33188385,6109147.17297176,-5277517.42813842,1044653.31706204,-8781357.719404,2821385.69812021,-1750537.74292225,-1774993.79628757,-9210931.01773668,-9653654.92945429,-3127498.2342694,-10099707.138923,-1514801.99161747,-3741762.05758684,-4938806.63245807,-7850868.43306849,2254083.91858359,-4527458.67177492,-4500490.61253678,-4048154.72679901,3058967.73115089,33386543.3384207,10798586.4809944,32449264.4292849,39801081.2041409,43145792.1586343,29499979.9522005,62495873.7235343,17918104.4379208,11024386.6145154,11325586.9030542,23299689.1513251,12930077.1444287,9888070.44987056,20178046.7523054,26072190.8675615,41985095.4313645,9011460.99658928,12358129.6842231,9215525.46617142,17900966.1398957,54222764.362319,29201115.0993434,9291567.27098178,1269446.17866425,3005020.24747829,1214030.7992079,514219.770796134,400329.622922309,6742205.15822722,5073930.13211314,10021339.299272,71178304.2623309,134004948.387982,186292504.95751,11252506.4067199,20111716.4763859</t>
  </si>
  <si>
    <t>82,25050167.9530116,254764474.687417,56661361.8002,43265220.5805004,225753800.588134,174481271.34185,-120487959.029493,3399888858.88272,161583228.089363,-62164529.1291665,103115758.896497,149480803.728944,87713329.6731323,72873071.494341,132602884.765908,217404685.359128,359328211.631919,67178184.1424166,49631592.9691943,32370167.7009984,122466568.900394,447385415.630614,194909494.336361,13285534.972418,22942371.3592754,16119611.4386004,-89112690.9176938,-10534561.162658,-40690332.7414709,25427098.7175886,1177230.99462743,66208178.6342173,499861979.047421,917187622.525205,1445950164.83736,36198078.4923526,149962934.933244,6762821.33440396,-11662796.681875,-19649004.4455743,-196649212.430402,1237437.09793355,-16867370.9915484,-182983832.753,1850072499.86747,-115340015.465788,-161795324.96515,2242028.67769744,-38941912.3997472,-4187838.89231585,-338106.24743779,-30095621.379083,-14060986.3552653,-39812707.6229212,4173919.56469538,-30231309.7307091,-25906895.8033546,-5057715.59981909,-32133800.7137803,-26539527.9694998,-50242191.8079895,13781155.7784506,-11775215.7403749,-99248951.6879945,-13741409.1944143,-43049993.7436112,-19089402.6856214,-40942246.3818868,-4875266.46705836,-38199047.4381717,8233296.76777286,-29125139.4857852,-56842511.5836405,-35043016.7192632,18287346.6186074,266427271.369292,76310366.245777,239914433.0109,224516363.490202,191348642.333412,62495873.7235344,1549816359.01527,276923243.555158,99630795.8359836,100873730.218799,188422716.128693,91901168.5654506,73211177.7417805,162698506.14499,231465671.714392,399140919.25484,63004264.5777188,79862902.6999041,58277063.5043551,127524284.50022,479519216.344389,221449022.305862,63527726.7804047,9161215.58082454,27894827.1789769,10136260.7703011,3206848.03175481,2359661.00213942,44516501.4032092,42119477.376514,71083445.1012739,538061026.485594,908954325.757429,1475075304.32315,93040590.0759931,185005951.652505</t>
  </si>
  <si>
    <t>83,-3437076.95665018,141605494.14636,15603739.0621773,1571931.88790192,84032740.4644317,72624233.0811882,-41604577.446474,152228465.147869,1187542486.55469,-117650670.047964,76083892.771462,132282950.578714,66523059.2558596,32458114.0410168,99692713.1926398,125136918.472267,189635771.237399,16918570.5124834,64835703.419728,33549671.6323128,81574962.5924417,245040647.146033,138586611.25365,39027934.4749788,1323301.60563388,-16177727.5746891,-20965643.554056,-15835117.6407364,-25745518.0585696,17910983.3073655,7794601.80355052,27541342.5887056,291525701.837471,547568908.154117,764096289.499303,22111357.3567682,43846600.6799363,-12112279.4942366,8141399.97277407,-25972999.4586151,-95640309.878328,-18708334.0683254,4147071.94862438,-59522681.8843846,-124694778.407283,793775635.746658,-227253803.722369,-10716075.3755208,-9475696.61712813,-4138923.4489059,-21551157.2375537,-4040472.29029357,-2544673.62981847,-5896540.14939893,-27698559.9436339,4672964.72517031,-13358893.9717268,256124.512550959,-20879319.6782232,3355546.1756872,-10392728.6416932,-5082592.68421347,-29616853.9104083,-24828605.9246076,-17770738.7892299,-26590961.4758507,-5431132.43996547,-13081681.4808179,-16838276.2811408,-14114059.7187095,6612097.70148767,-11927063.1995124,-18875349.8500518,-14595046.7685576,8675202.53758602,133464094.173586,41576738.5207953,97212241.7662285,102741074.532758,68477161.1325699,17918104.4379208,276923243.555158,393766850.808042,109603133.674406,86799968.146982,141758647.195843,70661982.7047665,54009271.2785738,103733185.482933,127681592.102085,195532311.386799,44617130.4561152,60162738.6945579,46908565.6040412,81318838.0798953,265919966.824252,135231065.077965,49420663.116672,6405894.28984653,13439126.3357196,3862962.37054983,1935621.1484924,845443.417280549,23342115.7473299,20876283.2843684,44379618.8698441,305639761.55618,540956810.452628,776023352.698814,40986707.2068202,58441647.4484928</t>
  </si>
  <si>
    <t>84,4912692.97393451,122454524.321014,31096798.6383346,125992771.298573,93548211.5421742,38204265.0227572,-11628643.4228242,75285286.8455677,48707050.3209902,1121015135.29367,170609753.692284,241906293.117187,96423618.1111045,52922917.6251859,126827468.664617,141424363.77005,199277721.496087,39835862.8451803,59470503.0532908,50612058.7289443,91809216.8393296,294450329.240597,173409029.617023,49957455.360725,-1205765.36523506,-21762762.992494,-25047578.0980272,-17033505.1311621,-27223764.5687277,13366796.4197134,18541260.9581629,49390235.4192056,408264128.083239,776208074.224417,1205393053.49362,108035062.153922,132880033.841987,-2918317.90354895,-1817755.45457302,-15493010.8258525,-50624982.937006,-11039247.2399309,-4778207.71361534,-22653030.0373325,-24345508.9904133,-60896083.3534112,181273701.665655,-16467388.7219552,-24723602.6114511,-14708714.410552,-14601178.7764386,-5628201.25304643,-3395682.55567949,-12621670.2099984,-19795320.480461,-10771045.6086458,-14763405.0697458,-6848863.72527075,-21247216.3430554,-2336072.00710037,-16198244.190507,-8611843.68099672,-36907755.3320654,-28185258.7020663,-18929523.9348169,-28161270.0070867,-13662231.8205662,-8331134.82483627,-9368789.75471491,-26137918.9757039,3829169.659367,-5984393.43846848,-19279868.2146012,-13610901.2147922,7831010.87748332,124272279.775586,46589809.4641917,176617754.235577,104587458.782105,42982472.7363792,11024386.6145154,99630795.8359838,109603133.674406,939741433.628012,187077142.414238,266629895.728639,111132332.521658,67524096.4016278,132455669.917663,144820046.325729,211899391.706085,59631183.3256382,70241548.6619378,65375463.7986921,98658080.5646053,315697545.583649,175745101.624126,66155699.5512323,7406078.31576055,15144992.3395715,3137680.60403705,1896018.80365364,937505.438358996,27029028.2402783,26872395.7829989,58759025.1739181,434402047.05894,772378904.565052,1211377446.93208,127314930.368522,146490935.056777</t>
  </si>
  <si>
    <t>85,-7553164.88437108,170214047.690291,11666699.3942276,-11797542.3212966,93130144.4538943,64942983.0196512,-35768281.6898279,103007942.141849,-5485369.16382809,-152501582.173995,1616909185.15305,737794733.133364,257316796.525185,116966348.331097,232368832.371598,258867687.522605,352714174.593344,49923287.4399411,121274471.041187,74250119.1662407,135026216.675248,437091982.484045,244515931.923532,82537039.144063,5045177.69847224,-23401148.4616635,-16955449.2671397,-20232364.8193591,-37801370.8339328,25214012.2074103,28229138.6949326,57620686.1314882,529571131.812068,938488756.924106,1400845889.99545,47673176.7554452,90961618.2000052,-18730727.7129885,3217525.57974424,-49765821.4304407,-145528376.060595,-32360825.9957816,9572387.11044753,-47093868.5928729,2134211.92305432,-92285337.3108081,-339578724.588232,751209606.808102,-59039299.904032,-12159662.746166,-29802891.8578773,-3100234.77250897,-1082696.40269174,-8902259.42257108,-41703718.4417849,8021390.74112709,-19572802.8741837,-240432.941708,-24506651.3253706,11434630.3312555,-8474448.34807392,-6814250.54658691,-45998130.5823389,-21971952.6202463,-23092634.5891288,-38977175.5765543,-10044693.6263761,-10238696.6070572,-24239746.778506,-26324893.4047284,6909447.4544033,-11846270.2747108,-32946575.3147746,-28787252.0518814,11177562.828617,166996522.110547,61432520.8246748,133730833.739296,125490970.449676,55370595.9092129,11325586.9030542,100873730.218799,86799968.146982,187077142.414238,865699578.344956,796834033.037399,269476459.271356,146769240.188979,235469067.144107,259950383.925297,361616434.015916,91627005.8817222,113253080.300062,93822922.0404284,135266649.616963,461598633.809404,233081301.59228,91011487.4921371,11859428.2450571,22596982.1206756,5016503.3531037,2860269.76976784,1175804.74262143,35258705.8337845,38467835.3019897,81860432.9099907,555896025.216795,931579309.469705,1412692160.27016,80619752.0702189,119748870.251884</t>
  </si>
  <si>
    <t>86,5157429.03778122,353982570.422676,40476470.5745018,-94440940.3311932,223345541.419875,101234799.639675,-40194141.079031,197525224.09214,15703096.1312524,-133620294.800726,739138008.046696,4662096043.53289,914360256.448766,408664739.046851,653100198.199925,652309672.618777,912093690.056483,174006610.627441,242060998.674645,186629439.590336,323046559.182563,1126860425.67732,618969275.686951,184063380.559116,16865417.6587129,-37512378.8282054,-22820997.8195881,-36509598.7095356,-81592507.458588,56505989.1171242,74730584.4145371,170488123.557879,1430243502.4741,2541180795.06274,3944668542.765,135842454.685598,245175372.980651,-19785853.537357,-33379986.7137924,-88071423.5163731,-384223697.934106,-51456339.1642131,-15525387.6544032,-63493830.2303369,9102507.96345435,-126055551.064585,-400250190.529365,-57696024.9907115,1097842755.94941,-77110446.6776225,-34585296.8856042,-10643266.5994315,-6179177.16374009,-26948502.352206,-50501291.17785,-24397060.489401,-38367502.0778244,-14890775.3840888,-47428663.1855285,3949456.10037053,-37135604.448513,-9142492.21854406,-88401476.870587,-34197928.4682824,-43088572.74033,-83749676.4991971,-32090446.0314431,-16258768.3605074,-29287065.6819202,-53214214.1200114,673948.921283968,-22387033.1491473,-96603003.7002095,-84930319.6072571,24943282.5751392,387362557.136469,128547894.090891,289782757.602905,274801880.584087,116760187.294102,23299689.1513251,188422716.128693,141758647.195843,266629895.728639,796834033.037399,3564253287.58347,991470703.126409,443250035.932465,663743464.799359,658488849.782514,939042192.40869,224507901.805283,266458059.164051,224996941.668171,337937334.56667,1174289088.86282,615019819.586588,221198985.007627,26007909.8772529,50889098.0423832,11376930.6486884,6578974.03078988,2157169.04060916,88596435.1485635,90989352.7750432,199775189.239793,1483457716.59411,2540506846.14146,3967055575.91414,232445458.385804,330105692.587902</t>
  </si>
  <si>
    <t>87,-8054183.69759362,201769782.430878,1732659.61788069,-97121490.3772833,111096717.191623,67273404.9967317,-49785925.4894055,91520094.5205044,-33362531.7936935,-68968543.1659377,244113550.957818,916191234.019805,1810413968.94466,355018362.349727,495333513.557038,440311864.422199,561881731.483238,92688252.2868471,166325803.748289,111345198.592748,195704984.129505,628292041.170183,372434804.544328,123070864.297901,5628288.68943318,-38870670.3887591,-22577940.4914789,-29395100.1434258,-59982499.520302,28521335.6253886,40904017.8182841,91060579.3313168,850220734.5973,1550790424.24779,2253106636.73939,46433869.4580261,123840546.857685,-22331481.9467829,-11452336.9122469,-73134219.5099345,-248882434.81909,-46046142.9319507,3981828.38846175,-62716002.633823,-381074.044940841,-104024514.498455,-180100875.687597,-25362908.3135445,-75279469.1065995,650709307.546569,-51706661.1694877,-16250631.6307607,-2083197.90294576,-13961670.6914594,-53625360.3811871,-2385148.56211676,-31280008.4014059,-5584000.01591348,-40038172.1820254,9012021.69661756,-17394844.6303618,-11207598.9184201,-69906431.0705946,-29142309.2354556,-33563204.8958555,-61636604.2460346,-22643703.6651638,-12638228.0467862,-30221686.4419078,-44763420.5327345,7218830.47904411,-20317542.4646506,-57572469.205541,-45739839.4938933,14277298.2491893,213222119.343127,74866879.127826,151760944.441802,157142860.123573,63291576.6082847,12930077.1444287,91901168.5654505,70661982.7047665,111132332.521658,269476459.271356,991470703.12641,1159704661.39812,406725023.519222,511584145.187803,442395062.325142,575843402.174699,146313612.668028,168710952.310407,142625206.99416,201288984.145431,668330213.352188,363422782.847717,140465708.928262,16835887.6078501,31035760.6818362,6564368.74397239,4168104.75242656,1654104.72573285,51165039.2905495,53542245.8650699,121282265.77322,894984155.130033,1543571593.76875,2273424179.20404,104006338.663565,169580386.351575</t>
  </si>
  <si>
    <t>88,-1760604.97804462,154230797.773477,17946597.7223828,-46110946.4958227,92374503.0333806,43305180.6719525,-25985844.8193993,65163335.0885883,2838683.4822044,-38679286.901706,131102496.099015,418852895.785762,360623530.85483,959483962.998145,574047923.374457,455847661.54149,557509276.337232,88269897.5934162,123380128.95875,80663288.0000021,151176575.05214,507175589.656355,269201125.717655,83009227.0663519,2893312.69386901,-19898740.0822221,-17297707.9919639,-16562930.6794342,-43918071.8661515,23683791.0578424,29223506.8826557,71854624.6868408,588536571.010281,1063054915.58036,1566221452.67459,28860730.995589,81514685.1282234,-12978888.6574309,-16668143.4419846,-37171159.644473,-164596734.775232,-23258246.5134127,-7057732.37046682,-35873915.2692638,-8047842.65318978,-51170587.7963672,-106203383.303335,-15666744.089969,-24397140.1466991,-46101492.6643822,376288789.458691,-37342685.8064184,-14147727.8228243,-13837265.5987458,-24940738.6536042,-11544848.644593,-22154537.2816807,-8197597.65006119,-22713514.9496224,-678590.546560361,-19247043.4214644,-9248785.94551526,-42668657.6944843,-22564280.3417174,-19766353.1265627,-45014058.4419601,-15716829.7827202,-8469983.61062883,-13266480.1582339,-27388778.9071809,187733.530601227,-8088160.20150522,-40573053.5897087,-31876953.1890757,11218283.6793869,170898941.215464,55117757.3668622,118485788.279407,115632749.546792,50362913.0424292,9888070.44987055,73211177.7417805,54009271.2785738,67524096.4016278,146769240.188979,443250035.932465,406725023.519222,583195173.539461,611390609.180879,469995389.364311,571346541.935979,113210636.247017,134924977.603345,102817825.281687,159374172.702208,529889104.605965,269879716.264218,102256270.487815,12142098.6393827,22769917.6122631,5266572.34975119,3203422.44712671,1095986.57580916,39400620.8405609,37693490.493284,85121104.8450721,615925349.917462,1062867182.04976,1574309612.8761,69433784.5852966,113391638.317297</t>
  </si>
  <si>
    <t>12567499.1755028,337213533.29307,73086102.5502455,-63664987.7352755,204365541.250315,89695464.5755332,-8425866.49075366,172148505.162002,52299467.7373697,-40429912.2875158,223486437.128502,643446023.299069,489119627.610538,555219807.365586,3170108647.51411,1482476568.44316,1686001921.97538,248987337.712961,264126777.82089,175659676.986459,322081824.525255,1157141572.38911,567934036.399046,157800872.806231,19412214.1950074,5438789.33152254,-25861653.2873989,-12421328.5708174,-62936680.7764731,67083389.621666,64839646.4632008,165834616.492156,1308752113.71655,2288167958.36191,3697784297.27873,100440513.458928,224267308.654488,-11212136.39923,-27998100.7896663,-36846617.4737411,-329694537.805517,-31705514.1037703,-16100324.5798124,-28603913.2430479,9449999.01701417,-51433717.7455643,-172885582.205182,-11982630.0156133,-20297441.5002789,-22464517.5772509,-56170801.8152893,529760745.740922,-95235707.6598479,-30903703.3034149,-17511340.1455771,-23259731.5423945,-34164493.0989387,-13810155.0335051,-25322478.2733395,-9709858.33742832,-40238795.5340791,-3258793.83689633,-41440540.6588679,-37064232.3172244,-18517228.4664472,-64777518.2712336,-17402165.7019181,-16372177.3015895,-8771852.02108134,-26940964.4491942,-1608956.88331342,-2516978.22638753,-97639881.9846571,-82384194.5679666,23779635.5747344,365211634.08274,109932720.023997,266029550.070237,236071055.354083,105795789.155366,20178046.7523054,162698506.14499,103733185.482933,132455669.917663,235469067.144108,663743464.799359,511584145.187802,611390609.18088,2640347901.77321,1577712276.103,1716905625.2788,266498677.858532,287386509.363287,209824170.085408,335891979.558775,1182464050.66243,577643894.736479,198039668.340304,22671008.031902,46879329.9903939,11202579.029823,6095899.89562612,1840837.49476233,84485555.3235814,81211823.7647889,174606468.513233,1335693078.16574,2289776915.24522,3700301275.50511,198080395.443582,306651503.22245</t>
  </si>
  <si>
    <t>90,7709896.00582245,437790834.779451,107920306.90888,-12617610.6621999,257768783.225045,129305847.894998,-12180900.9628962,253856849.863007,86025472.2597183,-35157383.9582887,255972434.118305,622653617.281809,440553803.919304,443909997.892169,1425197344.2509,6214913360.28356,3568776599.62785,389842614.173308,401049397.878018,216412673.917607,421192339.697626,1463370023.88832,650590213.795442,173646357.775174,28128793.8339433,41154591.4527247,-64866566.1330841,-2884404.78447974,-75942342.9552408,85985959.7980045,77666185.8501285,198578216.976147,1514247654.25168,2557805367.21319,4250743812.72912,120195455.246998,331358644.729408,-23793374.975693,-21324546.9051205,-36027267.4670642,-373130881.076413,-35115736.6111866,-6876069.34742746,-38253091.8304466,22391178.1486178,-41656119.8423689,-179977430.28402,-3977949.8070018,-35835232.5006931,-1841258.40582744,-26085391.4721367,-152514931.852089,1933762953.29545,-118330453.3375,-43891039.6345465,-18302519.5787509,-55724748.6901313,-3248800.75255876,-39044622.3089581,-15402511.6525452,-52290547.7522759,-98910.0973979775,-22332740.7943475,-81000728.2014312,-10068512.7113746,-78667689.2187509,-17658416.3898107,-30129118.2172212,-10433772.4018271,-36077036.1540868,7161330.49653779,-11309447.7078986,-125725692.133241,-97531274.5365174,31503270.9815169,459115381.684579,143947574.375956,360513270.414207,292884519.83623,136181917.242448,26072190.8675615,231465671.714392,127681592.102085,144820046.32573,259950383.925297,658488849.782515,442395062.325142,469995389.364311,1577712276.103,4281150406.98809,3687107052.96536,433733653.807845,419351917.456773,272137422.607748,424441140.450202,1502414646.19725,665992725.447992,225936905.527441,28227703.9313399,63487332.2470772,16134162.0683465,7184107.92689025,2725346.26351263,103644376.187813,107795304.067348,209011989.377971,1550324690.40576,2550644036.71664,4262053260.43701,245921147.380235,428889919.265919</t>
  </si>
  <si>
    <t>91,68082550.9945598,671217160.184371,304092487.785439,88720149.3644624,508370397.14974,134666979.593168,106327700.846589,370779197.445395,425051595.247673,-31759851.7195215,380857119.879324,897025493.308286,590094891.562832,653781948.420534,1597776318.16446,3462142624.60402,18821419817.9303,990152247.153869,800466983.736941,388996358.883403,786293096.865956,2888069527.93535,1138308916.09294,245084544.549978,39214721.300412,202329853.116336,-105169958.487559,69251497.3534437,-106329251.086954,175940456.446762,147293931.186258,416009397.91415,2713719349.90115,4481727622.00757,7893440221.49262,182414378.924058,590198312.072846,14630401.8316513,-118885500.610523,90857235.6366667,-534033194.420521,42821752.8716126,-95021484.0107205,64342605.4152299,-28361721.8094458,229519283.860868,-243659243.425608,19240685.8633944,-42016699.1003777,14251489.3881489,82435406.4845563,-119129307.114335,-224964428.361354,4110908759.597,-140168025.218211,-122031010.63864,-101848154.279132,-29519892.1842098,5084477.82237325,-91493608.6796413,-127358562.663271,-1999128.90323396,99721608.1171931,-132959765.493456,57384086.2993835,-109734890.347893,-10273940.2228582,-25276078.8163994,80890917.7388446,9327994.28713183,-14838158.0766582,50851658.6528303,-227459931.981659,-167628482.235013,53452149.1629137,790102660.794911,213235252.148789,622753343.784973,465548644.278122,229688463.603927,41985095.4313645,399140919.254839,195532311.386799,211899391.706085,361616434.015916,939042192.408688,575843402.1747,571346541.935979,1716905625.2788,3687107052.96537,14710511058.3333,1130320272.37206,922497994.375584,490844513.162552,815812989.050195,2882985050.11294,1229802524.77258,372443107.213225,41213850.2036473,102608244.999155,27789807.0059062,11867411.0540533,3405639.26094448,186214396.669619,172570010.002651,335118480.175305,2704391355.61402,4496565780.08421,7842588562.8398,409874310.905709,757826794.307851</t>
  </si>
  <si>
    <t>92,-6803828.35982341,122112095.906494,-460062.417229667,-95245367.2553363,79732476.9420557,33217381.1630772,-45409048.7469656,45762674.9740764,-25358299.534866,-39390533.0818772,70884598.342233,201472453.464359,118711990.074402,91001813.7459055,255753510.052872,420325154.541545,1077545781.98103,773697761.951278,315217638.090274,146178956.525275,194961399.80026,555618149.733574,281359804.703056,80459446.8324381,1649999.60858398,-40117939.6764085,-30048421.4148207,-26816188.3210538,-53336694.7376347,8280958.60231072,26492796.0827383,69359146.6493693,577473460.319832,1045534141.81529,1520662481.86231,29892519.5895114,89138744.7865659,-16998128.0791655,-24455668.8826422,-54650855.6938732,-197657533.61171,-31618627.4639665,-10253135.5092462,-54420509.7435454,-17241589.6036385,-69975429.9909787,-99021716.4075163,-20742407.5394951,-23035448.3409191,-27601622.5936241,-22208822.5011055,-10745167.8056586,-13408499.2663018,-52774490.3910195,238539699.428602,-33346811.98746,-42879200.5430044,-12392103.2170297,-42050253.9765423,-1569113.93005819,-26080185.6240803,-11549390.3538929,-64102515.8763969,-35168167.0936831,-29713175.625913,-54486166.2867086,-28222541.2665184,-13692982.4268467,-17991336.1330466,-48324095.4740142,-2884130.95416474,-19821572.3106646,-44371954.693621,-34722764.3752778,10194299.7193416,146567764.789138,54190793.2766512,102412166.35637,111351104.406022,43470516.6723343,9011460.99658929,63004264.5777189,44617130.4561153,59631183.3256385,91627005.8817222,224507901.805283,146313612.668028,113210636.247017,266498677.858532,433733653.807845,1130320272.37206,535158062.52266,348564450.077732,189058157.068286,207353503.0173,597668403.710099,282928918.633118,106539632.456517,13199389.9624754,23984576.1999886,5119745.67885917,2896987.30485662,1149471.54907491,36503499.868827,40185778.5095845,87350482.7824125,625797555.793845,1048418272.76946,1540484054.17297,74264474.2831306,123861509.161841</t>
  </si>
  <si>
    <t>93,-7298123.73699276,169855094.61453,9677482.56480236,-90691733.9694465,103545775.819692,41294284.0738777,-52357624.8044239,46597572.3865075,-26292575.9589962,-52310213.7394682,84927181.5517516,237916257.087424,129114685.921199,111000987.482912,276060272.295301,406552626.12979,889933188.56295,256597268.17665,1779161635.26041,257760375.642245,369896992.391614,891473599.236825,396886654.713822,112574227.431133,-3449113.39036355,-51384972.5892058,-40642309.262482,-35157520.2672826,-74110338.368218,12204297.3029733,29871736.4782709,85959378.5658893,660134373.287579,1246609268.84949,1712431790.91654,15568651.4329966,85482963.0852669,-20938893.7016196,-33078385.4556838,-58371211.6897242,-221061407.044821,-36793024.3717488,-19679786.6543753,-64715754.4886355,-33265330.3133921,-86455314.6535508,-122551762.401407,-28325898.7483163,-28541802.0766212,-39596266.3892068,-23923990.1204257,-11326237.067985,-12799291.326985,-32564805.8126324,-91967181.9010912,796889944.872841,-118386579.015967,-18936120.8108211,-57717914.7501137,-6792612.90612595,-38541566.2383542,-21683941.0496121,-82709796.4225675,-47697674.5571993,-39506312.2604948,-75641331.0348824,-35918991.3815072,-16188676.9112181,-19465363.5359516,-61119376.1266257,-3669469.63477147,-19439047.4801623,-51762458.0234409,-35226492.4587271,13640769.9646262,202933480.070216,68048694.2545351,130369673.07537,140338800.191441,60974070.7282654,12358129.6842231,79862902.6999041,60162738.694558,70241548.6619378,113253080.300062,266458059.164051,168710952.310407,134924977.603345,287386509.363287,419351917.456773,922497994.375584,348564450.077732,982271690.387565,376146954.658224,388833113.202447,949191513.986914,403679267.619953,151115793.669487,18234827.6592465,31324823.833362,7055365.29471352,4348791.99320953,1530992.66666415,48123288.684478,46060413.3894887,105424742.101837,721253749.414204,1250278738.48426,1731870838.39671,67331109.4564361,120709455.543991</t>
  </si>
  <si>
    <t>94,-8065678.95080978,128803975.086372,-5282256.20809586,-94467035.4672861,78495724.3048556,37934740.8610968,-48195704.1699376,42218055.4892225,-47320501.8770883,-35396087.3036928,69658462.2867842,204602071.252467,110744361.906984,74123626.2933046,203464535.716329,264862160.727771,467531419.472161,140656126.742337,345467295.382113,914764685.469921,441032581.014502,939280859.136069,388186215.502259,111070139.006081,1932514.07039094,-45686163.417277,-25391653.6951531,-32519878.9142492,-52556486.7773897,5617587.58818105,28304089.8316516,67999037.7422801,577111618.648442,1057677069.52754,1496019403.48241,31840354.026745,89507285.1855389,-17888353.5177736,-20061081.6020773,-61055896.9910055,-192452179.824293,-36537286.6225275,-7028205.02186399,-57411229.6360988,-16059008.0151287,-94229067.4811265,-100771551.102385,-24164459.7536496,-20394870.4157001,-31880845.0871751,-28694198.9883764,-6359634.36907834,-7275261.87997839,-23313093.6903896,-48402030.3259556,-30679659.2761109,306331202.513582,-27346220.178895,-48456321.0869709,307296.794539166,-25660465.1205317,-14035190.9563717,-72163909.4764435,-30692426.5187225,-35755332.0284782,-53769534.6851731,-31240825.3921448,-12086540.820301,-22424088.2621621,-47668584.1980734,-3483626.55953349,-18907474.5923529,-44715446.1414429,-31897176.8664988,9822674.566963,148865056.68845,55773640.7829177,97985144.3570024,115033010.927383,44962945.8829719,9215525.46617142,58277063.5043552,46908565.6040413,65375463.798692,93822922.0404284,224996941.668171,142625206.99416,102817825.281687,209824170.085408,272137422.607749,490844513.162553,189058157.068286,376146954.658225,608433482.95636,468378801.193407,987737180.223015,387878918.707725,136730604.126612,15967705.0267608,26477746.0591666,5300772.82356556,3235453.11422651,1213047.90778342,36858412.9803237,40390630.6519522,90423126.0044382,624780202.846514,1061160696.08708,1514926878.07476,76555800.1681864,121404462.052035</t>
  </si>
  <si>
    <t>95,11922083.5988414,284591517.773212,67462868.4935799,-62947420.578321,158466810.79306,61443034.3062054,-21390402.1600793,92588097.7818143,-837971.533730254,-39059728.4499124,106665768.45603,307428619.517122,166589859.506392,138358603.422479,315155308.773707,408506816.525795,795868437.340562,183609586.883652,332496116.233274,252369925.236689,4183032925.57312,3448793452.57043,1046284349.59539,179918813.239199,-3579666.47718846,-21920483.9486469,-64115256.9333651,-24534936.3461041,-77254145.1648119,35574309.0232055,38221482.2626489,136740368.126717,1009108796.72875,1899389211.00232,2800218110.35661,43328966.596912,152172729.386851,-8161334.33174641,-31493374.9368413,-18104389.5549108,-269128253.836506,-29279983.6728787,-28327870.8488244,-39291368.2999661,-34936186.718402,-82156809.6136244,-137717809.014517,-28600881.16094,-30508715.0495421,-34699124.6390349,-21015569.2797232,-20736670.7850671,-15934323.924406,-19944551.7096305,-23743916.1336518,-56336996.9691671,-216008875.9567,1561390131.34433,-236604183.596999,-40422919.1661203,-80335071.4848929,-28777379.993348,-66874955.1101168,-74368000.755027,-30620413.5935904,-79048270.1939638,-38808022.8565845,-21606703.8644459,-2385914.48949367,-52734537.6264594,422523.612448379,-697256.807352338,-81875186.5921901,-49365663.5729853,20083417.930588,316084892.710055,85567258.0484996,206180833.258181,187746794.465936,89770905.1550459,17900966.1398956,127524284.500219,81318838.0798952,98658080.5646052,135266649.616963,337937334.566669,201288984.14543,159374172.702208,335891979.558775,424441140.450201,815812989.050193,207353503.0173,388833113.202446,468378801.193407,2621642794.2288,3685397636.16736,1086707268.76151,260253884.724088,25197713.5161582,44954471.161472,10252743.8216591,6085477.24748315,1794125.02915067,74382331.8797877,59828186.1270934,139126282.616207,1061843334.35521,1898966687.38987,2800915367.16395,125204153.1891,201538392.959833</t>
  </si>
  <si>
    <t>96,98276362.4325414,898163096.266749,355735641.480849,-35188851.5775821,653671760.324625,150419417.080547,109757250.450176,389110285.370051,287279149.844204,-88145932.7089867,426546023.730554,1110306645.31415,612757418.657739,583766748.207596,1106731526.94598,1453711800.31703,2858999845.675,684816738.171888,704174407.04385,672579839.757665,3053440275.82066,43250107661.3955,6473529865.03609,754926371.332768,30271007.9931861,171046763.095812,-183015017.65344,12881031.642192,-182847070.774021,155759941.914019,183096898.932345,567850684.74771,3773693827.55497,6584174148.92077,11271370421.4209,224888697.922627,679152289.974241,31885293.7061905,-174386479.437308,70804765.9734912,-837500909.083364,2695693.33015041,-155700208.113105,55534486.0878706,-90408930.9743354,21359183.0199478,-403843478.292628,-35052610.0788669,-63982443.5486441,-55572794.6944255,53877643.6016405,-75732523.7164411,-48702845.880221,-23985204.4379461,87148334.4617772,-245017106.943042,-315157340.465295,-631957360.346671,10201850514.2297,-434334235.257691,-408356638.933741,-66607710.3705397,-8153983.50004039,-222287279.582544,-6169835.61234784,-187107190.314035,-99888749.5313168,-44530116.0263803,84392709.3039597,-93726578.5851557,-49808823.7959984,86594233.715072,-322402310.637221,-213177635.258442,66391068.726355,1072549575.70407,284930875.507383,802312057.505772,650976066.994463,306119625.193706,54222764.3623189,479519216.344388,265919966.824252,315697545.583648,461598633.809404,1174289088.86282,668330213.352188,529889104.605965,1182464050.66243,1502414646.19725,2882985050.11295,597668403.710099,949191513.986915,987737180.223014,3685397636.16737,33048257147.1653,6907864100.29382,1163283010.26648,96878718.3637293,179200746.595866,39272261.9291063,19050867.2545308,4260119.5400123,255648691.44533,227627014.958716,483457975.443745,3867420406.14012,6633982972.71675,11184776187.7059,547291008.559842,892329925.232674</t>
  </si>
  <si>
    <t>97,46941660.4071828,466348596.258113,120770578.460437,-113754950.481843,328651954.180267,85472376.9615668,26378272.2161324,177796653.497738,92774901.5134335,-57942878.1915435,205603918.559811,585671551.280618,314709721.24243,280385642.108856,551751889.066086,644198173.099197,1194516807.60687,296050992.584831,301206470.167051,322059720.400877,1042473906.95844,6549614938.91092,10996831002.349,655426143.157005,29478944.3097356,34157817.0810201,-60811484.8783805,-16198647.099658,-103441067.973012,77428678.7363965,86917753.2755473,272955103.75186,2006447688.49381,3658548207.57483,5754285411.10476,100043087.976751,265777428.994162,13736705.7536277,-74521440.6999031,-21029028.5825089,-492298685.664967,-14006277.2174069,-69222560.0734005,-2822842.88319966,-43652368.8081195,-42456163.5645303,-233687979.815669,-27477383.0324794,-29348268.3059612,-48713061.6052758,10505925.8446467,-25892005.6703936,-21794552.3487964,-35285717.1657132,13122073.9517023,-102472797.45289,-65819198.3068235,-44233361.8030564,-358249161.383021,1765553868.99556,-380083852.316781,-34200338.4355226,-60815153.4443709,-79762165.5676867,-26696159.3013856,-105838847.109419,-53835458.4326729,-20159851.0551994,19624802.5778004,-56220029.1102399,-23108741.9654436,5089047.86582719,-149306239.2962,-113979601.956998,33204954.6535569,540870036.958018,141799607.042962,378543735.183118,342658231.397667,154694937.034998,29201115.0993435,221449022.305861,135231065.077965,175745101.624126,233081301.59228,615019819.586588,363422782.847717,269879716.264218,577643894.73648,665992725.447991,1229802524.77258,282928918.633118,403679267.619953,387878918.707725,1086707268.76151,6907864100.29382,9231277133.35351,1035509995.47377,63679282.7452584,94972970.5253948,18950680.6893037,10497512.2017224,2397779.13640559,131264137.169065,107077604.330742,253330301.174056,2062667717.60405,3681656949.54027,5749196363.23894,249349327.272948,379757030.951153</t>
  </si>
  <si>
    <t>98,5899484.94715076,150505519.721205,19466609.9731262,-21809223.1431985,104479518.609036,36099582.6391675,-13649524.1451722,49571554.8378021,-13557753.0531042,-30152385.3400698,73466457.3347539,208705867.70237,117359014.9728,90239292.5080326,191130281.210353,219275635.311944,355730902.945086,86000865.4179689,121088796.642555,115734587.68234,244449396.369657,1137505828.35092,1014088418.26911,1347449489.57582,2542445.58951478,5699207.8352299,-25974442.0235317,-20111292.3836632,-48930739.4564813,15839581.6326213,27803328.7108744,84878911.8472566,633050571.623102,1167225684.12169,1625651929.25101,8999354.74805714,72239631.785499,-4295878.63999918,-21803149.1957619,-36032902.7607225,-171361402.697101,-23262506.5261607,-17400830.9673333,-22941091.4161483,-13956171.9425999,-62978416.1697756,-96308084.891302,-17545030.1573872,-12493117.3052526,-23106693.9554576,-12016977.979777,-6909387.12995095,-6661270.21549756,-16712204.2681379,-20538767.0385518,-30026997.0269277,-20996016.444265,-15804488.3544248,-25777181.915579,-21421577.2046498,416386551.520279,-43800293.163054,-48152757.9955917,-35067027.676489,-25044855.0339413,-50360268.8295316,-25928403.6111745,-10756956.2166752,-8229298.70494289,-33498493.4965719,-3745419.8287474,-10479128.5443429,-47564762.6727663,-29972762.0295681,10195363.5871498,172308668.916966,55499512.733855,149552179.553899,127742025.135196,53500413.6065114,9291567.27098179,63527726.7804048,49420663.1166721,66155699.5512322,91011487.492137,221198985.007626,140465708.928262,102256270.487815,198039668.340304,225936905.527441,372443107.213225,106539632.456517,151115793.669487,136730604.126611,260253884.724089,1163283010.26648,1035509995.47377,931062938.055533,46342738.7525703,53851965.8308212,9092585.65295383,4933562.65027603,1429529.37304987,41767985.2437941,38560284.9275488,93108210.5521969,666549065.119673,1170971103.95044,1636131057.79535,56564117.4208225,102212393.815065</t>
  </si>
  <si>
    <t>99,-1191474.0816637,19035358.3101001,-1306937.14718423,-7884980.8658182,9515232.09177341,6067214.80011545,-6531431.80572654,9354219.46924527,-9279208.43212481,-5396493.32556418,8767673.51528302,21726202.7199347,12973720.366362,6945230.30639973,20726455.6338834,27021039.8722389,36890892.5893598,6604273.23246193,16153303.8785319,11458095.6205068,23381236.4185859,89622282.9494989,62725986.8536336,34343553.1247947,35320567.7562647,-3319505.93164892,-11011195.5985958,-4564966.62355278,-9175540.88293096,230143.96548876,2106336.5839394,7734394.56730858,63832129.7666216,119855170.384476,150650910.948548,205821.596470458,10334712.1920075,-2515157.79074985,-1266334.40951886,-9236468.37760463,-24658817.8830069,-6165418.26583027,-662190.205465554,-7800877.9843897,193003.888421204,-15685102.7219711,-12802571.6413247,-3091754.72977465,-4281707.15731788,-3862167.24148792,-5196868.33298212,-1944552.39801857,-1206664.0591012,-4322957.61428736,-6595116.73001404,-2081523.78071409,-4509609.40625333,-1816477.09757135,-7256435.41423251,-953295.891624117,-11999185.6277755,22705998.7204198,-15792777.569597,-12989666.8659073,-5342662.15345551,-9471632.64041188,-4793990.733819,-3435655.10570533,-3877334.82991215,-8269052.87545721,870157.443697921,-4194227.56109172,-5898917.49306874,-3311581.09165636,1323683.70908601,20301692.7196188,7929531.23042127,16773837.0171882,15680650.3576037,6729405.00558218,1269446.17866425,9161215.58082453,6405894.28984654,7406078.31576053,11859428.2450571,26007909.8772529,16835887.6078501,12142098.6393827,22671008.031902,28227703.9313399,41213850.2036474,13199389.9624754,18234827.6592465,15967705.0267608,25197713.5161582,96878718.3637293,63679282.7452584,46342738.7525702,12614569.0358453,12473271.6379476,1978471.26731079,777695.529902465,296091.757480788,5024134.69930744,5541991.68964474,11611729.3972202,72101182.6420786,118985012.940778,154845138.50964,6104739.08953916,13646293.2836635</t>
  </si>
  <si>
    <t>100,1413410.16024659,42499048.9041195,9042802.8926743,8195101.57298363,30528490.0744271,8445895.62076639,-3730360.18642145,16718071.0944319,-1640825.54677072,-6722388.91478594,18755569.8546455,38255258.8394956,24400706.0652211,20328285.6648933,39958621.1793028,62213987.2833684,97537445.0147112,19110565.2610269,20443219.2117756,16517483.0952445,40933831.2169,173159612.943834,87748393.4594873,35782718.6551606,-36484152.9504124,444297804.997014,-82396609.5231156,-2029308.23097373,-23964851.5468861,4478688.81149102,6875518.49182599,22640760.6416688,138221759.231557,251515041.199723,382776665.234683,7340192.95193042,44684987.8391531,-1808390.76063122,-6366598.38086416,-8121981.30373454,-38595488.0960256,-3472098.89634147,-7884476.01753027,-6735380.43389776,-11176756.0845446,-15079951.88249,-21867381.2543575,-3841412.26603109,-12633839.2028869,-6635054.61661458,-2441631.94736878,-6920708.81109115,-1273344.96370907,-5070799.98444399,-4874010.93896242,-10881604.6215855,-9960262.96392089,-4020639.94457034,-6041133.65203529,-7224577.06590664,-18069247.1756613,-48957424.5883601,365416308.325983,-92640192.066395,-4428637.97190658,-24820146.851229,-8108991.44819638,-6935143.44507212,-1324739.23881059,-17549999.8700696,2024738.87241765,-2628920.12076425,-14374293.6997671,-4048532.87703808,3221800.92087751,48865647.2849835,17164784.1964102,46790589.6690084,34000588.9707686,16330371.6382992,3005020.24747829,27894827.1789768,13439126.3357196,15144992.3395715,22596982.1206757,50889098.0423833,31035760.6818362,22769917.6122631,46879329.9903939,63487332.2470772,102608244.999155,23984576.1999885,31324823.833362,26477746.0591666,44954471.1614721,179200746.595866,94972970.5253948,53851965.8308211,12473271.6379476,78881496.671028,10243582.5432775,2399329.74093225,855295.304342864,12587680.2596869,13810661.936898,23965499.8804788,155771759.101627,249490302.327305,385405585.355447,21714486.6516973,48733520.7161904</t>
  </si>
  <si>
    <t>101,515289.781972191,11764124.4924688,3415671.29253168,4117740.07714061,8681536.17924013,2536674.57127722,-2504609.27219229,5653321.8733863,4228146.64626164,-2490453.42536632,3506800.83416782,7965675.0699162,4140633.69299178,6092602.50779651,9183536.20461449,14120819.0143021,23916318.4077829,5214754.40829916,2777686.87984923,2415831.02470857,7824161.67502583,35569752.7845339,16313728.0790447,3788622.02127468,-3429132.23123524,-3072585.62811131,121390288.667719,-4638758.41393835,-11943886.7398967,1794126.17906962,1968050.43111581,6039398.34363144,31657743.9889317,57773585.6004284,89298708.8848678,788456.320722298,9190959.48095783,-1026545.57094734,-4098553.72764279,-1679009.86560712,-9637033.43481641,-67232.3600688032,-2890384.8515358,-3718640.07139971,-4482938.89691475,365184.275711847,-5628134.02940336,-1509702.51893606,-3411255.57877197,-2423735.05098053,826030.158045472,-2019042.82520851,-2013343.05404435,-3873488.5981233,95008.7294397962,-4277678.41486415,-2884941.79885668,-2428582.14663293,-3702509.14457302,-2636952.61025883,-5303963.63167935,-5407603.49854603,-13316168.171389,106494028.92976,-6241424.34353671,-12589334.0054737,-2711531.61849962,-2129638.51625133,139948.128554486,-5420227.21109978,-1365919.33326212,-1350980.31462858,-3829710.11845553,-1753196.35730167,1541835.35291941,15862678.2201115,5094681.15813904,13754773.5119569,8748768.53930897,5427059.42281353,1214030.7992079,10136260.7703011,3862962.37054983,3137680.60403705,5016503.35310372,11376930.6486884,6564368.7439724,5266572.34975119,11202579.029823,16134162.0683464,27789807.0059062,5119745.67885917,7055365.29471351,5300772.82356556,10252743.8216591,39272261.9291062,18950680.6893037,9092585.65295382,1978471.26731079,10243582.5432775,14896259.7379571,1602665.9295982,645447.265577068,4505657.79756916,4097688.9473671,5899450.21507687,37077971.2000314,59139504.9336904,90649689.1994964,4618166.43917778,10944155.8382593</t>
  </si>
  <si>
    <t>102,-177770.661158626,7888152.34176946,450511.793122943,741376.872190956,3121840.50598185,2506785.40946568,-1608068.47384929,2057379.80473432,-1048561.91819325,-1250625.32514819,2343396.58389962,5471997.06089184,3372813.77428657,2196141.592882,5736245.51352831,7191269.6414729,11625065.4253374,1183243.62535133,4207813.55491952,2143658.84858855,6068508.88211096,17962465.6472105,10587389.370428,3956271.77764178,-439345.590286906,463817.728697739,-7794595.4521618,18375642.7645381,-11709988.6945164,2791310.01673852,1068151.71865255,2543588.53142906,20078871.9047574,40630235.2252693,52101248.5986683,147244.37510147,3092527.98610036,-746829.544284321,58732.2185338536,-1791798.71835339,-5135668.40302567,-1264866.36519649,59559.6393726284,-2122288.24464511,-1149468.22702038,-2984183.06668556,-3146644.12880186,-516873.185868332,-1106976.96989797,-795290.978139957,-1007280.85424451,-359654.382097822,7161.71458263441,-242345.628715834,-1713743.67950541,-140978.438289928,-1091794.26563782,-16968.3653719157,-1088401.60732066,89877.1687058038,-977290.87263423,-1217041.12018943,-1935512.01223457,-9397261.38176037,15800973.3689375,-12119996.4239689,-88996.8463562861,-669325.846248875,-849869.961291934,-1685087.1243961,683286.827244579,-232805.955591737,-1387099.08184025,-557397.412071909,569058.883125633,7829420.12323556,2242310.51147656,5877045.27521658,4386706.87117833,2447225.77009337,514219.770796134,3206848.03175482,1935621.1484924,1896018.80365363,2860269.76976784,6578974.03078986,4168104.75242656,3203422.4471267,6095899.89562611,7184107.92689023,11867411.0540533,2896987.30485661,4348791.99320951,3235453.11422651,6085477.24748315,19050867.2545307,10497512.2017224,4933562.65027602,777695.529902464,2399329.74093225,1602665.9295982,2574669.39560034,410007.729452562,2880306.86309473,1737477.56490142,3393458.49272087,21763959.0291536,39946948.3980247,52334054.55426,1534343.45694173,3649925.3981722</t>
  </si>
  <si>
    <t>103,-289532.843119823,4665459.30125069,334626.405416648,3526963.35472426,926084.090956173,2855531.14467879,-1056006.44286822,1949684.21620306,-1501897.9339595,12546.8834832391,1084141.37531673,672315.187882516,1755416.14744873,-319277.35798435,1123010.23301451,2149778.78547712,2388535.95272847,-575355.854073766,2518487.44396756,319749.545317269,2231450.31420685,3068800.30827944,2650228.92897623,1116101.3334481,-288637.302693538,274482.681770607,-4839304.6817338,-1460732.16772452,28723274.2552775,3190090.78852128,-571126.481471307,928163.246499223,6765613.00187941,15284110.6780967,14939761.4637297,-316425.745751972,3072804.62022088,-716021.259654353,1141548.09334327,-997777.284598625,-387433.767025476,-955717.616852413,1467245.39805667,-1456336.06579039,-409976.785936303,-2347341.35124,-924958.554875779,-91663.3673047488,-1484853.8527266,101311.421715893,-1415263.93379341,-717827.261747827,-575567.478035507,-1017103.30821599,-1724827.40314873,987494.777303446,-893298.362466082,437325.2850563,-1191319.23173306,252449.792570719,-313428.039601745,-584729.060174345,-580812.622572241,-5484751.94731096,-1870739.89717711,25985870.1929291,-957255.217015565,-2278922.70513052,-951368.943102166,-2100223.17943785,626476.277401146,-831085.367378281,-885679.919602195,-44396.8735114429,426488.416534512,3523911.2079074,1332403.69001537,3914397.12174967,1881801.70780862,1388285.74662222,400329.622922309,2359661.00213942,845443.41728055,937505.438358995,1175804.74262143,2157169.04060915,1654104.72573286,1095986.57580916,1840837.49476233,2725346.26351263,3405639.26094445,1149471.5490749,1530992.66666415,1213047.90778343,1794125.02915068,4260119.54001231,2397779.13640559,1429529.37304988,296091.757480787,855295.304342863,645447.265577068,410007.729452562,2737404.06234902,4147346.00553676,1707796.22365921,1879532.1896013,8865836.18131726,14657634.4006956,15770846.831108,569254.173850209,3117201.49373228</t>
  </si>
  <si>
    <t>104,-1133530.24450389,94054419.8498208,20571237.6929423,-8864274.0602104,48820770.2047957,29543854.8217492,-12961743.1744042,33059548.1922472,28230731.1966982,-3200837.40783676,34385710.2985631,77541839.1942431,49124070.2171338,36570633.7218132,79491654.93414,100433048.533195,182771680.265422,32425242.2687486,51286714.1860153,26594333.4283898,77214630.1286047,244301892.837218,131609165.481998,32925040.8464856,-581222.617968454,5510042.14338768,-22621790.968688,6807730.9906112,-141478599.886249,862350683.128244,24991654.5885768,95603028.8362385,526270399.278052,724853167.611062,985831941.820109,21647415.3105406,58116867.3188766,-8921516.86368304,-5944636.58107574,-6242283.77681096,-74258754.7630239,-5083215.34237994,1723421.098276,-19703948.3326284,-11456953.2109615,4888615.44936834,-30229865.6481156,-872995.535223067,-11054595.954319,-2040969.07341463,-2829987.11874637,-4993900.38944175,-3211327.65461772,-3442716.40419712,-4078257.60007977,3163425.50153901,-10264079.5519316,2832298.24881962,-11346798.6081169,345028.312933874,-8842944.39731002,-5605357.31727599,-7077638.11629835,-27127448.7662582,3927424.12751565,-145625945.891784,464371514.975165,-68069383.8648293,-7678913.57699281,-454462.031126417,3993934.19152679,-3943250.40666974,-23804037.04538,-17506112.0433347,7787986.61917893,99999056.4308968,26813521.4697554,65394480.702813,53903985.5471753,27820433.7234775,6742205.15822722,44516501.4032092,23342115.7473299,27029028.2402784,35258705.8337846,88596435.1485634,51165039.2905495,39400620.8405609,84485555.3235814,103644376.187813,186214396.669619,36503499.8688269,48123288.6844779,36858412.9803236,74382331.8797878,255648691.44533,131264137.169066,41767985.2437941,5024134.69930744,12587680.2596869,4505657.79756915,2880306.86309473,4147346.00553676,397979168.153074,93061038.4534056,103281942.413231,526724861.309177,720859233.419535,989775192.226779,45451452.3559201,75622979.3622104</t>
  </si>
  <si>
    <t>105,-2208013.0911269,69229622.8285683,12743664.4338398,-1010887.79896308,45244550.4283574,21265210.6379324,-15587885.2282815,35151095.6944314,2271627.55272773,-6042972.63166464,33528311.7282643,76978856.243802,47032188.4455826,30868682.8096559,73922250.8812965,105215263.374856,165351748.963197,30353728.051571,39634106.8743236,27547787.4786482,55982693.3665893,215887240.996176,103823686.973801,25104161.8986907,1005700.70296268,626149.644000895,-23551936.0336356,-3304312.74816718,-48305156.5316261,72559777.5048155,444939651.890612,130329191.124909,611749910.070781,700884515.070867,982114319.400691,29148066.7885449,82026551.8174147,-8163749.70782026,-7917528.31981184,-15852341.8890322,-70114290.8256752,-8951910.58020429,-2012320.65099567,-20661815.3603907,-6968381.68208153,-18604655.7316401,-32915368.414664,-4939523.57372678,-14010496.5312399,-6510057.41948627,-6824807.6836264,-7289572.88349238,-2580040.69249237,-7218261.03945412,-9832050.45801526,-6426306.51516358,-12842843.1733016,-3845492.76050101,-11739773.9625462,-3253917.35694024,-13456123.0288591,-4536290.98668218,-13184512.2928966,-27649624.9810038,-5041790.31306945,-50012952.7552846,-20501260.9485918,239737935.076959,-27946721.5891146,-33263977.8014147,-726832.414174449,-6062846.31173557,-30077437.4905977,-16359562.6575651,5955736.61669309,77147151.14838,28596006.3228744,69103403.0267107,54196461.0085619,23277531.2889323,5073930.13211313,42119477.3765139,20876283.2843684,26872395.782999,38467835.3019897,90989352.7750431,53542245.8650699,37693490.493284,81211823.7647889,107795304.067348,172570010.002651,40185778.5095845,46060413.3894886,40390630.6519521,59828186.1270935,227627014.958716,107077604.330742,38560284.9275488,5541991.68964473,13810661.936898,4097688.9473671,1737477.56490142,1707796.22365921,93061038.4534057,205201716.813653,158275912.714023,645013887.872194,701611347.485043,988177165.712425,59225504.2791421,98386114.4749789</t>
  </si>
  <si>
    <t>106,-3873722.12074763,153725698.743447,12733253.5439569,-41985048.7432146,85974117.5586661,48585648.4102884,-29537457.5840893,64274496.6669787,-7337397.53493414,-17753955.6579583,71367474.8558273,182229555.887822,107898547.508986,66662640.5429348,167984214.645139,205797787.492344,322072528.49409,59810102.0039203,102812273.20716,70312035.8074177,137151963.09931,457491407.621907,257650755.246264,77933239.2772764,5309336.26116168,-13222026.2585049,-21975339.6500452,-12240472.1320186,-59523916.7172759,84587349.6329898,96632646.4420154,1012104023.00817,2202994948.95083,2375564152.14512,2735252241.20196,54926903.875298,119037851.973884,-15363460.7137491,-10665790.9011816,-42357357.1706252,-166493128.78552,-25853980.1017332,1315356.49490573,-39558796.8833527,-6808948.4342931,-51717016.4047766,-76512980.8318775,-10492958.0541667,-17545633.3519685,-13383718.264231,-18458464.3021328,-6622253.86809449,-3214201.88562677,-13045951.6812143,-27540380.7784961,-2612468.89467397,-20111090.1970154,-1974319.51689026,-25966567.8218509,4320454.0722121,-15174971.274923,-6302393.13605911,-37187526.1389828,-27874789.8651253,-15633930.6247413,-61403448.9068771,-18694592.7802433,-61643266.2720065,370718757.155788,-131222609.830562,-2901598.13622392,-17492499.2760416,-61485793.6044794,-36619266.5049709,11489738.5930011,164391489.644628,55090610.7145877,124508080.042303,111828097.6604,47270291.9153918,10021339.299272,71083445.1012739,44379618.8698441,58759025.1739183,81860432.9099907,199775189.239793,121282265.77322,85121104.845072,174606468.513233,209011989.377971,335118480.175305,87350482.7824125,105424742.101836,90423126.0044381,139126282.616207,483457975.443746,253330301.174055,93108210.552197,11611729.3972202,23965499.8804788,5899450.21507686,3393458.49272088,1879532.18960131,103281942.413231,158275912.714023,641385265.852379,2334217558.78139,2378465750.28135,2752744740.478,116412697.479777,155657118.478853</t>
  </si>
  <si>
    <t>107,28199295.350254,1303967886.00923,186721965.395958,-301349049.273899,653965144.703495,453835008.293721,-10902549.6864025,702562879.504777,126614042.235202,-9489288.37308127,569177472.048084,1460244485.48528,926134670.203828,522304745.918828,1310943968.27754,1535386880.13501,2703065664.08731,519586088.354272,813992418.272724,573275511.995446,1151287838.061,3794507242.03859,2127674738.37259,641013048.96532,117353101.911758,131435496.813252,-921713.540540777,26465641.8750046,-173555804.258613,569726203.875157,480084368.473095,1910356043.30982,52640381778.3737,36491018116.7658,36930297936.2838,572352431.378254,934014136.728736,-56899006.4779525,37512371.3658195,-175372135.905636,-1233545359.33584,-145909787.464349,104301803.750081,-82080853.9486805,164501853.019189,-179025719.32098,-443891335.432033,13281446.8312677,-23213231.1088024,31150515.0738202,-93620603.9986126,-24749109.8881966,-14937810.2707568,-1325691.52670437,-106211467.439601,92738668.858547,-51504690.8510263,89444503.7058332,-72913164.1016079,65007020.7685626,-25536016.1543833,45251919.2696817,-24336262.2883557,-37999684.7405878,4701682.84583818,-182421640.439933,43001342.5659715,-164929519.399102,-423861515.471602,8533996804.16642,-473361903.635803,-164384135.243868,-593264599.195673,-345994740.804865,85098301.82821,1266455514.6434,362094101.301631,932196310.061921,799874932.167843,349533204.543713,71178304.2623308,538061026.485593,305639761.55618,434402047.05894,555896025.216795,1483457716.5941,894984155.130032,615925349.917462,1335693078.16574,1550324690.40576,2704391355.61402,625797555.793844,721253749.414203,624780202.846513,1061843334.35522,3867420406.14012,2062667717.60405,666549065.119673,72101182.6420786,155771759.101626,37077971.2000314,21763959.0291536,8865836.18131726,526724861.309177,645013887.872194,2334217558.78139,44106384974.2072,36964380020.4016,37094682071.5276,1165617030.57392,1280008877.53359</t>
  </si>
  <si>
    <t>108,45988001.3466489,2574362319.79993,308118000.256258,-386199511.384718,1080790575.12131,942854965.356764,21916799.6068059,1316865872.44331,237873598.223089,73392452.5755755,1041108593.49225,2574073647.25667,1713991023.72769,836369237.978916,2310891303.35739,2629493638.94905,4618715059.45256,808028745.706783,1663317093.16903,1056459354.97429,2165536738.33245,6592467585.15307,3911730548.6212,1280295999.91943,239033947.328049,317185888.723886,129419018.480984,80824894.1945392,-188929535.337965,903367171.040707,619647594.752533,2126964052.69974,35663427289.829,180423245319.029,128777143069.838,1322158419.24319,1570458845.47413,-107084066.617198,267934255.045218,-292171517.688474,-1938512475.4547,-274115458.684239,316884266.655285,-112088148.781078,407911546.68589,-303083212.229543,-698986451.989498,109529284.022514,33566801.1152477,170419429.958985,-226497944.070809,21114388.1121695,78849602.232405,122149279.368351,-240389527.062723,413038354.68481,-4701341.11271676,266570050.94266,-41515387.5638134,230073599.080973,109324895.968945,120048934.387274,67695586.3966117,70279513.5472642,40877945.7964906,-203587169.73867,182507937.621159,-81963752.7325177,-251501697.581652,-1300952730.57264,16135961877.0474,-665335404.140798,-1581140089.12447,-560794342.005541,153072067.963853,2306428064.7547,600289517.944799,1552312964.06996,1354906033.80554,625970698.701607,134004948.387982,908954325.75743,540956810.45263,772378904.565053,931579309.469703,2540506846.14146,1543571593.76875,1062867182.04976,2289776915.24522,2550644036.71664,4496565780.08421,1048418272.76946,1250278738.48426,1061160696.08707,1898966687.38988,6633982972.71675,3681656949.54026,1170971103.95044,118985012.940778,249490302.327305,59139504.9336903,39946948.3980248,14657634.4006956,720859233.419535,701611347.485042,2378465750.28135,36964380020.4016,164287283441.982,129442478473.979,2903298508.36766,2131253187.47964</t>
  </si>
  <si>
    <t>109,270301175.026947,4240753468.28505,1124686472.57938,628022934.438503,1973411837.26733,1621691700.73059,911320757.542723,2677645413.20991,1553943354.84708,762673555.297179,2050530909.54376,4394429198.70078,3124583738.63909,1549007456.45747,3837183376.31561,4533340544.57803,8496164158.11875,1750678765.17553,2752480744.4393,1970846414.72723,3474270691.32617,12003077663.8715,6215394475.05496,2198414008.28726,661169890.680314,1741965027.76634,762807060.495762,712748674.704362,424537933.71387,1793876582.57898,1100835465.63597,2736707973.40754,37875208084.9606,128314094646.741,706218844166.584,5799079628.28664,4114533150.71915,43483483.3340489,743776577.94938,260559831.61249,-2079957449.32291,-61457606.4573489,675470384.233911,725028252.585303,1202570108.88674,777920002.148227,-448703891.634939,637838749.273573,427373622.786733,851159559.435141,-25302156.4186173,136882100.810503,271287284.141037,653575595.278924,210194711.002504,1020609906.04269,455919536.652575,673355324.162326,818301476.165501,466198111.81603,562282950.491792,506324752.170706,1356559442.41098,672157371.296276,660414620.150069,408767086.882758,804101390.352205,112658299.923512,-16036767.0705002,780526013.432926,-1128383827.23783,40783761498.2762,-6954991552.56785,-1114887512.93861,226817691.69293,3496976890.33567,864126640.966965,2707980383.76138,2034869443.72465,946221316.496888,186292504.957511,1475075304.32315,776023352.698815,1211377446.93208,1412692160.27015,3967055575.91413,2273424179.20404,1574309612.8761,3700301275.50511,4262053260.43701,7842588562.83981,1540484054.17297,1731870838.3967,1514926878.07475,2800915367.16396,11184776187.7059,5749196363.23893,1636131057.79535,154845138.50964,385405585.355447,90649689.1994963,52334054.55426,15770846.8311079,989775192.226779,988177165.712424,2752744740.478,37094682071.5276,129442478473.979,665435082668.307,12754071180.8545,5229420663.65772</t>
  </si>
  <si>
    <t>110,35314368.0186929,251706802.016578,145413951.043768,402021610.93793,163618922.395318,84463722.7196888,103439086.913644,158707867.416396,156299706.281922,193531410.381541,134182128.34489,257145571.58816,167142504.126588,100380063.422346,210616985.462414,268223096.320761,446611324.319004,117640374.838999,141600207.449185,118941000.145003,178788161.308242,618913409.534984,278699226.015119,103920690.859879,38384996.6455238,130533952.432662,35889880.8461262,58282073.1707798,38234839.2721599,118172320.357511,75471734.0334656,136200857.111633,1227013178.23345,2936415249.53995,12785530034.0372,40891803570.8349,2356331540.55616,23234323.4250059,64247775.8416415,83785824.5692745,84515843.6703816,40709183.131016,36677595.7942331,92186580.5069268,65667277.3403996,115312999.0751,66216480.0130185,53562376.2746681,24700113.2023561,63136165.4630283,30946278.8370468,12536590.0188249,22301948.9405253,36737013.4132915,43375900.5558649,74269097.9927511,42385199.9768195,53584008.1191492,71622400.9751419,29349898.7421648,47356573.439047,32280257.5559852,108819465.78097,31271714.4069499,56747729.7138361,37665585.0983094,72720868.0015904,16246229.75432,19788159.6318564,61396147.6595376,33116741.1723044,31458853.1827795,1122590660.55539,-177375161.172251,12080044.5936886,187459026.174943,61628126.4744959,317505767.267545,122909739.264298,47786126.9254678,11252506.40672,93040590.0759959,40986707.2068201,127314930.368521,80619752.0702196,232445458.385801,104006338.663564,69433784.5852958,198080395.443583,245921147.380231,409874310.905707,74264474.28313,67331109.456434,76555800.1681858,125204153.189099,547291008.559837,249349327.272945,56564117.4208237,6104739.08953926,21714486.6516974,4618166.43917777,1534343.45694176,569254.173850216,45451452.3559196,59225504.2791414,116412697.479775,1165617030.57393,2903298508.36765,12754071180.8544,39769212910.2796,2533706701.72841</t>
  </si>
  <si>
    <t>111,52797411.8156319,434168412.437293,291794298.731208,789346134.30924,288011795.417941,165191277.35797,188168071.642929,265541137.353091,301169805.902027,238152386.6267,216468040.797918,333108825.900253,306703848.279501,165849339.307236,294449985.776902,467495711.065301,845882449.881761,209024174.273308,244352729.183665,169715896.778076,302407306.703829,1021385007.56462,396555995.887839,159531281.263318,59068901.9436041,308527856.734933,-21170096.6336614,136443010.769749,67853057.1562526,198837290.372451,108984242.425702,203001462.653715,1381917581.62593,2213153899.22951,5349698535.83949,1881255689.32504,60276863451.4475,31390732.767084,139115308.249552,193595945.216041,240483576.071828,90097832.4217585,79245344.0047771,168056355.166551,80535185.7005772,242728158.453526,91661451.5699189,96719170.5460288,3003133.31235474,137123461.927937,52457700.989934,-12201517.4455533,38605791.7993794,88055655.5739014,85162665.1114638,123643273.639686,48311434.7260478,100868913.744006,129055082.331925,16798964.9366779,57318887.4482349,45422608.6599433,259794336.018757,-32114252.4719142,132793085.371572,64735855.6625237,123214311.01024,10598127.9507163,47344344.1748604,101908704.092329,81900711.7498338,120277872.181735,-652451012.403386,2267025459.57459,21406679.0485517,295053104.187741,98198353.5151747,548862558.237407,197913962.996179,85945933.3532222,20111716.4763861,185005951.652508,58441647.4484938,146490935.056781,119748870.251887,330105692.587904,169580386.35158,113391638.317297,306651503.22246,428889919.265926,757826794.307866,123861509.16184,120709455.543994,121404462.052038,201538392.959833,892329925.232683,379757030.951156,102212393.815067,13646293.2836637,48733520.7161907,10944155.8382594,3649925.39817228,3117201.4937323,75622979.3622112,98386114.4749798,155657118.478855,1280008877.5336,2131253187.47968,5229420663.65769,2533706701.72842,58009837991.8729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</si>
</sst>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0.000"/>
    <numFmt numFmtId="166" formatCode="_(* #,##0_);_(* \(#,##0\);_(* &quot;-&quot;??_);_(@_)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b/>
      <sz val="14"/>
      <color indexed="1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4"/>
      <name val="Tahoma"/>
      <family val="2"/>
    </font>
    <font>
      <b/>
      <sz val="14"/>
      <name val="Tahoma"/>
      <family val="2"/>
    </font>
    <font>
      <sz val="12"/>
      <color rgb="FF006100"/>
      <name val="Calibri"/>
      <family val="2"/>
      <scheme val="minor"/>
    </font>
    <font>
      <b/>
      <sz val="12"/>
      <color rgb="FF006100"/>
      <name val="Calibri"/>
      <family val="2"/>
      <scheme val="minor"/>
    </font>
    <font>
      <sz val="20"/>
      <color rgb="FFFF0000"/>
      <name val="Calibri"/>
      <family val="2"/>
      <scheme val="minor"/>
    </font>
    <font>
      <sz val="12"/>
      <color rgb="FF9C0006"/>
      <name val="Calibri"/>
      <family val="2"/>
      <scheme val="minor"/>
    </font>
    <font>
      <b/>
      <sz val="18"/>
      <color rgb="FF9C0006"/>
      <name val="Calibri"/>
      <family val="2"/>
      <scheme val="minor"/>
    </font>
    <font>
      <b/>
      <sz val="12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6EFCE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7CE"/>
      </patternFill>
    </fill>
  </fills>
  <borders count="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5" fillId="0" borderId="0"/>
    <xf numFmtId="0" fontId="9" fillId="5" borderId="0" applyNumberFormat="0" applyBorder="0" applyAlignment="0" applyProtection="0"/>
    <xf numFmtId="43" fontId="1" fillId="0" borderId="0" applyFont="0" applyFill="0" applyBorder="0" applyAlignment="0" applyProtection="0"/>
    <xf numFmtId="0" fontId="12" fillId="7" borderId="0" applyNumberFormat="0" applyBorder="0" applyAlignment="0" applyProtection="0"/>
  </cellStyleXfs>
  <cellXfs count="36">
    <xf numFmtId="0" fontId="0" fillId="0" borderId="0" xfId="0"/>
    <xf numFmtId="0" fontId="2" fillId="0" borderId="0" xfId="0" applyFont="1"/>
    <xf numFmtId="0" fontId="1" fillId="2" borderId="0" xfId="1"/>
    <xf numFmtId="0" fontId="3" fillId="0" borderId="0" xfId="0" applyFont="1"/>
    <xf numFmtId="0" fontId="2" fillId="4" borderId="0" xfId="0" applyFont="1" applyFill="1"/>
    <xf numFmtId="0" fontId="2" fillId="4" borderId="1" xfId="0" applyFont="1" applyFill="1" applyBorder="1"/>
    <xf numFmtId="0" fontId="4" fillId="3" borderId="0" xfId="0" applyFont="1" applyFill="1"/>
    <xf numFmtId="0" fontId="5" fillId="0" borderId="0" xfId="2"/>
    <xf numFmtId="9" fontId="5" fillId="0" borderId="0" xfId="2" applyNumberFormat="1"/>
    <xf numFmtId="2" fontId="5" fillId="0" borderId="0" xfId="2" applyNumberFormat="1"/>
    <xf numFmtId="0" fontId="6" fillId="0" borderId="0" xfId="2" applyFont="1"/>
    <xf numFmtId="0" fontId="5" fillId="4" borderId="0" xfId="2" applyFill="1"/>
    <xf numFmtId="0" fontId="7" fillId="0" borderId="0" xfId="2" applyFont="1" applyAlignment="1">
      <alignment horizontal="right"/>
    </xf>
    <xf numFmtId="164" fontId="5" fillId="0" borderId="0" xfId="2" applyNumberFormat="1"/>
    <xf numFmtId="164" fontId="5" fillId="4" borderId="0" xfId="2" applyNumberFormat="1" applyFill="1"/>
    <xf numFmtId="0" fontId="5" fillId="0" borderId="2" xfId="2" applyBorder="1"/>
    <xf numFmtId="0" fontId="5" fillId="0" borderId="3" xfId="2" applyBorder="1"/>
    <xf numFmtId="0" fontId="5" fillId="0" borderId="0" xfId="2" applyAlignment="1">
      <alignment horizontal="right"/>
    </xf>
    <xf numFmtId="2" fontId="6" fillId="4" borderId="1" xfId="2" applyNumberFormat="1" applyFont="1" applyFill="1" applyBorder="1"/>
    <xf numFmtId="0" fontId="8" fillId="0" borderId="4" xfId="2" applyFont="1" applyBorder="1" applyAlignment="1">
      <alignment horizontal="right"/>
    </xf>
    <xf numFmtId="0" fontId="8" fillId="0" borderId="5" xfId="2" applyFont="1" applyBorder="1" applyAlignment="1">
      <alignment horizontal="right"/>
    </xf>
    <xf numFmtId="165" fontId="6" fillId="0" borderId="0" xfId="2" applyNumberFormat="1" applyFont="1"/>
    <xf numFmtId="0" fontId="8" fillId="0" borderId="6" xfId="2" applyFont="1" applyBorder="1" applyAlignment="1">
      <alignment horizontal="right"/>
    </xf>
    <xf numFmtId="165" fontId="5" fillId="0" borderId="0" xfId="2" applyNumberFormat="1"/>
    <xf numFmtId="0" fontId="4" fillId="0" borderId="0" xfId="0" applyFont="1"/>
    <xf numFmtId="0" fontId="10" fillId="5" borderId="0" xfId="3" applyFont="1"/>
    <xf numFmtId="0" fontId="2" fillId="6" borderId="0" xfId="0" applyFont="1" applyFill="1"/>
    <xf numFmtId="0" fontId="0" fillId="6" borderId="0" xfId="0" applyFill="1"/>
    <xf numFmtId="0" fontId="4" fillId="6" borderId="0" xfId="0" applyFont="1" applyFill="1"/>
    <xf numFmtId="0" fontId="11" fillId="6" borderId="0" xfId="0" applyFont="1" applyFill="1"/>
    <xf numFmtId="9" fontId="0" fillId="0" borderId="0" xfId="0" applyNumberFormat="1"/>
    <xf numFmtId="166" fontId="0" fillId="0" borderId="0" xfId="4" applyNumberFormat="1" applyFont="1"/>
    <xf numFmtId="43" fontId="0" fillId="0" borderId="0" xfId="0" applyNumberFormat="1"/>
    <xf numFmtId="0" fontId="0" fillId="0" borderId="0" xfId="0" applyAlignment="1">
      <alignment horizontal="right"/>
    </xf>
    <xf numFmtId="0" fontId="13" fillId="7" borderId="0" xfId="5" applyFont="1"/>
    <xf numFmtId="0" fontId="14" fillId="7" borderId="0" xfId="5" applyFont="1"/>
  </cellXfs>
  <cellStyles count="6">
    <cellStyle name="20% - Accent4" xfId="1" builtinId="42"/>
    <cellStyle name="Bad" xfId="5" builtinId="27"/>
    <cellStyle name="Comma" xfId="4" builtinId="3"/>
    <cellStyle name="Good" xfId="3" builtinId="26"/>
    <cellStyle name="Normal" xfId="0" builtinId="0"/>
    <cellStyle name="Normal 2" xfId="2" xr:uid="{00000000-0005-0000-0000-000005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1502187226596698E-2"/>
          <c:y val="3.2882035578885999E-2"/>
          <c:w val="0.87424781277340402"/>
          <c:h val="0.816743584135316"/>
        </c:manualLayout>
      </c:layout>
      <c:scatterChart>
        <c:scatterStyle val="lineMarker"/>
        <c:varyColors val="0"/>
        <c:ser>
          <c:idx val="1"/>
          <c:order val="1"/>
          <c:tx>
            <c:v>Lognormal</c:v>
          </c:tx>
          <c:marker>
            <c:symbol val="none"/>
          </c:marker>
          <c:xVal>
            <c:numRef>
              <c:f>'Prior on SPR'!$B$2:$B$152</c:f>
              <c:numCache>
                <c:formatCode>General</c:formatCode>
                <c:ptCount val="151"/>
                <c:pt idx="0">
                  <c:v>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</c:numCache>
            </c:numRef>
          </c:xVal>
          <c:yVal>
            <c:numRef>
              <c:f>'Prior on SPR'!$E$2:$E$152</c:f>
              <c:numCache>
                <c:formatCode>General</c:formatCode>
                <c:ptCount val="151"/>
                <c:pt idx="0">
                  <c:v>2.6430114992426331E-119</c:v>
                </c:pt>
                <c:pt idx="1">
                  <c:v>5.3499383868709017E-44</c:v>
                </c:pt>
                <c:pt idx="2">
                  <c:v>1.5252696297264508E-28</c:v>
                </c:pt>
                <c:pt idx="3">
                  <c:v>4.7456165126165427E-21</c:v>
                </c:pt>
                <c:pt idx="4">
                  <c:v>1.9944124716341658E-16</c:v>
                </c:pt>
                <c:pt idx="5">
                  <c:v>3.0907550155773882E-13</c:v>
                </c:pt>
                <c:pt idx="6">
                  <c:v>6.915863980225229E-11</c:v>
                </c:pt>
                <c:pt idx="7">
                  <c:v>4.4294806588859345E-9</c:v>
                </c:pt>
                <c:pt idx="8">
                  <c:v>1.1960624484041347E-7</c:v>
                </c:pt>
                <c:pt idx="9">
                  <c:v>1.7278105546050684E-6</c:v>
                </c:pt>
                <c:pt idx="10">
                  <c:v>1.560403875689416E-5</c:v>
                </c:pt>
                <c:pt idx="11">
                  <c:v>9.8030097895193398E-5</c:v>
                </c:pt>
                <c:pt idx="12">
                  <c:v>4.622434453126317E-4</c:v>
                </c:pt>
                <c:pt idx="13">
                  <c:v>1.7297522579957651E-3</c:v>
                </c:pt>
                <c:pt idx="14">
                  <c:v>5.3568991760943319E-3</c:v>
                </c:pt>
                <c:pt idx="15">
                  <c:v>1.4179335022760043E-2</c:v>
                </c:pt>
                <c:pt idx="16">
                  <c:v>3.2897526508911284E-2</c:v>
                </c:pt>
                <c:pt idx="17">
                  <c:v>6.8256081568541141E-2</c:v>
                </c:pt>
                <c:pt idx="18">
                  <c:v>0.12870810178857017</c:v>
                </c:pt>
                <c:pt idx="19">
                  <c:v>0.22350095419819002</c:v>
                </c:pt>
                <c:pt idx="20">
                  <c:v>0.36130999344291714</c:v>
                </c:pt>
                <c:pt idx="21">
                  <c:v>0.54870030237382861</c:v>
                </c:pt>
                <c:pt idx="22">
                  <c:v>0.78875626468270754</c:v>
                </c:pt>
                <c:pt idx="23">
                  <c:v>1.0801734674731696</c:v>
                </c:pt>
                <c:pt idx="24">
                  <c:v>1.4169861188433608</c:v>
                </c:pt>
                <c:pt idx="25">
                  <c:v>1.7889540709869081</c:v>
                </c:pt>
                <c:pt idx="26">
                  <c:v>2.1825019750748096</c:v>
                </c:pt>
                <c:pt idx="27">
                  <c:v>2.5820177700096023</c:v>
                </c:pt>
                <c:pt idx="28">
                  <c:v>2.9712873300861617</c:v>
                </c:pt>
                <c:pt idx="29">
                  <c:v>3.3348594186047289</c:v>
                </c:pt>
                <c:pt idx="30">
                  <c:v>3.6591841129116611</c:v>
                </c:pt>
                <c:pt idx="31">
                  <c:v>3.9334307066324836</c:v>
                </c:pt>
                <c:pt idx="32">
                  <c:v>4.1499527450501583</c:v>
                </c:pt>
                <c:pt idx="33">
                  <c:v>4.3044183730925063</c:v>
                </c:pt>
                <c:pt idx="34">
                  <c:v>4.3956589031077309</c:v>
                </c:pt>
                <c:pt idx="35">
                  <c:v>4.4253070209701741</c:v>
                </c:pt>
                <c:pt idx="36">
                  <c:v>4.3973006888009101</c:v>
                </c:pt>
                <c:pt idx="37">
                  <c:v>4.3173232513222883</c:v>
                </c:pt>
                <c:pt idx="38">
                  <c:v>4.1922384221321316</c:v>
                </c:pt>
                <c:pt idx="39">
                  <c:v>4.0295641555306707</c:v>
                </c:pt>
                <c:pt idx="40">
                  <c:v>3.8370145250996179</c:v>
                </c:pt>
                <c:pt idx="41">
                  <c:v>3.6221253713681829</c:v>
                </c:pt>
                <c:pt idx="42">
                  <c:v>3.3919685930043117</c:v>
                </c:pt>
                <c:pt idx="43">
                  <c:v>3.1529518635152347</c:v>
                </c:pt>
                <c:pt idx="44">
                  <c:v>2.9106951538786379</c:v>
                </c:pt>
                <c:pt idx="45">
                  <c:v>2.669972371019405</c:v>
                </c:pt>
                <c:pt idx="46">
                  <c:v>2.4347052054479996</c:v>
                </c:pt>
                <c:pt idx="47">
                  <c:v>2.2079964221460138</c:v>
                </c:pt>
                <c:pt idx="48">
                  <c:v>1.992190872444517</c:v>
                </c:pt>
                <c:pt idx="49">
                  <c:v>1.788954070986905</c:v>
                </c:pt>
                <c:pt idx="50">
                  <c:v>1.5993599760561432</c:v>
                </c:pt>
                <c:pt idx="51">
                  <c:v>1.4239814214634563</c:v>
                </c:pt>
                <c:pt idx="52">
                  <c:v>1.2629783340778309</c:v>
                </c:pt>
                <c:pt idx="53">
                  <c:v>1.1161803517420337</c:v>
                </c:pt>
                <c:pt idx="54">
                  <c:v>0.98316169491889882</c:v>
                </c:pt>
                <c:pt idx="55">
                  <c:v>0.86330713639839363</c:v>
                </c:pt>
                <c:pt idx="56">
                  <c:v>0.75586867159800553</c:v>
                </c:pt>
                <c:pt idx="57">
                  <c:v>0.66001304400598415</c:v>
                </c:pt>
                <c:pt idx="58">
                  <c:v>0.5748606581640221</c:v>
                </c:pt>
                <c:pt idx="59">
                  <c:v>0.49951664928680822</c:v>
                </c:pt>
                <c:pt idx="60">
                  <c:v>0.43309500537580381</c:v>
                </c:pt>
                <c:pt idx="61">
                  <c:v>0.37473668227438528</c:v>
                </c:pt>
                <c:pt idx="62">
                  <c:v>0.32362263812572073</c:v>
                </c:pt>
                <c:pt idx="63">
                  <c:v>0.27898266040699732</c:v>
                </c:pt>
                <c:pt idx="64">
                  <c:v>0.24010078130745044</c:v>
                </c:pt>
                <c:pt idx="65">
                  <c:v>0.20631798722998945</c:v>
                </c:pt>
                <c:pt idx="66">
                  <c:v>0.17703283405647105</c:v>
                </c:pt>
                <c:pt idx="67">
                  <c:v>0.151700487403755</c:v>
                </c:pt>
                <c:pt idx="68">
                  <c:v>0.12983062026648434</c:v>
                </c:pt>
                <c:pt idx="69">
                  <c:v>0.11098452149343266</c:v>
                </c:pt>
                <c:pt idx="70">
                  <c:v>9.4771698623185449E-2</c:v>
                </c:pt>
                <c:pt idx="71">
                  <c:v>8.0846198032971384E-2</c:v>
                </c:pt>
                <c:pt idx="72">
                  <c:v>6.8902813890295511E-2</c:v>
                </c:pt>
                <c:pt idx="73">
                  <c:v>5.8673314440209588E-2</c:v>
                </c:pt>
                <c:pt idx="74">
                  <c:v>4.9922778904395664E-2</c:v>
                </c:pt>
                <c:pt idx="75">
                  <c:v>4.2446109808767229E-2</c:v>
                </c:pt>
                <c:pt idx="76">
                  <c:v>3.6064762972575215E-2</c:v>
                </c:pt>
                <c:pt idx="77">
                  <c:v>3.0623719795783415E-2</c:v>
                </c:pt>
                <c:pt idx="78">
                  <c:v>2.5988713049534314E-2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06-FB47-9027-41861C6FA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83210064"/>
        <c:axId val="-1783207744"/>
      </c:scatterChart>
      <c:scatterChart>
        <c:scatterStyle val="lineMarker"/>
        <c:varyColors val="0"/>
        <c:ser>
          <c:idx val="0"/>
          <c:order val="0"/>
          <c:tx>
            <c:v>Normal</c:v>
          </c:tx>
          <c:spPr>
            <a:ln w="34925">
              <a:prstDash val="sysDash"/>
            </a:ln>
          </c:spPr>
          <c:marker>
            <c:symbol val="none"/>
          </c:marker>
          <c:xVal>
            <c:numRef>
              <c:f>'Prior on SPR'!$B$2:$B$152</c:f>
              <c:numCache>
                <c:formatCode>General</c:formatCode>
                <c:ptCount val="151"/>
                <c:pt idx="0">
                  <c:v>1E-3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0.06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0.1</c:v>
                </c:pt>
                <c:pt idx="11">
                  <c:v>0.11</c:v>
                </c:pt>
                <c:pt idx="12">
                  <c:v>0.12</c:v>
                </c:pt>
                <c:pt idx="13">
                  <c:v>0.13</c:v>
                </c:pt>
                <c:pt idx="14">
                  <c:v>0.14000000000000001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</c:v>
                </c:pt>
                <c:pt idx="19">
                  <c:v>0.19</c:v>
                </c:pt>
                <c:pt idx="20">
                  <c:v>0.2</c:v>
                </c:pt>
                <c:pt idx="21">
                  <c:v>0.21</c:v>
                </c:pt>
                <c:pt idx="22">
                  <c:v>0.22</c:v>
                </c:pt>
                <c:pt idx="23">
                  <c:v>0.23</c:v>
                </c:pt>
                <c:pt idx="24">
                  <c:v>0.24</c:v>
                </c:pt>
                <c:pt idx="25">
                  <c:v>0.25</c:v>
                </c:pt>
                <c:pt idx="26">
                  <c:v>0.26</c:v>
                </c:pt>
                <c:pt idx="27">
                  <c:v>0.27</c:v>
                </c:pt>
                <c:pt idx="28">
                  <c:v>0.28000000000000003</c:v>
                </c:pt>
                <c:pt idx="29">
                  <c:v>0.28999999999999998</c:v>
                </c:pt>
                <c:pt idx="30">
                  <c:v>0.3</c:v>
                </c:pt>
                <c:pt idx="31">
                  <c:v>0.31</c:v>
                </c:pt>
                <c:pt idx="32">
                  <c:v>0.32</c:v>
                </c:pt>
                <c:pt idx="33">
                  <c:v>0.33</c:v>
                </c:pt>
                <c:pt idx="34">
                  <c:v>0.34</c:v>
                </c:pt>
                <c:pt idx="35">
                  <c:v>0.35000000000000003</c:v>
                </c:pt>
                <c:pt idx="36">
                  <c:v>0.36</c:v>
                </c:pt>
                <c:pt idx="37">
                  <c:v>0.37</c:v>
                </c:pt>
                <c:pt idx="38">
                  <c:v>0.38</c:v>
                </c:pt>
                <c:pt idx="39">
                  <c:v>0.39</c:v>
                </c:pt>
                <c:pt idx="40">
                  <c:v>0.4</c:v>
                </c:pt>
                <c:pt idx="41">
                  <c:v>0.41000000000000003</c:v>
                </c:pt>
                <c:pt idx="42">
                  <c:v>0.42</c:v>
                </c:pt>
                <c:pt idx="43">
                  <c:v>0.43</c:v>
                </c:pt>
                <c:pt idx="44">
                  <c:v>0.44</c:v>
                </c:pt>
                <c:pt idx="45">
                  <c:v>0.45</c:v>
                </c:pt>
                <c:pt idx="46">
                  <c:v>0.46</c:v>
                </c:pt>
                <c:pt idx="47">
                  <c:v>0.47000000000000003</c:v>
                </c:pt>
                <c:pt idx="48">
                  <c:v>0.48</c:v>
                </c:pt>
                <c:pt idx="49">
                  <c:v>0.49</c:v>
                </c:pt>
                <c:pt idx="50">
                  <c:v>0.5</c:v>
                </c:pt>
                <c:pt idx="51">
                  <c:v>0.51</c:v>
                </c:pt>
                <c:pt idx="52">
                  <c:v>0.52</c:v>
                </c:pt>
                <c:pt idx="53">
                  <c:v>0.53</c:v>
                </c:pt>
                <c:pt idx="54">
                  <c:v>0.54</c:v>
                </c:pt>
                <c:pt idx="55">
                  <c:v>0.55000000000000004</c:v>
                </c:pt>
                <c:pt idx="56">
                  <c:v>0.56000000000000005</c:v>
                </c:pt>
                <c:pt idx="57">
                  <c:v>0.56999999999999995</c:v>
                </c:pt>
                <c:pt idx="58">
                  <c:v>0.57999999999999996</c:v>
                </c:pt>
                <c:pt idx="59">
                  <c:v>0.59</c:v>
                </c:pt>
                <c:pt idx="60">
                  <c:v>0.6</c:v>
                </c:pt>
                <c:pt idx="61">
                  <c:v>0.61</c:v>
                </c:pt>
                <c:pt idx="62">
                  <c:v>0.62</c:v>
                </c:pt>
                <c:pt idx="63">
                  <c:v>0.63</c:v>
                </c:pt>
                <c:pt idx="64">
                  <c:v>0.64</c:v>
                </c:pt>
                <c:pt idx="65">
                  <c:v>0.65</c:v>
                </c:pt>
                <c:pt idx="66">
                  <c:v>0.66</c:v>
                </c:pt>
                <c:pt idx="67">
                  <c:v>0.67</c:v>
                </c:pt>
                <c:pt idx="68">
                  <c:v>0.68</c:v>
                </c:pt>
                <c:pt idx="69">
                  <c:v>0.69</c:v>
                </c:pt>
                <c:pt idx="70">
                  <c:v>0.7</c:v>
                </c:pt>
                <c:pt idx="71">
                  <c:v>0.71</c:v>
                </c:pt>
                <c:pt idx="72">
                  <c:v>0.72</c:v>
                </c:pt>
                <c:pt idx="73">
                  <c:v>0.73</c:v>
                </c:pt>
                <c:pt idx="74">
                  <c:v>0.74</c:v>
                </c:pt>
                <c:pt idx="75">
                  <c:v>0.75</c:v>
                </c:pt>
                <c:pt idx="76">
                  <c:v>0.76</c:v>
                </c:pt>
                <c:pt idx="77">
                  <c:v>0.77</c:v>
                </c:pt>
                <c:pt idx="78">
                  <c:v>0.78</c:v>
                </c:pt>
              </c:numCache>
            </c:numRef>
          </c:xVal>
          <c:yVal>
            <c:numRef>
              <c:f>'Prior on SPR'!$C$2:$C$152</c:f>
              <c:numCache>
                <c:formatCode>General</c:formatCode>
                <c:ptCount val="151"/>
                <c:pt idx="0">
                  <c:v>1.6009259986445371E-3</c:v>
                </c:pt>
                <c:pt idx="1">
                  <c:v>2.4001841805230397E-3</c:v>
                </c:pt>
                <c:pt idx="2">
                  <c:v>3.7176676531788869E-3</c:v>
                </c:pt>
                <c:pt idx="3">
                  <c:v>5.6836082857783026E-3</c:v>
                </c:pt>
                <c:pt idx="4">
                  <c:v>8.5764053089415881E-3</c:v>
                </c:pt>
                <c:pt idx="5">
                  <c:v>1.2773621331221053E-2</c:v>
                </c:pt>
                <c:pt idx="6">
                  <c:v>1.8778044346186445E-2</c:v>
                </c:pt>
                <c:pt idx="7">
                  <c:v>2.7246722302455367E-2</c:v>
                </c:pt>
                <c:pt idx="8">
                  <c:v>3.9021661103897272E-2</c:v>
                </c:pt>
                <c:pt idx="9">
                  <c:v>5.516007175878896E-2</c:v>
                </c:pt>
                <c:pt idx="10">
                  <c:v>7.696113685977421E-2</c:v>
                </c:pt>
                <c:pt idx="11">
                  <c:v>0.10598531834445447</c:v>
                </c:pt>
                <c:pt idx="12">
                  <c:v>0.14406136488619525</c:v>
                </c:pt>
                <c:pt idx="13">
                  <c:v>0.19327555270136076</c:v>
                </c:pt>
                <c:pt idx="14">
                  <c:v>0.25593748908391889</c:v>
                </c:pt>
                <c:pt idx="15">
                  <c:v>0.33451721176183741</c:v>
                </c:pt>
                <c:pt idx="16">
                  <c:v>0.43154949608894094</c:v>
                </c:pt>
                <c:pt idx="17">
                  <c:v>0.54950334657806799</c:v>
                </c:pt>
                <c:pt idx="18">
                  <c:v>0.69061761581786218</c:v>
                </c:pt>
                <c:pt idx="19">
                  <c:v>0.85670745137954396</c:v>
                </c:pt>
                <c:pt idx="20">
                  <c:v>1.0489505595898068</c:v>
                </c:pt>
                <c:pt idx="21">
                  <c:v>1.267666682050921</c:v>
                </c:pt>
                <c:pt idx="22">
                  <c:v>1.5121076661995798</c:v>
                </c:pt>
                <c:pt idx="23">
                  <c:v>1.7802784580016882</c:v>
                </c:pt>
                <c:pt idx="24">
                  <c:v>2.0688106372710302</c:v>
                </c:pt>
                <c:pt idx="25">
                  <c:v>2.3729092356022923</c:v>
                </c:pt>
                <c:pt idx="26">
                  <c:v>2.6863902033511122</c:v>
                </c:pt>
                <c:pt idx="27">
                  <c:v>3.0018199920556219</c:v>
                </c:pt>
                <c:pt idx="28">
                  <c:v>3.3107606029883758</c:v>
                </c:pt>
                <c:pt idx="29">
                  <c:v>3.6041137867489454</c:v>
                </c:pt>
                <c:pt idx="30">
                  <c:v>3.8725478372204298</c:v>
                </c:pt>
                <c:pt idx="31">
                  <c:v>4.1069807855321327</c:v>
                </c:pt>
                <c:pt idx="32">
                  <c:v>4.2990860010468932</c:v>
                </c:pt>
                <c:pt idx="33">
                  <c:v>4.441781361088478</c:v>
                </c:pt>
                <c:pt idx="34">
                  <c:v>4.5296620776580161</c:v>
                </c:pt>
                <c:pt idx="35">
                  <c:v>4.5593403474449454</c:v>
                </c:pt>
                <c:pt idx="36">
                  <c:v>4.5296620776580161</c:v>
                </c:pt>
                <c:pt idx="37">
                  <c:v>4.4417813610884771</c:v>
                </c:pt>
                <c:pt idx="38">
                  <c:v>4.2990860010468923</c:v>
                </c:pt>
                <c:pt idx="39">
                  <c:v>4.1069807855321327</c:v>
                </c:pt>
                <c:pt idx="40">
                  <c:v>3.8725478372204281</c:v>
                </c:pt>
                <c:pt idx="41">
                  <c:v>3.6041137867489432</c:v>
                </c:pt>
                <c:pt idx="42">
                  <c:v>3.3107606029883736</c:v>
                </c:pt>
                <c:pt idx="43">
                  <c:v>3.0018199920556206</c:v>
                </c:pt>
                <c:pt idx="44">
                  <c:v>2.6863902033511109</c:v>
                </c:pt>
                <c:pt idx="45">
                  <c:v>2.3729092356022909</c:v>
                </c:pt>
                <c:pt idx="46">
                  <c:v>2.0688106372710289</c:v>
                </c:pt>
                <c:pt idx="47">
                  <c:v>1.7802784580016857</c:v>
                </c:pt>
                <c:pt idx="48">
                  <c:v>1.5121076661995791</c:v>
                </c:pt>
                <c:pt idx="49">
                  <c:v>1.2676666820509204</c:v>
                </c:pt>
                <c:pt idx="50">
                  <c:v>1.0489505595898057</c:v>
                </c:pt>
                <c:pt idx="51">
                  <c:v>0.85670745137954318</c:v>
                </c:pt>
                <c:pt idx="52">
                  <c:v>0.69061761581786119</c:v>
                </c:pt>
                <c:pt idx="53">
                  <c:v>0.5495033465780671</c:v>
                </c:pt>
                <c:pt idx="54">
                  <c:v>0.43154949608894011</c:v>
                </c:pt>
                <c:pt idx="55">
                  <c:v>0.33451721176183685</c:v>
                </c:pt>
                <c:pt idx="56">
                  <c:v>0.25593748908391828</c:v>
                </c:pt>
                <c:pt idx="57">
                  <c:v>0.19327555270136076</c:v>
                </c:pt>
                <c:pt idx="58">
                  <c:v>0.14406136488619525</c:v>
                </c:pt>
                <c:pt idx="59">
                  <c:v>0.10598531834445447</c:v>
                </c:pt>
                <c:pt idx="60">
                  <c:v>7.696113685977421E-2</c:v>
                </c:pt>
                <c:pt idx="61">
                  <c:v>5.516007175878896E-2</c:v>
                </c:pt>
                <c:pt idx="62">
                  <c:v>3.9021661103897161E-2</c:v>
                </c:pt>
                <c:pt idx="63">
                  <c:v>2.7246722302455294E-2</c:v>
                </c:pt>
                <c:pt idx="64">
                  <c:v>1.8778044346186393E-2</c:v>
                </c:pt>
                <c:pt idx="65">
                  <c:v>1.2773621331221043E-2</c:v>
                </c:pt>
                <c:pt idx="66">
                  <c:v>8.5764053089415725E-3</c:v>
                </c:pt>
                <c:pt idx="67">
                  <c:v>5.6836082857782818E-3</c:v>
                </c:pt>
                <c:pt idx="68">
                  <c:v>3.7176676531788704E-3</c:v>
                </c:pt>
                <c:pt idx="69">
                  <c:v>2.4001841805230397E-3</c:v>
                </c:pt>
                <c:pt idx="70">
                  <c:v>1.5294882944558328E-3</c:v>
                </c:pt>
                <c:pt idx="71">
                  <c:v>9.6200056789253494E-4</c:v>
                </c:pt>
                <c:pt idx="72">
                  <c:v>5.9721688991947732E-4</c:v>
                </c:pt>
                <c:pt idx="73">
                  <c:v>3.6594550495334173E-4</c:v>
                </c:pt>
                <c:pt idx="74">
                  <c:v>2.2132391028497849E-4</c:v>
                </c:pt>
                <c:pt idx="75">
                  <c:v>1.3211977777683649E-4</c:v>
                </c:pt>
                <c:pt idx="76">
                  <c:v>7.7845751718780956E-5</c:v>
                </c:pt>
                <c:pt idx="77">
                  <c:v>4.5271989611794984E-5</c:v>
                </c:pt>
                <c:pt idx="78">
                  <c:v>2.5986741601682084E-5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06-FB47-9027-41861C6FA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83204912"/>
        <c:axId val="-2058042064"/>
      </c:scatterChart>
      <c:valAx>
        <c:axId val="-1783210064"/>
        <c:scaling>
          <c:orientation val="minMax"/>
          <c:max val="0.6"/>
          <c:min val="0.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-1783207744"/>
        <c:crosses val="autoZero"/>
        <c:crossBetween val="midCat"/>
      </c:valAx>
      <c:valAx>
        <c:axId val="-17832077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-1783210064"/>
        <c:crosses val="autoZero"/>
        <c:crossBetween val="midCat"/>
      </c:valAx>
      <c:valAx>
        <c:axId val="-178320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-2058042064"/>
        <c:crosses val="autoZero"/>
        <c:crossBetween val="midCat"/>
      </c:valAx>
      <c:valAx>
        <c:axId val="-2058042064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-1783204912"/>
        <c:crosses val="max"/>
        <c:crossBetween val="midCat"/>
      </c:valAx>
    </c:plotArea>
    <c:legend>
      <c:legendPos val="r"/>
      <c:layout>
        <c:manualLayout>
          <c:xMode val="edge"/>
          <c:yMode val="edge"/>
          <c:x val="0.72168901511274697"/>
          <c:y val="9.3837000838934898E-2"/>
          <c:w val="0.22167353120091299"/>
          <c:h val="0.158182372842776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46232179226"/>
          <c:y val="0.10476222954560301"/>
          <c:w val="0.83910386965376804"/>
          <c:h val="0.70476408967041704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Priors!$B$23:$B$55</c:f>
              <c:numCache>
                <c:formatCode>General</c:formatCode>
                <c:ptCount val="33"/>
                <c:pt idx="0">
                  <c:v>1.515151515151515E-2</c:v>
                </c:pt>
                <c:pt idx="1">
                  <c:v>4.5454545454545449E-2</c:v>
                </c:pt>
                <c:pt idx="2">
                  <c:v>7.5757575757575746E-2</c:v>
                </c:pt>
                <c:pt idx="3">
                  <c:v>0.10606060606060605</c:v>
                </c:pt>
                <c:pt idx="4">
                  <c:v>0.13636363636363635</c:v>
                </c:pt>
                <c:pt idx="5">
                  <c:v>0.16666666666666663</c:v>
                </c:pt>
                <c:pt idx="6">
                  <c:v>0.19696969696969696</c:v>
                </c:pt>
                <c:pt idx="7">
                  <c:v>0.22727272727272724</c:v>
                </c:pt>
                <c:pt idx="8">
                  <c:v>0.25757575757575757</c:v>
                </c:pt>
                <c:pt idx="9">
                  <c:v>0.28787878787878785</c:v>
                </c:pt>
                <c:pt idx="10">
                  <c:v>0.31818181818181812</c:v>
                </c:pt>
                <c:pt idx="11">
                  <c:v>0.34848484848484845</c:v>
                </c:pt>
                <c:pt idx="12">
                  <c:v>0.37878787878787878</c:v>
                </c:pt>
                <c:pt idx="13">
                  <c:v>0.40909090909090906</c:v>
                </c:pt>
                <c:pt idx="14">
                  <c:v>0.43939393939393934</c:v>
                </c:pt>
                <c:pt idx="15">
                  <c:v>0.46969696969696967</c:v>
                </c:pt>
                <c:pt idx="16">
                  <c:v>0.5</c:v>
                </c:pt>
                <c:pt idx="17">
                  <c:v>0.53030303030303028</c:v>
                </c:pt>
                <c:pt idx="18">
                  <c:v>0.56060606060606055</c:v>
                </c:pt>
                <c:pt idx="19">
                  <c:v>0.59090909090909083</c:v>
                </c:pt>
                <c:pt idx="20">
                  <c:v>0.6212121212121211</c:v>
                </c:pt>
                <c:pt idx="21">
                  <c:v>0.65151515151515149</c:v>
                </c:pt>
                <c:pt idx="22">
                  <c:v>0.68181818181818177</c:v>
                </c:pt>
                <c:pt idx="23">
                  <c:v>0.71212121212121204</c:v>
                </c:pt>
                <c:pt idx="24">
                  <c:v>0.74242424242424232</c:v>
                </c:pt>
                <c:pt idx="25">
                  <c:v>0.77272727272727271</c:v>
                </c:pt>
                <c:pt idx="26">
                  <c:v>0.80303030303030298</c:v>
                </c:pt>
                <c:pt idx="27">
                  <c:v>0.83333333333333326</c:v>
                </c:pt>
                <c:pt idx="28">
                  <c:v>0.86363636363636354</c:v>
                </c:pt>
                <c:pt idx="29">
                  <c:v>0.89393939393939381</c:v>
                </c:pt>
                <c:pt idx="30">
                  <c:v>0.9242424242424242</c:v>
                </c:pt>
                <c:pt idx="31">
                  <c:v>0.95454545454545447</c:v>
                </c:pt>
                <c:pt idx="32">
                  <c:v>1</c:v>
                </c:pt>
              </c:numCache>
            </c:numRef>
          </c:xVal>
          <c:yVal>
            <c:numRef>
              <c:f>Priors!$E$23:$E$55</c:f>
              <c:numCache>
                <c:formatCode>General</c:formatCode>
                <c:ptCount val="33"/>
                <c:pt idx="0">
                  <c:v>2.7705882861314514E-8</c:v>
                </c:pt>
                <c:pt idx="1">
                  <c:v>2.0510292429298625E-6</c:v>
                </c:pt>
                <c:pt idx="2">
                  <c:v>2.4452815598841345E-5</c:v>
                </c:pt>
                <c:pt idx="3">
                  <c:v>1.3782741130266801E-4</c:v>
                </c:pt>
                <c:pt idx="4">
                  <c:v>5.1466207730159334E-4</c:v>
                </c:pt>
                <c:pt idx="5">
                  <c:v>1.4795239330967125E-3</c:v>
                </c:pt>
                <c:pt idx="6">
                  <c:v>3.5473199607522726E-3</c:v>
                </c:pt>
                <c:pt idx="7">
                  <c:v>7.4400980717353755E-3</c:v>
                </c:pt>
                <c:pt idx="8">
                  <c:v>1.4076458962640802E-2</c:v>
                </c:pt>
                <c:pt idx="9">
                  <c:v>2.4531400367759422E-2</c:v>
                </c:pt>
                <c:pt idx="10">
                  <c:v>3.9967993422688836E-2</c:v>
                </c:pt>
                <c:pt idx="11">
                  <c:v>6.1545481647065407E-2</c:v>
                </c:pt>
                <c:pt idx="12">
                  <c:v>9.0311047473580555E-2</c:v>
                </c:pt>
                <c:pt idx="13">
                  <c:v>0.12708450284462899</c:v>
                </c:pt>
                <c:pt idx="14">
                  <c:v>0.17234645370476295</c:v>
                </c:pt>
                <c:pt idx="15">
                  <c:v>0.22614101219927679</c:v>
                </c:pt>
                <c:pt idx="16">
                  <c:v>0.28800385470166917</c:v>
                </c:pt>
                <c:pt idx="17">
                  <c:v>0.35692533683529032</c:v>
                </c:pt>
                <c:pt idx="18">
                  <c:v>0.43135648492001011</c:v>
                </c:pt>
                <c:pt idx="19">
                  <c:v>0.50926301180685896</c:v>
                </c:pt>
                <c:pt idx="20">
                  <c:v>0.58822909905207998</c:v>
                </c:pt>
                <c:pt idx="21">
                  <c:v>0.66560861512811786</c:v>
                </c:pt>
                <c:pt idx="22">
                  <c:v>0.73871679712226324</c:v>
                </c:pt>
                <c:pt idx="23">
                  <c:v>0.80505034297121969</c:v>
                </c:pt>
                <c:pt idx="24">
                  <c:v>0.86251852229600745</c:v>
                </c:pt>
                <c:pt idx="25">
                  <c:v>0.90966256352873698</c:v>
                </c:pt>
                <c:pt idx="26">
                  <c:v>0.94583556209974406</c:v>
                </c:pt>
                <c:pt idx="27">
                  <c:v>0.97131099133512011</c:v>
                </c:pt>
                <c:pt idx="28">
                  <c:v>0.98728538195943005</c:v>
                </c:pt>
                <c:pt idx="29">
                  <c:v>0.99574121580421204</c:v>
                </c:pt>
                <c:pt idx="30">
                  <c:v>0.99914211905073391</c:v>
                </c:pt>
                <c:pt idx="31">
                  <c:v>0.99994987867632457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88-6447-AFC4-9B6905E99438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Priors!$U$28:$U$29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Priors!$V$28:$V$29</c:f>
              <c:numCache>
                <c:formatCode>General</c:formatCode>
                <c:ptCount val="2"/>
                <c:pt idx="0">
                  <c:v>0</c:v>
                </c:pt>
                <c:pt idx="1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88-6447-AFC4-9B6905E99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44684928"/>
        <c:axId val="-1744782864"/>
      </c:scatterChart>
      <c:valAx>
        <c:axId val="-1744684928"/>
        <c:scaling>
          <c:orientation val="minMax"/>
          <c:max val="1"/>
          <c:min val="0.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744782864"/>
        <c:crosses val="autoZero"/>
        <c:crossBetween val="midCat"/>
      </c:valAx>
      <c:valAx>
        <c:axId val="-174478286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-174468492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1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53073833181"/>
          <c:y val="5.4421949477670199E-2"/>
          <c:w val="0.84081716439848198"/>
          <c:h val="0.64285927820497901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Priors!$C$22:$C$55</c:f>
              <c:numCache>
                <c:formatCode>General</c:formatCode>
                <c:ptCount val="34"/>
                <c:pt idx="0">
                  <c:v>0</c:v>
                </c:pt>
                <c:pt idx="1">
                  <c:v>3.03030303030303E-2</c:v>
                </c:pt>
                <c:pt idx="2">
                  <c:v>6.0606060606060601E-2</c:v>
                </c:pt>
                <c:pt idx="3">
                  <c:v>9.0909090909090898E-2</c:v>
                </c:pt>
                <c:pt idx="4">
                  <c:v>0.1212121212121212</c:v>
                </c:pt>
                <c:pt idx="5">
                  <c:v>0.15151515151515149</c:v>
                </c:pt>
                <c:pt idx="6">
                  <c:v>0.1818181818181818</c:v>
                </c:pt>
                <c:pt idx="7">
                  <c:v>0.2121212121212121</c:v>
                </c:pt>
                <c:pt idx="8">
                  <c:v>0.2424242424242424</c:v>
                </c:pt>
                <c:pt idx="9">
                  <c:v>0.27272727272727271</c:v>
                </c:pt>
                <c:pt idx="10">
                  <c:v>0.30303030303030298</c:v>
                </c:pt>
                <c:pt idx="11">
                  <c:v>0.33333333333333331</c:v>
                </c:pt>
                <c:pt idx="12">
                  <c:v>0.36363636363636359</c:v>
                </c:pt>
                <c:pt idx="13">
                  <c:v>0.39393939393939392</c:v>
                </c:pt>
                <c:pt idx="14">
                  <c:v>0.4242424242424242</c:v>
                </c:pt>
                <c:pt idx="15">
                  <c:v>0.45454545454545453</c:v>
                </c:pt>
                <c:pt idx="16">
                  <c:v>0.48484848484848481</c:v>
                </c:pt>
                <c:pt idx="17">
                  <c:v>0.51515151515151514</c:v>
                </c:pt>
                <c:pt idx="18">
                  <c:v>0.54545454545454541</c:v>
                </c:pt>
                <c:pt idx="19">
                  <c:v>0.57575757575757569</c:v>
                </c:pt>
                <c:pt idx="20">
                  <c:v>0.60606060606060597</c:v>
                </c:pt>
                <c:pt idx="21">
                  <c:v>0.63636363636363635</c:v>
                </c:pt>
                <c:pt idx="22">
                  <c:v>0.66666666666666663</c:v>
                </c:pt>
                <c:pt idx="23">
                  <c:v>0.69696969696969691</c:v>
                </c:pt>
                <c:pt idx="24">
                  <c:v>0.72727272727272718</c:v>
                </c:pt>
                <c:pt idx="25">
                  <c:v>0.75757575757575746</c:v>
                </c:pt>
                <c:pt idx="26">
                  <c:v>0.78787878787878785</c:v>
                </c:pt>
                <c:pt idx="27">
                  <c:v>0.81818181818181812</c:v>
                </c:pt>
                <c:pt idx="28">
                  <c:v>0.8484848484848484</c:v>
                </c:pt>
                <c:pt idx="29">
                  <c:v>0.87878787878787867</c:v>
                </c:pt>
                <c:pt idx="30">
                  <c:v>0.90909090909090906</c:v>
                </c:pt>
                <c:pt idx="31">
                  <c:v>0.93939393939393934</c:v>
                </c:pt>
                <c:pt idx="32">
                  <c:v>0.96969696969696961</c:v>
                </c:pt>
                <c:pt idx="33">
                  <c:v>0.99999999999999989</c:v>
                </c:pt>
              </c:numCache>
            </c:numRef>
          </c:xVal>
          <c:yVal>
            <c:numRef>
              <c:f>Priors!$F$22:$F$55</c:f>
              <c:numCache>
                <c:formatCode>General</c:formatCode>
                <c:ptCount val="34"/>
                <c:pt idx="0">
                  <c:v>1</c:v>
                </c:pt>
                <c:pt idx="1">
                  <c:v>0.99999997229411719</c:v>
                </c:pt>
                <c:pt idx="2">
                  <c:v>0.99999792126487419</c:v>
                </c:pt>
                <c:pt idx="3">
                  <c:v>0.99997346844927537</c:v>
                </c:pt>
                <c:pt idx="4">
                  <c:v>0.99983564103797273</c:v>
                </c:pt>
                <c:pt idx="5">
                  <c:v>0.99932097896067107</c:v>
                </c:pt>
                <c:pt idx="6">
                  <c:v>0.99784145502757438</c:v>
                </c:pt>
                <c:pt idx="7">
                  <c:v>0.99429413506682207</c:v>
                </c:pt>
                <c:pt idx="8">
                  <c:v>0.98685403699508678</c:v>
                </c:pt>
                <c:pt idx="9">
                  <c:v>0.97277757803244591</c:v>
                </c:pt>
                <c:pt idx="10">
                  <c:v>0.94824617766468655</c:v>
                </c:pt>
                <c:pt idx="11">
                  <c:v>0.90827818424199769</c:v>
                </c:pt>
                <c:pt idx="12">
                  <c:v>0.84673270259493227</c:v>
                </c:pt>
                <c:pt idx="13">
                  <c:v>0.75642165512135173</c:v>
                </c:pt>
                <c:pt idx="14">
                  <c:v>0.62933715227672271</c:v>
                </c:pt>
                <c:pt idx="15">
                  <c:v>0.45699069857195973</c:v>
                </c:pt>
                <c:pt idx="16">
                  <c:v>0.23084968637268299</c:v>
                </c:pt>
                <c:pt idx="17">
                  <c:v>-5.7154168328986232E-2</c:v>
                </c:pt>
                <c:pt idx="18">
                  <c:v>-0.4140795051642765</c:v>
                </c:pt>
                <c:pt idx="19">
                  <c:v>-0.84543599008428671</c:v>
                </c:pt>
                <c:pt idx="20">
                  <c:v>-1.3546990018911456</c:v>
                </c:pt>
                <c:pt idx="21">
                  <c:v>-1.9429281009432255</c:v>
                </c:pt>
                <c:pt idx="22">
                  <c:v>-2.6085367160713435</c:v>
                </c:pt>
                <c:pt idx="23">
                  <c:v>-3.347253513193607</c:v>
                </c:pt>
                <c:pt idx="24">
                  <c:v>-4.1523038561648269</c:v>
                </c:pt>
                <c:pt idx="25">
                  <c:v>-5.0148223784608348</c:v>
                </c:pt>
                <c:pt idx="26">
                  <c:v>-5.9244849419895722</c:v>
                </c:pt>
                <c:pt idx="27">
                  <c:v>-6.8703205040893165</c:v>
                </c:pt>
                <c:pt idx="28">
                  <c:v>-7.841631495424437</c:v>
                </c:pt>
                <c:pt idx="29">
                  <c:v>-8.8289168773838664</c:v>
                </c:pt>
                <c:pt idx="30">
                  <c:v>-9.8246580931880789</c:v>
                </c:pt>
                <c:pt idx="31">
                  <c:v>-10.823800212238814</c:v>
                </c:pt>
                <c:pt idx="32">
                  <c:v>-11.823750090915137</c:v>
                </c:pt>
                <c:pt idx="33">
                  <c:v>-12.823750090915137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1B-0144-8CDE-B6EA9BB76AF2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Priors!$U$26:$U$27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Priors!$V$26:$V$27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1B-0144-8CDE-B6EA9BB76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2915408"/>
        <c:axId val="-1744581392"/>
      </c:scatterChart>
      <c:valAx>
        <c:axId val="2132915408"/>
        <c:scaling>
          <c:orientation val="minMax"/>
          <c:max val="1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Steepness</a:t>
                </a:r>
              </a:p>
            </c:rich>
          </c:tx>
          <c:layout>
            <c:manualLayout>
              <c:xMode val="edge"/>
              <c:yMode val="edge"/>
              <c:x val="0.440816676761559"/>
              <c:y val="0.802723523195963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744581392"/>
        <c:crosses val="autoZero"/>
        <c:crossBetween val="midCat"/>
      </c:valAx>
      <c:valAx>
        <c:axId val="-1744581392"/>
        <c:scaling>
          <c:orientation val="minMax"/>
          <c:max val="1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132915408"/>
        <c:crosses val="autoZero"/>
        <c:crossBetween val="midCat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15384904309155"/>
          <c:y val="0.11304347826087"/>
          <c:w val="0.594873284438313"/>
          <c:h val="0.69130434782608696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Priors!$C$6:$BA$6</c:f>
              <c:numCache>
                <c:formatCode>General</c:formatCode>
                <c:ptCount val="5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</c:numCache>
            </c:numRef>
          </c:xVal>
          <c:yVal>
            <c:numRef>
              <c:f>Priors!$C$7:$BA$7</c:f>
              <c:numCache>
                <c:formatCode>General</c:formatCode>
                <c:ptCount val="51"/>
                <c:pt idx="0">
                  <c:v>7.9918705534527505E-5</c:v>
                </c:pt>
                <c:pt idx="1">
                  <c:v>1.2471235645026809E-4</c:v>
                </c:pt>
                <c:pt idx="2">
                  <c:v>1.9267598371043598E-4</c:v>
                </c:pt>
                <c:pt idx="3">
                  <c:v>2.9471533878269919E-4</c:v>
                </c:pt>
                <c:pt idx="4">
                  <c:v>4.4630828588566456E-4</c:v>
                </c:pt>
                <c:pt idx="5">
                  <c:v>6.691511288244267E-4</c:v>
                </c:pt>
                <c:pt idx="6">
                  <c:v>9.9327735696386329E-4</c:v>
                </c:pt>
                <c:pt idx="7">
                  <c:v>1.4597346289573025E-3</c:v>
                </c:pt>
                <c:pt idx="8">
                  <c:v>2.1239013527537625E-3</c:v>
                </c:pt>
                <c:pt idx="9">
                  <c:v>3.0595096505688646E-3</c:v>
                </c:pt>
                <c:pt idx="10">
                  <c:v>4.3634134752288077E-3</c:v>
                </c:pt>
                <c:pt idx="11">
                  <c:v>6.1610958423650919E-3</c:v>
                </c:pt>
                <c:pt idx="12">
                  <c:v>8.6128446952684051E-3</c:v>
                </c:pt>
                <c:pt idx="13">
                  <c:v>1.192044100732422E-2</c:v>
                </c:pt>
                <c:pt idx="14">
                  <c:v>1.6334095280999605E-2</c:v>
                </c:pt>
                <c:pt idx="15">
                  <c:v>2.215924205969003E-2</c:v>
                </c:pt>
                <c:pt idx="16">
                  <c:v>2.9762662098879261E-2</c:v>
                </c:pt>
                <c:pt idx="17">
                  <c:v>3.9577257914899813E-2</c:v>
                </c:pt>
                <c:pt idx="18">
                  <c:v>5.2104674072112986E-2</c:v>
                </c:pt>
                <c:pt idx="19">
                  <c:v>6.7914846168428078E-2</c:v>
                </c:pt>
                <c:pt idx="20">
                  <c:v>8.7641502467842705E-2</c:v>
                </c:pt>
                <c:pt idx="21">
                  <c:v>0.11197265147421448</c:v>
                </c:pt>
                <c:pt idx="22">
                  <c:v>0.14163518870800593</c:v>
                </c:pt>
                <c:pt idx="23">
                  <c:v>0.17737296423115725</c:v>
                </c:pt>
                <c:pt idx="24">
                  <c:v>0.21991797990213591</c:v>
                </c:pt>
                <c:pt idx="25">
                  <c:v>0.26995483256594027</c:v>
                </c:pt>
                <c:pt idx="26">
                  <c:v>0.32807907387338303</c:v>
                </c:pt>
                <c:pt idx="27">
                  <c:v>0.39475079150447084</c:v>
                </c:pt>
                <c:pt idx="28">
                  <c:v>0.47024538688443485</c:v>
                </c:pt>
                <c:pt idx="29">
                  <c:v>0.55460417339727763</c:v>
                </c:pt>
                <c:pt idx="30">
                  <c:v>0.64758797832945858</c:v>
                </c:pt>
                <c:pt idx="31">
                  <c:v>0.74863732817872419</c:v>
                </c:pt>
                <c:pt idx="32">
                  <c:v>0.85684296023903661</c:v>
                </c:pt>
                <c:pt idx="33">
                  <c:v>0.97093027491606476</c:v>
                </c:pt>
                <c:pt idx="34">
                  <c:v>1.0892608851627528</c:v>
                </c:pt>
                <c:pt idx="35">
                  <c:v>1.2098536225957164</c:v>
                </c:pt>
                <c:pt idx="36">
                  <c:v>1.3304262494937737</c:v>
                </c:pt>
                <c:pt idx="37">
                  <c:v>1.4484577638074134</c:v>
                </c:pt>
                <c:pt idx="38">
                  <c:v>1.561269666833806</c:v>
                </c:pt>
                <c:pt idx="39">
                  <c:v>1.666123014458998</c:v>
                </c:pt>
                <c:pt idx="40">
                  <c:v>1.7603266338214973</c:v>
                </c:pt>
                <c:pt idx="41">
                  <c:v>1.841350701516616</c:v>
                </c:pt>
                <c:pt idx="42">
                  <c:v>1.90693907730262</c:v>
                </c:pt>
                <c:pt idx="43">
                  <c:v>1.9552134698772792</c:v>
                </c:pt>
                <c:pt idx="44">
                  <c:v>1.9847627373850587</c:v>
                </c:pt>
                <c:pt idx="45">
                  <c:v>1.9947114020071632</c:v>
                </c:pt>
                <c:pt idx="46">
                  <c:v>1.9847627373850587</c:v>
                </c:pt>
                <c:pt idx="47">
                  <c:v>1.9552134698772792</c:v>
                </c:pt>
                <c:pt idx="48">
                  <c:v>1.9069390773026205</c:v>
                </c:pt>
                <c:pt idx="49">
                  <c:v>1.8413507015166164</c:v>
                </c:pt>
                <c:pt idx="50">
                  <c:v>1.7603266338214973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65E-C943-95DF-D4F76F95844A}"/>
            </c:ext>
          </c:extLst>
        </c:ser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Priors!$C$6:$BA$6</c:f>
              <c:numCache>
                <c:formatCode>General</c:formatCode>
                <c:ptCount val="5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0.06</c:v>
                </c:pt>
                <c:pt idx="4">
                  <c:v>0.08</c:v>
                </c:pt>
                <c:pt idx="5">
                  <c:v>0.1</c:v>
                </c:pt>
                <c:pt idx="6">
                  <c:v>0.12</c:v>
                </c:pt>
                <c:pt idx="7">
                  <c:v>0.14000000000000001</c:v>
                </c:pt>
                <c:pt idx="8">
                  <c:v>0.16</c:v>
                </c:pt>
                <c:pt idx="9">
                  <c:v>0.18</c:v>
                </c:pt>
                <c:pt idx="10">
                  <c:v>0.2</c:v>
                </c:pt>
                <c:pt idx="11">
                  <c:v>0.22</c:v>
                </c:pt>
                <c:pt idx="12">
                  <c:v>0.24</c:v>
                </c:pt>
                <c:pt idx="13">
                  <c:v>0.26</c:v>
                </c:pt>
                <c:pt idx="14">
                  <c:v>0.28000000000000003</c:v>
                </c:pt>
                <c:pt idx="15">
                  <c:v>0.3</c:v>
                </c:pt>
                <c:pt idx="16">
                  <c:v>0.32</c:v>
                </c:pt>
                <c:pt idx="17">
                  <c:v>0.34</c:v>
                </c:pt>
                <c:pt idx="18">
                  <c:v>0.36</c:v>
                </c:pt>
                <c:pt idx="19">
                  <c:v>0.38</c:v>
                </c:pt>
                <c:pt idx="20">
                  <c:v>0.4</c:v>
                </c:pt>
                <c:pt idx="21">
                  <c:v>0.42</c:v>
                </c:pt>
                <c:pt idx="22">
                  <c:v>0.44</c:v>
                </c:pt>
                <c:pt idx="23">
                  <c:v>0.46</c:v>
                </c:pt>
                <c:pt idx="24">
                  <c:v>0.48</c:v>
                </c:pt>
                <c:pt idx="25">
                  <c:v>0.5</c:v>
                </c:pt>
                <c:pt idx="26">
                  <c:v>0.52</c:v>
                </c:pt>
                <c:pt idx="27">
                  <c:v>0.54</c:v>
                </c:pt>
                <c:pt idx="28">
                  <c:v>0.56000000000000005</c:v>
                </c:pt>
                <c:pt idx="29">
                  <c:v>0.57999999999999996</c:v>
                </c:pt>
                <c:pt idx="30">
                  <c:v>0.6</c:v>
                </c:pt>
                <c:pt idx="31">
                  <c:v>0.62</c:v>
                </c:pt>
                <c:pt idx="32">
                  <c:v>0.64</c:v>
                </c:pt>
                <c:pt idx="33">
                  <c:v>0.66</c:v>
                </c:pt>
                <c:pt idx="34">
                  <c:v>0.68</c:v>
                </c:pt>
                <c:pt idx="35">
                  <c:v>0.7</c:v>
                </c:pt>
                <c:pt idx="36">
                  <c:v>0.72</c:v>
                </c:pt>
                <c:pt idx="37">
                  <c:v>0.74</c:v>
                </c:pt>
                <c:pt idx="38">
                  <c:v>0.76</c:v>
                </c:pt>
                <c:pt idx="39">
                  <c:v>0.78</c:v>
                </c:pt>
                <c:pt idx="40">
                  <c:v>0.8</c:v>
                </c:pt>
                <c:pt idx="41">
                  <c:v>0.82</c:v>
                </c:pt>
                <c:pt idx="42">
                  <c:v>0.84</c:v>
                </c:pt>
                <c:pt idx="43">
                  <c:v>0.86</c:v>
                </c:pt>
                <c:pt idx="44">
                  <c:v>0.88</c:v>
                </c:pt>
                <c:pt idx="45">
                  <c:v>0.9</c:v>
                </c:pt>
                <c:pt idx="46">
                  <c:v>0.92</c:v>
                </c:pt>
                <c:pt idx="47">
                  <c:v>0.94</c:v>
                </c:pt>
                <c:pt idx="48">
                  <c:v>0.96</c:v>
                </c:pt>
                <c:pt idx="49">
                  <c:v>0.98</c:v>
                </c:pt>
                <c:pt idx="50">
                  <c:v>1</c:v>
                </c:pt>
              </c:numCache>
            </c:numRef>
          </c:xVal>
          <c:yVal>
            <c:numRef>
              <c:f>Priors!$C$8:$BA$8</c:f>
              <c:numCache>
                <c:formatCode>General</c:formatCode>
                <c:ptCount val="51"/>
                <c:pt idx="0">
                  <c:v>7.9349129589168566E-2</c:v>
                </c:pt>
                <c:pt idx="1">
                  <c:v>8.8686482115578627E-2</c:v>
                </c:pt>
                <c:pt idx="2">
                  <c:v>9.8875103973425582E-2</c:v>
                </c:pt>
                <c:pt idx="3">
                  <c:v>0.10995898995106795</c:v>
                </c:pt>
                <c:pt idx="4">
                  <c:v>0.12198004644795689</c:v>
                </c:pt>
                <c:pt idx="5">
                  <c:v>0.13497741628297014</c:v>
                </c:pt>
                <c:pt idx="6">
                  <c:v>0.14898676517204015</c:v>
                </c:pt>
                <c:pt idx="7">
                  <c:v>0.16403953693669152</c:v>
                </c:pt>
                <c:pt idx="8">
                  <c:v>0.18016218584054505</c:v>
                </c:pt>
                <c:pt idx="9">
                  <c:v>0.19737539575223542</c:v>
                </c:pt>
                <c:pt idx="10">
                  <c:v>0.21569329706627888</c:v>
                </c:pt>
                <c:pt idx="11">
                  <c:v>0.23512269344221728</c:v>
                </c:pt>
                <c:pt idx="12">
                  <c:v>0.25566231140994505</c:v>
                </c:pt>
                <c:pt idx="13">
                  <c:v>0.27730208669863893</c:v>
                </c:pt>
                <c:pt idx="14">
                  <c:v>0.30002250174246398</c:v>
                </c:pt>
                <c:pt idx="15">
                  <c:v>0.32379398916472929</c:v>
                </c:pt>
                <c:pt idx="16">
                  <c:v>0.34857641611340062</c:v>
                </c:pt>
                <c:pt idx="17">
                  <c:v>0.3743186640893621</c:v>
                </c:pt>
                <c:pt idx="18">
                  <c:v>0.40095831835479895</c:v>
                </c:pt>
                <c:pt idx="19">
                  <c:v>0.42842148011951831</c:v>
                </c:pt>
                <c:pt idx="20">
                  <c:v>0.45662271347255473</c:v>
                </c:pt>
                <c:pt idx="21">
                  <c:v>0.48546513745803238</c:v>
                </c:pt>
                <c:pt idx="22">
                  <c:v>0.51484067179993687</c:v>
                </c:pt>
                <c:pt idx="23">
                  <c:v>0.54463044258137638</c:v>
                </c:pt>
                <c:pt idx="24">
                  <c:v>0.57470535171058246</c:v>
                </c:pt>
                <c:pt idx="25">
                  <c:v>0.6049268112978583</c:v>
                </c:pt>
                <c:pt idx="26">
                  <c:v>0.63514764117297251</c:v>
                </c:pt>
                <c:pt idx="27">
                  <c:v>0.66521312474688699</c:v>
                </c:pt>
                <c:pt idx="28">
                  <c:v>0.69496221532749114</c:v>
                </c:pt>
                <c:pt idx="29">
                  <c:v>0.72422888190370671</c:v>
                </c:pt>
                <c:pt idx="30">
                  <c:v>0.75284358038701094</c:v>
                </c:pt>
                <c:pt idx="31">
                  <c:v>0.78063483341690298</c:v>
                </c:pt>
                <c:pt idx="32">
                  <c:v>0.80743089916978561</c:v>
                </c:pt>
                <c:pt idx="33">
                  <c:v>0.83306150722949901</c:v>
                </c:pt>
                <c:pt idx="34">
                  <c:v>0.85735963754845956</c:v>
                </c:pt>
                <c:pt idx="35">
                  <c:v>0.88016331691074845</c:v>
                </c:pt>
                <c:pt idx="36">
                  <c:v>0.90131740615411982</c:v>
                </c:pt>
                <c:pt idx="37">
                  <c:v>0.9206753507583082</c:v>
                </c:pt>
                <c:pt idx="38">
                  <c:v>0.93810086729234454</c:v>
                </c:pt>
                <c:pt idx="39">
                  <c:v>0.95346953865131023</c:v>
                </c:pt>
                <c:pt idx="40">
                  <c:v>0.96667029200712296</c:v>
                </c:pt>
                <c:pt idx="41">
                  <c:v>0.97760673493863959</c:v>
                </c:pt>
                <c:pt idx="42">
                  <c:v>0.98619832726972212</c:v>
                </c:pt>
                <c:pt idx="43">
                  <c:v>0.99238136869252935</c:v>
                </c:pt>
                <c:pt idx="44">
                  <c:v>0.99610978523690996</c:v>
                </c:pt>
                <c:pt idx="45">
                  <c:v>0.99735570100358162</c:v>
                </c:pt>
                <c:pt idx="46">
                  <c:v>0.99610978523690996</c:v>
                </c:pt>
                <c:pt idx="47">
                  <c:v>0.99238136869252935</c:v>
                </c:pt>
                <c:pt idx="48">
                  <c:v>0.98619832726972212</c:v>
                </c:pt>
                <c:pt idx="49">
                  <c:v>0.97760673493863959</c:v>
                </c:pt>
                <c:pt idx="50">
                  <c:v>0.96667029200712296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65E-C943-95DF-D4F76F9584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085456"/>
        <c:axId val="-1744245024"/>
      </c:scatterChart>
      <c:valAx>
        <c:axId val="2018085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-1744245024"/>
        <c:crosses val="autoZero"/>
        <c:crossBetween val="midCat"/>
      </c:valAx>
      <c:valAx>
        <c:axId val="-17442450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085456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772338461741895"/>
          <c:y val="0.37416315628329999"/>
          <c:w val="0.211505443402694"/>
          <c:h val="0.18368009490271101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0346232179226"/>
          <c:y val="0.10476222954560301"/>
          <c:w val="0.83910386965376804"/>
          <c:h val="0.70476408967041704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Priors!$B$23:$B$55</c:f>
              <c:numCache>
                <c:formatCode>General</c:formatCode>
                <c:ptCount val="33"/>
                <c:pt idx="0">
                  <c:v>1.515151515151515E-2</c:v>
                </c:pt>
                <c:pt idx="1">
                  <c:v>4.5454545454545449E-2</c:v>
                </c:pt>
                <c:pt idx="2">
                  <c:v>7.5757575757575746E-2</c:v>
                </c:pt>
                <c:pt idx="3">
                  <c:v>0.10606060606060605</c:v>
                </c:pt>
                <c:pt idx="4">
                  <c:v>0.13636363636363635</c:v>
                </c:pt>
                <c:pt idx="5">
                  <c:v>0.16666666666666663</c:v>
                </c:pt>
                <c:pt idx="6">
                  <c:v>0.19696969696969696</c:v>
                </c:pt>
                <c:pt idx="7">
                  <c:v>0.22727272727272724</c:v>
                </c:pt>
                <c:pt idx="8">
                  <c:v>0.25757575757575757</c:v>
                </c:pt>
                <c:pt idx="9">
                  <c:v>0.28787878787878785</c:v>
                </c:pt>
                <c:pt idx="10">
                  <c:v>0.31818181818181812</c:v>
                </c:pt>
                <c:pt idx="11">
                  <c:v>0.34848484848484845</c:v>
                </c:pt>
                <c:pt idx="12">
                  <c:v>0.37878787878787878</c:v>
                </c:pt>
                <c:pt idx="13">
                  <c:v>0.40909090909090906</c:v>
                </c:pt>
                <c:pt idx="14">
                  <c:v>0.43939393939393934</c:v>
                </c:pt>
                <c:pt idx="15">
                  <c:v>0.46969696969696967</c:v>
                </c:pt>
                <c:pt idx="16">
                  <c:v>0.5</c:v>
                </c:pt>
                <c:pt idx="17">
                  <c:v>0.53030303030303028</c:v>
                </c:pt>
                <c:pt idx="18">
                  <c:v>0.56060606060606055</c:v>
                </c:pt>
                <c:pt idx="19">
                  <c:v>0.59090909090909083</c:v>
                </c:pt>
                <c:pt idx="20">
                  <c:v>0.6212121212121211</c:v>
                </c:pt>
                <c:pt idx="21">
                  <c:v>0.65151515151515149</c:v>
                </c:pt>
                <c:pt idx="22">
                  <c:v>0.68181818181818177</c:v>
                </c:pt>
                <c:pt idx="23">
                  <c:v>0.71212121212121204</c:v>
                </c:pt>
                <c:pt idx="24">
                  <c:v>0.74242424242424232</c:v>
                </c:pt>
                <c:pt idx="25">
                  <c:v>0.77272727272727271</c:v>
                </c:pt>
                <c:pt idx="26">
                  <c:v>0.80303030303030298</c:v>
                </c:pt>
                <c:pt idx="27">
                  <c:v>0.83333333333333326</c:v>
                </c:pt>
                <c:pt idx="28">
                  <c:v>0.86363636363636354</c:v>
                </c:pt>
                <c:pt idx="29">
                  <c:v>0.89393939393939381</c:v>
                </c:pt>
                <c:pt idx="30">
                  <c:v>0.9242424242424242</c:v>
                </c:pt>
                <c:pt idx="31">
                  <c:v>0.95454545454545447</c:v>
                </c:pt>
                <c:pt idx="32">
                  <c:v>1</c:v>
                </c:pt>
              </c:numCache>
            </c:numRef>
          </c:xVal>
          <c:yVal>
            <c:numRef>
              <c:f>Priors!$E$23:$E$55</c:f>
              <c:numCache>
                <c:formatCode>General</c:formatCode>
                <c:ptCount val="33"/>
                <c:pt idx="0">
                  <c:v>2.7705882861314514E-8</c:v>
                </c:pt>
                <c:pt idx="1">
                  <c:v>2.0510292429298625E-6</c:v>
                </c:pt>
                <c:pt idx="2">
                  <c:v>2.4452815598841345E-5</c:v>
                </c:pt>
                <c:pt idx="3">
                  <c:v>1.3782741130266801E-4</c:v>
                </c:pt>
                <c:pt idx="4">
                  <c:v>5.1466207730159334E-4</c:v>
                </c:pt>
                <c:pt idx="5">
                  <c:v>1.4795239330967125E-3</c:v>
                </c:pt>
                <c:pt idx="6">
                  <c:v>3.5473199607522726E-3</c:v>
                </c:pt>
                <c:pt idx="7">
                  <c:v>7.4400980717353755E-3</c:v>
                </c:pt>
                <c:pt idx="8">
                  <c:v>1.4076458962640802E-2</c:v>
                </c:pt>
                <c:pt idx="9">
                  <c:v>2.4531400367759422E-2</c:v>
                </c:pt>
                <c:pt idx="10">
                  <c:v>3.9967993422688836E-2</c:v>
                </c:pt>
                <c:pt idx="11">
                  <c:v>6.1545481647065407E-2</c:v>
                </c:pt>
                <c:pt idx="12">
                  <c:v>9.0311047473580555E-2</c:v>
                </c:pt>
                <c:pt idx="13">
                  <c:v>0.12708450284462899</c:v>
                </c:pt>
                <c:pt idx="14">
                  <c:v>0.17234645370476295</c:v>
                </c:pt>
                <c:pt idx="15">
                  <c:v>0.22614101219927679</c:v>
                </c:pt>
                <c:pt idx="16">
                  <c:v>0.28800385470166917</c:v>
                </c:pt>
                <c:pt idx="17">
                  <c:v>0.35692533683529032</c:v>
                </c:pt>
                <c:pt idx="18">
                  <c:v>0.43135648492001011</c:v>
                </c:pt>
                <c:pt idx="19">
                  <c:v>0.50926301180685896</c:v>
                </c:pt>
                <c:pt idx="20">
                  <c:v>0.58822909905207998</c:v>
                </c:pt>
                <c:pt idx="21">
                  <c:v>0.66560861512811786</c:v>
                </c:pt>
                <c:pt idx="22">
                  <c:v>0.73871679712226324</c:v>
                </c:pt>
                <c:pt idx="23">
                  <c:v>0.80505034297121969</c:v>
                </c:pt>
                <c:pt idx="24">
                  <c:v>0.86251852229600745</c:v>
                </c:pt>
                <c:pt idx="25">
                  <c:v>0.90966256352873698</c:v>
                </c:pt>
                <c:pt idx="26">
                  <c:v>0.94583556209974406</c:v>
                </c:pt>
                <c:pt idx="27">
                  <c:v>0.97131099133512011</c:v>
                </c:pt>
                <c:pt idx="28">
                  <c:v>0.98728538195943005</c:v>
                </c:pt>
                <c:pt idx="29">
                  <c:v>0.99574121580421204</c:v>
                </c:pt>
                <c:pt idx="30">
                  <c:v>0.99914211905073391</c:v>
                </c:pt>
                <c:pt idx="31">
                  <c:v>0.99994987867632457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93-914F-BE05-586B0D519E65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Priors!$U$28:$U$29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Priors!$V$28:$V$29</c:f>
              <c:numCache>
                <c:formatCode>General</c:formatCode>
                <c:ptCount val="2"/>
                <c:pt idx="0">
                  <c:v>0</c:v>
                </c:pt>
                <c:pt idx="1">
                  <c:v>0.14000000000000001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93-914F-BE05-586B0D519E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11584"/>
        <c:axId val="2018113904"/>
      </c:scatterChart>
      <c:valAx>
        <c:axId val="2018111584"/>
        <c:scaling>
          <c:orientation val="minMax"/>
          <c:max val="1"/>
          <c:min val="0.2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113904"/>
        <c:crosses val="autoZero"/>
        <c:crossBetween val="midCat"/>
      </c:valAx>
      <c:valAx>
        <c:axId val="201811390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201811158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horizontalDpi="300" verticalDpi="1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2653073833181"/>
          <c:y val="5.4421949477670199E-2"/>
          <c:w val="0.84081716439848198"/>
          <c:h val="0.64285927820497901"/>
        </c:manualLayout>
      </c:layout>
      <c:scatterChart>
        <c:scatterStyle val="lineMarker"/>
        <c:varyColors val="0"/>
        <c:ser>
          <c:idx val="0"/>
          <c:order val="0"/>
          <c:spPr>
            <a:ln w="381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Priors!$C$22:$C$55</c:f>
              <c:numCache>
                <c:formatCode>General</c:formatCode>
                <c:ptCount val="34"/>
                <c:pt idx="0">
                  <c:v>0</c:v>
                </c:pt>
                <c:pt idx="1">
                  <c:v>3.03030303030303E-2</c:v>
                </c:pt>
                <c:pt idx="2">
                  <c:v>6.0606060606060601E-2</c:v>
                </c:pt>
                <c:pt idx="3">
                  <c:v>9.0909090909090898E-2</c:v>
                </c:pt>
                <c:pt idx="4">
                  <c:v>0.1212121212121212</c:v>
                </c:pt>
                <c:pt idx="5">
                  <c:v>0.15151515151515149</c:v>
                </c:pt>
                <c:pt idx="6">
                  <c:v>0.1818181818181818</c:v>
                </c:pt>
                <c:pt idx="7">
                  <c:v>0.2121212121212121</c:v>
                </c:pt>
                <c:pt idx="8">
                  <c:v>0.2424242424242424</c:v>
                </c:pt>
                <c:pt idx="9">
                  <c:v>0.27272727272727271</c:v>
                </c:pt>
                <c:pt idx="10">
                  <c:v>0.30303030303030298</c:v>
                </c:pt>
                <c:pt idx="11">
                  <c:v>0.33333333333333331</c:v>
                </c:pt>
                <c:pt idx="12">
                  <c:v>0.36363636363636359</c:v>
                </c:pt>
                <c:pt idx="13">
                  <c:v>0.39393939393939392</c:v>
                </c:pt>
                <c:pt idx="14">
                  <c:v>0.4242424242424242</c:v>
                </c:pt>
                <c:pt idx="15">
                  <c:v>0.45454545454545453</c:v>
                </c:pt>
                <c:pt idx="16">
                  <c:v>0.48484848484848481</c:v>
                </c:pt>
                <c:pt idx="17">
                  <c:v>0.51515151515151514</c:v>
                </c:pt>
                <c:pt idx="18">
                  <c:v>0.54545454545454541</c:v>
                </c:pt>
                <c:pt idx="19">
                  <c:v>0.57575757575757569</c:v>
                </c:pt>
                <c:pt idx="20">
                  <c:v>0.60606060606060597</c:v>
                </c:pt>
                <c:pt idx="21">
                  <c:v>0.63636363636363635</c:v>
                </c:pt>
                <c:pt idx="22">
                  <c:v>0.66666666666666663</c:v>
                </c:pt>
                <c:pt idx="23">
                  <c:v>0.69696969696969691</c:v>
                </c:pt>
                <c:pt idx="24">
                  <c:v>0.72727272727272718</c:v>
                </c:pt>
                <c:pt idx="25">
                  <c:v>0.75757575757575746</c:v>
                </c:pt>
                <c:pt idx="26">
                  <c:v>0.78787878787878785</c:v>
                </c:pt>
                <c:pt idx="27">
                  <c:v>0.81818181818181812</c:v>
                </c:pt>
                <c:pt idx="28">
                  <c:v>0.8484848484848484</c:v>
                </c:pt>
                <c:pt idx="29">
                  <c:v>0.87878787878787867</c:v>
                </c:pt>
                <c:pt idx="30">
                  <c:v>0.90909090909090906</c:v>
                </c:pt>
                <c:pt idx="31">
                  <c:v>0.93939393939393934</c:v>
                </c:pt>
                <c:pt idx="32">
                  <c:v>0.96969696969696961</c:v>
                </c:pt>
                <c:pt idx="33">
                  <c:v>0.99999999999999989</c:v>
                </c:pt>
              </c:numCache>
            </c:numRef>
          </c:xVal>
          <c:yVal>
            <c:numRef>
              <c:f>Priors!$F$22:$F$55</c:f>
              <c:numCache>
                <c:formatCode>General</c:formatCode>
                <c:ptCount val="34"/>
                <c:pt idx="0">
                  <c:v>1</c:v>
                </c:pt>
                <c:pt idx="1">
                  <c:v>0.99999997229411719</c:v>
                </c:pt>
                <c:pt idx="2">
                  <c:v>0.99999792126487419</c:v>
                </c:pt>
                <c:pt idx="3">
                  <c:v>0.99997346844927537</c:v>
                </c:pt>
                <c:pt idx="4">
                  <c:v>0.99983564103797273</c:v>
                </c:pt>
                <c:pt idx="5">
                  <c:v>0.99932097896067107</c:v>
                </c:pt>
                <c:pt idx="6">
                  <c:v>0.99784145502757438</c:v>
                </c:pt>
                <c:pt idx="7">
                  <c:v>0.99429413506682207</c:v>
                </c:pt>
                <c:pt idx="8">
                  <c:v>0.98685403699508678</c:v>
                </c:pt>
                <c:pt idx="9">
                  <c:v>0.97277757803244591</c:v>
                </c:pt>
                <c:pt idx="10">
                  <c:v>0.94824617766468655</c:v>
                </c:pt>
                <c:pt idx="11">
                  <c:v>0.90827818424199769</c:v>
                </c:pt>
                <c:pt idx="12">
                  <c:v>0.84673270259493227</c:v>
                </c:pt>
                <c:pt idx="13">
                  <c:v>0.75642165512135173</c:v>
                </c:pt>
                <c:pt idx="14">
                  <c:v>0.62933715227672271</c:v>
                </c:pt>
                <c:pt idx="15">
                  <c:v>0.45699069857195973</c:v>
                </c:pt>
                <c:pt idx="16">
                  <c:v>0.23084968637268299</c:v>
                </c:pt>
                <c:pt idx="17">
                  <c:v>-5.7154168328986232E-2</c:v>
                </c:pt>
                <c:pt idx="18">
                  <c:v>-0.4140795051642765</c:v>
                </c:pt>
                <c:pt idx="19">
                  <c:v>-0.84543599008428671</c:v>
                </c:pt>
                <c:pt idx="20">
                  <c:v>-1.3546990018911456</c:v>
                </c:pt>
                <c:pt idx="21">
                  <c:v>-1.9429281009432255</c:v>
                </c:pt>
                <c:pt idx="22">
                  <c:v>-2.6085367160713435</c:v>
                </c:pt>
                <c:pt idx="23">
                  <c:v>-3.347253513193607</c:v>
                </c:pt>
                <c:pt idx="24">
                  <c:v>-4.1523038561648269</c:v>
                </c:pt>
                <c:pt idx="25">
                  <c:v>-5.0148223784608348</c:v>
                </c:pt>
                <c:pt idx="26">
                  <c:v>-5.9244849419895722</c:v>
                </c:pt>
                <c:pt idx="27">
                  <c:v>-6.8703205040893165</c:v>
                </c:pt>
                <c:pt idx="28">
                  <c:v>-7.841631495424437</c:v>
                </c:pt>
                <c:pt idx="29">
                  <c:v>-8.8289168773838664</c:v>
                </c:pt>
                <c:pt idx="30">
                  <c:v>-9.8246580931880789</c:v>
                </c:pt>
                <c:pt idx="31">
                  <c:v>-10.823800212238814</c:v>
                </c:pt>
                <c:pt idx="32">
                  <c:v>-11.823750090915137</c:v>
                </c:pt>
                <c:pt idx="33">
                  <c:v>-12.823750090915137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5C-5C47-9D10-2163F3CF9AFF}"/>
            </c:ext>
          </c:extLst>
        </c:ser>
        <c:ser>
          <c:idx val="1"/>
          <c:order val="1"/>
          <c:marker>
            <c:symbol val="none"/>
          </c:marker>
          <c:xVal>
            <c:numRef>
              <c:f>Priors!$U$26:$U$27</c:f>
              <c:numCache>
                <c:formatCode>General</c:formatCode>
                <c:ptCount val="2"/>
                <c:pt idx="0">
                  <c:v>0.5</c:v>
                </c:pt>
                <c:pt idx="1">
                  <c:v>0.5</c:v>
                </c:pt>
              </c:numCache>
            </c:numRef>
          </c:xVal>
          <c:yVal>
            <c:numRef>
              <c:f>Priors!$V$26:$V$27</c:f>
              <c:numCache>
                <c:formatCode>General</c:formatCode>
                <c:ptCount val="2"/>
                <c:pt idx="0">
                  <c:v>0</c:v>
                </c:pt>
                <c:pt idx="1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5C-5C47-9D10-2163F3CF9A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67088"/>
        <c:axId val="2018137568"/>
      </c:scatterChart>
      <c:valAx>
        <c:axId val="2018167088"/>
        <c:scaling>
          <c:orientation val="minMax"/>
          <c:max val="1"/>
          <c:min val="0.2"/>
        </c:scaling>
        <c:delete val="0"/>
        <c:axPos val="b"/>
        <c:title>
          <c:tx>
            <c:rich>
              <a:bodyPr/>
              <a:lstStyle/>
              <a:p>
                <a:pPr>
                  <a:defRPr sz="14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Steepness</a:t>
                </a:r>
              </a:p>
            </c:rich>
          </c:tx>
          <c:layout>
            <c:manualLayout>
              <c:xMode val="edge"/>
              <c:yMode val="edge"/>
              <c:x val="0.440816676761559"/>
              <c:y val="0.80272352319596396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137568"/>
        <c:crosses val="autoZero"/>
        <c:crossBetween val="midCat"/>
      </c:valAx>
      <c:valAx>
        <c:axId val="2018137568"/>
        <c:scaling>
          <c:orientation val="minMax"/>
          <c:max val="1"/>
          <c:min val="0"/>
        </c:scaling>
        <c:delete val="0"/>
        <c:axPos val="l"/>
        <c:numFmt formatCode="0.0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18167088"/>
        <c:crosses val="autoZero"/>
        <c:crossBetween val="midCat"/>
        <c:majorUnit val="0.25"/>
      </c:valAx>
      <c:spPr>
        <a:noFill/>
        <a:ln w="25400">
          <a:noFill/>
        </a:ln>
      </c:spPr>
    </c:plotArea>
    <c:plotVisOnly val="1"/>
    <c:dispBlanksAs val="gap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865503143354999E-2"/>
          <c:y val="6.3260490943608694E-2"/>
          <c:w val="0.76560384719834096"/>
          <c:h val="0.82725257387796003"/>
        </c:manualLayout>
      </c:layout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Priors!$C$23:$C$53</c:f>
              <c:numCache>
                <c:formatCode>General</c:formatCode>
                <c:ptCount val="31"/>
                <c:pt idx="0">
                  <c:v>3.03030303030303E-2</c:v>
                </c:pt>
                <c:pt idx="1">
                  <c:v>6.0606060606060601E-2</c:v>
                </c:pt>
                <c:pt idx="2">
                  <c:v>9.0909090909090898E-2</c:v>
                </c:pt>
                <c:pt idx="3">
                  <c:v>0.1212121212121212</c:v>
                </c:pt>
                <c:pt idx="4">
                  <c:v>0.15151515151515149</c:v>
                </c:pt>
                <c:pt idx="5">
                  <c:v>0.1818181818181818</c:v>
                </c:pt>
                <c:pt idx="6">
                  <c:v>0.2121212121212121</c:v>
                </c:pt>
                <c:pt idx="7">
                  <c:v>0.2424242424242424</c:v>
                </c:pt>
                <c:pt idx="8">
                  <c:v>0.27272727272727271</c:v>
                </c:pt>
                <c:pt idx="9">
                  <c:v>0.30303030303030298</c:v>
                </c:pt>
                <c:pt idx="10">
                  <c:v>0.33333333333333331</c:v>
                </c:pt>
                <c:pt idx="11">
                  <c:v>0.36363636363636359</c:v>
                </c:pt>
                <c:pt idx="12">
                  <c:v>0.39393939393939392</c:v>
                </c:pt>
                <c:pt idx="13">
                  <c:v>0.4242424242424242</c:v>
                </c:pt>
                <c:pt idx="14">
                  <c:v>0.45454545454545453</c:v>
                </c:pt>
                <c:pt idx="15">
                  <c:v>0.48484848484848481</c:v>
                </c:pt>
                <c:pt idx="16">
                  <c:v>0.51515151515151514</c:v>
                </c:pt>
                <c:pt idx="17">
                  <c:v>0.54545454545454541</c:v>
                </c:pt>
                <c:pt idx="18">
                  <c:v>0.57575757575757569</c:v>
                </c:pt>
                <c:pt idx="19">
                  <c:v>0.60606060606060597</c:v>
                </c:pt>
                <c:pt idx="20">
                  <c:v>0.63636363636363635</c:v>
                </c:pt>
                <c:pt idx="21">
                  <c:v>0.66666666666666663</c:v>
                </c:pt>
                <c:pt idx="22">
                  <c:v>0.69696969696969691</c:v>
                </c:pt>
                <c:pt idx="23">
                  <c:v>0.72727272727272718</c:v>
                </c:pt>
                <c:pt idx="24">
                  <c:v>0.75757575757575746</c:v>
                </c:pt>
                <c:pt idx="25">
                  <c:v>0.78787878787878785</c:v>
                </c:pt>
                <c:pt idx="26">
                  <c:v>0.81818181818181812</c:v>
                </c:pt>
                <c:pt idx="27">
                  <c:v>0.8484848484848484</c:v>
                </c:pt>
                <c:pt idx="28">
                  <c:v>0.87878787878787867</c:v>
                </c:pt>
                <c:pt idx="29">
                  <c:v>0.90909090909090906</c:v>
                </c:pt>
                <c:pt idx="30">
                  <c:v>0.93939393939393934</c:v>
                </c:pt>
              </c:numCache>
            </c:numRef>
          </c:xVal>
          <c:yVal>
            <c:numRef>
              <c:f>Priors!$I$23:$I$53</c:f>
              <c:numCache>
                <c:formatCode>General</c:formatCode>
                <c:ptCount val="31"/>
                <c:pt idx="0">
                  <c:v>17.401621068637279</c:v>
                </c:pt>
                <c:pt idx="1">
                  <c:v>13.097168821086905</c:v>
                </c:pt>
                <c:pt idx="2">
                  <c:v>10.618765191256676</c:v>
                </c:pt>
                <c:pt idx="3">
                  <c:v>8.8895082982476428</c:v>
                </c:pt>
                <c:pt idx="4">
                  <c:v>7.5720000332475372</c:v>
                </c:pt>
                <c:pt idx="5">
                  <c:v>6.5160349097785293</c:v>
                </c:pt>
                <c:pt idx="6">
                  <c:v>5.6415629012391584</c:v>
                </c:pt>
                <c:pt idx="7">
                  <c:v>4.9008712485391523</c:v>
                </c:pt>
                <c:pt idx="8">
                  <c:v>4.2632514540128179</c:v>
                </c:pt>
                <c:pt idx="9">
                  <c:v>3.707801334377093</c:v>
                </c:pt>
                <c:pt idx="10">
                  <c:v>3.2196763096034142</c:v>
                </c:pt>
                <c:pt idx="11">
                  <c:v>2.7879788385171929</c:v>
                </c:pt>
                <c:pt idx="12">
                  <c:v>2.4044954841422403</c:v>
                </c:pt>
                <c:pt idx="13">
                  <c:v>2.0629030370591352</c:v>
                </c:pt>
                <c:pt idx="14">
                  <c:v>1.7582485623564954</c:v>
                </c:pt>
                <c:pt idx="15">
                  <c:v>1.4865965264999275</c:v>
                </c:pt>
                <c:pt idx="16">
                  <c:v>1.2447814145549654</c:v>
                </c:pt>
                <c:pt idx="17">
                  <c:v>1.0302286595928198</c:v>
                </c:pt>
                <c:pt idx="18">
                  <c:v>0.84082041956303033</c:v>
                </c:pt>
                <c:pt idx="19">
                  <c:v>0.674790673279974</c:v>
                </c:pt>
                <c:pt idx="20">
                  <c:v>0.53063878272909226</c:v>
                </c:pt>
                <c:pt idx="21">
                  <c:v>0.40705344615728395</c:v>
                </c:pt>
                <c:pt idx="22">
                  <c:v>0.30284065594562654</c:v>
                </c:pt>
                <c:pt idx="23">
                  <c:v>0.21685046566653682</c:v>
                </c:pt>
                <c:pt idx="24">
                  <c:v>0.14789865518140372</c:v>
                </c:pt>
                <c:pt idx="25">
                  <c:v>9.4681557547093523E-2</c:v>
                </c:pt>
                <c:pt idx="26">
                  <c:v>5.5686549458349194E-2</c:v>
                </c:pt>
                <c:pt idx="27">
                  <c:v>2.9108582530476275E-2</c:v>
                </c:pt>
                <c:pt idx="28">
                  <c:v>1.2796140552101626E-2</c:v>
                </c:pt>
                <c:pt idx="29">
                  <c:v>4.2678786472565575E-3</c:v>
                </c:pt>
                <c:pt idx="30">
                  <c:v>8.58249139718422E-4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8B-2341-AD37-4B14C87EE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914496"/>
        <c:axId val="2039916128"/>
      </c:scatterChart>
      <c:scatterChart>
        <c:scatterStyle val="lineMarker"/>
        <c:varyColors val="0"/>
        <c:ser>
          <c:idx val="1"/>
          <c:order val="1"/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Priors!$C$23:$C$53</c:f>
              <c:numCache>
                <c:formatCode>General</c:formatCode>
                <c:ptCount val="31"/>
                <c:pt idx="0">
                  <c:v>3.03030303030303E-2</c:v>
                </c:pt>
                <c:pt idx="1">
                  <c:v>6.0606060606060601E-2</c:v>
                </c:pt>
                <c:pt idx="2">
                  <c:v>9.0909090909090898E-2</c:v>
                </c:pt>
                <c:pt idx="3">
                  <c:v>0.1212121212121212</c:v>
                </c:pt>
                <c:pt idx="4">
                  <c:v>0.15151515151515149</c:v>
                </c:pt>
                <c:pt idx="5">
                  <c:v>0.1818181818181818</c:v>
                </c:pt>
                <c:pt idx="6">
                  <c:v>0.2121212121212121</c:v>
                </c:pt>
                <c:pt idx="7">
                  <c:v>0.2424242424242424</c:v>
                </c:pt>
                <c:pt idx="8">
                  <c:v>0.27272727272727271</c:v>
                </c:pt>
                <c:pt idx="9">
                  <c:v>0.30303030303030298</c:v>
                </c:pt>
                <c:pt idx="10">
                  <c:v>0.33333333333333331</c:v>
                </c:pt>
                <c:pt idx="11">
                  <c:v>0.36363636363636359</c:v>
                </c:pt>
                <c:pt idx="12">
                  <c:v>0.39393939393939392</c:v>
                </c:pt>
                <c:pt idx="13">
                  <c:v>0.4242424242424242</c:v>
                </c:pt>
                <c:pt idx="14">
                  <c:v>0.45454545454545453</c:v>
                </c:pt>
                <c:pt idx="15">
                  <c:v>0.48484848484848481</c:v>
                </c:pt>
                <c:pt idx="16">
                  <c:v>0.51515151515151514</c:v>
                </c:pt>
                <c:pt idx="17">
                  <c:v>0.54545454545454541</c:v>
                </c:pt>
                <c:pt idx="18">
                  <c:v>0.57575757575757569</c:v>
                </c:pt>
                <c:pt idx="19">
                  <c:v>0.60606060606060597</c:v>
                </c:pt>
                <c:pt idx="20">
                  <c:v>0.63636363636363635</c:v>
                </c:pt>
                <c:pt idx="21">
                  <c:v>0.66666666666666663</c:v>
                </c:pt>
                <c:pt idx="22">
                  <c:v>0.69696969696969691</c:v>
                </c:pt>
                <c:pt idx="23">
                  <c:v>0.72727272727272718</c:v>
                </c:pt>
                <c:pt idx="24">
                  <c:v>0.75757575757575746</c:v>
                </c:pt>
                <c:pt idx="25">
                  <c:v>0.78787878787878785</c:v>
                </c:pt>
                <c:pt idx="26">
                  <c:v>0.81818181818181812</c:v>
                </c:pt>
                <c:pt idx="27">
                  <c:v>0.8484848484848484</c:v>
                </c:pt>
                <c:pt idx="28">
                  <c:v>0.87878787878787867</c:v>
                </c:pt>
                <c:pt idx="29">
                  <c:v>0.90909090909090906</c:v>
                </c:pt>
                <c:pt idx="30">
                  <c:v>0.93939393939393934</c:v>
                </c:pt>
              </c:numCache>
            </c:numRef>
          </c:xVal>
          <c:yVal>
            <c:numRef>
              <c:f>Priors!$J$23:$J$53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22.419638332719988</c:v>
                </c:pt>
                <c:pt idx="7">
                  <c:v>15.860034118152365</c:v>
                </c:pt>
                <c:pt idx="8">
                  <c:v>13.116638107391665</c:v>
                </c:pt>
                <c:pt idx="9">
                  <c:v>11.397092737787155</c:v>
                </c:pt>
                <c:pt idx="10">
                  <c:v>10.166854563442319</c:v>
                </c:pt>
                <c:pt idx="11">
                  <c:v>9.2265886719298891</c:v>
                </c:pt>
                <c:pt idx="12">
                  <c:v>8.4801105118825255</c:v>
                </c:pt>
                <c:pt idx="13">
                  <c:v>7.8738430392477845</c:v>
                </c:pt>
                <c:pt idx="14">
                  <c:v>7.375111855992337</c:v>
                </c:pt>
                <c:pt idx="15">
                  <c:v>6.9627687962965989</c:v>
                </c:pt>
                <c:pt idx="16">
                  <c:v>6.6226084558062794</c:v>
                </c:pt>
                <c:pt idx="17">
                  <c:v>6.3449283684895672</c:v>
                </c:pt>
                <c:pt idx="18">
                  <c:v>6.1231567911682125</c:v>
                </c:pt>
                <c:pt idx="19">
                  <c:v>5.9530646718412097</c:v>
                </c:pt>
                <c:pt idx="20">
                  <c:v>5.8323310897492222</c:v>
                </c:pt>
                <c:pt idx="21">
                  <c:v>5.7603530849632456</c:v>
                </c:pt>
                <c:pt idx="22">
                  <c:v>5.7382601541705789</c:v>
                </c:pt>
                <c:pt idx="23">
                  <c:v>5.7691469630801233</c:v>
                </c:pt>
                <c:pt idx="24">
                  <c:v>5.8586001164971799</c:v>
                </c:pt>
                <c:pt idx="25">
                  <c:v>6.0156995680613319</c:v>
                </c:pt>
                <c:pt idx="26">
                  <c:v>6.2548948693261224</c:v>
                </c:pt>
                <c:pt idx="27">
                  <c:v>6.5996900297412715</c:v>
                </c:pt>
                <c:pt idx="28">
                  <c:v>7.0905661076059987</c:v>
                </c:pt>
                <c:pt idx="29">
                  <c:v>7.8045917300936845</c:v>
                </c:pt>
                <c:pt idx="30">
                  <c:v>8.9161867690422731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8B-2341-AD37-4B14C87EE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9548752"/>
        <c:axId val="2039550800"/>
      </c:scatterChart>
      <c:valAx>
        <c:axId val="2039914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9916128"/>
        <c:crosses val="autoZero"/>
        <c:crossBetween val="midCat"/>
      </c:valAx>
      <c:valAx>
        <c:axId val="203991612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9914496"/>
        <c:crosses val="autoZero"/>
        <c:crossBetween val="midCat"/>
      </c:valAx>
      <c:valAx>
        <c:axId val="20395487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39550800"/>
        <c:crosses val="autoZero"/>
        <c:crossBetween val="midCat"/>
      </c:valAx>
      <c:valAx>
        <c:axId val="2039550800"/>
        <c:scaling>
          <c:orientation val="minMax"/>
          <c:max val="45"/>
        </c:scaling>
        <c:delete val="0"/>
        <c:axPos val="r"/>
        <c:numFmt formatCode="General" sourceLinked="1"/>
        <c:majorTickMark val="cross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039548752"/>
        <c:crosses val="max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7142682870772903"/>
          <c:y val="0.43046521937732302"/>
          <c:w val="0.11111463695446799"/>
          <c:h val="0.101507082298583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1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Steepness prior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6374890638670167E-2"/>
          <c:y val="7.9120370370370396E-2"/>
          <c:w val="0.91673622047244097"/>
          <c:h val="0.81348024205307656"/>
        </c:manualLayout>
      </c:layout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Priors!$Y$45:$BE$45</c:f>
              <c:numCache>
                <c:formatCode>General</c:formatCode>
                <c:ptCount val="33"/>
                <c:pt idx="0">
                  <c:v>0.2</c:v>
                </c:pt>
                <c:pt idx="1">
                  <c:v>0.22500000000000001</c:v>
                </c:pt>
                <c:pt idx="2">
                  <c:v>0.25</c:v>
                </c:pt>
                <c:pt idx="3">
                  <c:v>0.27500000000000002</c:v>
                </c:pt>
                <c:pt idx="4">
                  <c:v>0.30000000000000004</c:v>
                </c:pt>
                <c:pt idx="5">
                  <c:v>0.32500000000000007</c:v>
                </c:pt>
                <c:pt idx="6">
                  <c:v>0.35000000000000009</c:v>
                </c:pt>
                <c:pt idx="7">
                  <c:v>0.37500000000000011</c:v>
                </c:pt>
                <c:pt idx="8">
                  <c:v>0.40000000000000013</c:v>
                </c:pt>
                <c:pt idx="9">
                  <c:v>0.42500000000000016</c:v>
                </c:pt>
                <c:pt idx="10">
                  <c:v>0.45000000000000018</c:v>
                </c:pt>
                <c:pt idx="11">
                  <c:v>0.4750000000000002</c:v>
                </c:pt>
                <c:pt idx="12">
                  <c:v>0.50000000000000022</c:v>
                </c:pt>
                <c:pt idx="13">
                  <c:v>0.52500000000000024</c:v>
                </c:pt>
                <c:pt idx="14">
                  <c:v>0.55000000000000027</c:v>
                </c:pt>
                <c:pt idx="15">
                  <c:v>0.57500000000000029</c:v>
                </c:pt>
                <c:pt idx="16">
                  <c:v>0.60000000000000031</c:v>
                </c:pt>
                <c:pt idx="17">
                  <c:v>0.62500000000000033</c:v>
                </c:pt>
                <c:pt idx="18">
                  <c:v>0.65000000000000036</c:v>
                </c:pt>
                <c:pt idx="19">
                  <c:v>0.67500000000000038</c:v>
                </c:pt>
                <c:pt idx="20">
                  <c:v>0.7000000000000004</c:v>
                </c:pt>
                <c:pt idx="21">
                  <c:v>0.72500000000000042</c:v>
                </c:pt>
                <c:pt idx="22">
                  <c:v>0.75000000000000044</c:v>
                </c:pt>
                <c:pt idx="23">
                  <c:v>0.77500000000000047</c:v>
                </c:pt>
                <c:pt idx="24">
                  <c:v>0.80000000000000049</c:v>
                </c:pt>
                <c:pt idx="25">
                  <c:v>0.82500000000000051</c:v>
                </c:pt>
                <c:pt idx="26">
                  <c:v>0.85000000000000053</c:v>
                </c:pt>
                <c:pt idx="27">
                  <c:v>0.87500000000000056</c:v>
                </c:pt>
                <c:pt idx="28">
                  <c:v>0.90000000000000058</c:v>
                </c:pt>
                <c:pt idx="29">
                  <c:v>0.9250000000000006</c:v>
                </c:pt>
                <c:pt idx="30">
                  <c:v>0.95000000000000062</c:v>
                </c:pt>
                <c:pt idx="31">
                  <c:v>0.97500000000000064</c:v>
                </c:pt>
                <c:pt idx="32">
                  <c:v>1</c:v>
                </c:pt>
              </c:numCache>
            </c:numRef>
          </c:xVal>
          <c:yVal>
            <c:numRef>
              <c:f>Priors!$Y$46:$BE$46</c:f>
              <c:numCache>
                <c:formatCode>General</c:formatCode>
                <c:ptCount val="33"/>
                <c:pt idx="0">
                  <c:v>0</c:v>
                </c:pt>
                <c:pt idx="1">
                  <c:v>8.3924211623283403E-6</c:v>
                </c:pt>
                <c:pt idx="2">
                  <c:v>3.0496944914800431E-4</c:v>
                </c:pt>
                <c:pt idx="3">
                  <c:v>2.3766424223377121E-3</c:v>
                </c:pt>
                <c:pt idx="4">
                  <c:v>9.8368700648419054E-3</c:v>
                </c:pt>
                <c:pt idx="5">
                  <c:v>2.872593839218367E-2</c:v>
                </c:pt>
                <c:pt idx="6">
                  <c:v>6.7153919629712983E-2</c:v>
                </c:pt>
                <c:pt idx="7">
                  <c:v>0.13440936498934639</c:v>
                </c:pt>
                <c:pt idx="8">
                  <c:v>0.23971009475962293</c:v>
                </c:pt>
                <c:pt idx="9">
                  <c:v>0.39078817607314725</c:v>
                </c:pt>
                <c:pt idx="10">
                  <c:v>0.59249641244497186</c:v>
                </c:pt>
                <c:pt idx="11">
                  <c:v>0.84560590977801309</c:v>
                </c:pt>
                <c:pt idx="12">
                  <c:v>1.145937655707739</c:v>
                </c:pt>
                <c:pt idx="13">
                  <c:v>1.4839381691073921</c:v>
                </c:pt>
                <c:pt idx="14">
                  <c:v>1.8447719903215345</c:v>
                </c:pt>
                <c:pt idx="15">
                  <c:v>2.2089635126361249</c:v>
                </c:pt>
                <c:pt idx="16">
                  <c:v>2.5535785862559179</c:v>
                </c:pt>
                <c:pt idx="17">
                  <c:v>2.8538935176774665</c:v>
                </c:pt>
                <c:pt idx="18">
                  <c:v>3.0854565548461852</c:v>
                </c:pt>
                <c:pt idx="19">
                  <c:v>3.2264057284572831</c:v>
                </c:pt>
                <c:pt idx="20">
                  <c:v>3.2598681376584047</c:v>
                </c:pt>
                <c:pt idx="21">
                  <c:v>3.1762307195228368</c:v>
                </c:pt>
                <c:pt idx="22">
                  <c:v>2.9750428025292979</c:v>
                </c:pt>
                <c:pt idx="23">
                  <c:v>2.6662883418440817</c:v>
                </c:pt>
                <c:pt idx="24">
                  <c:v>2.2707534226964721</c:v>
                </c:pt>
                <c:pt idx="25">
                  <c:v>1.8192163641077825</c:v>
                </c:pt>
                <c:pt idx="26">
                  <c:v>1.3502096478619541</c:v>
                </c:pt>
                <c:pt idx="27">
                  <c:v>0.90615499763421448</c:v>
                </c:pt>
                <c:pt idx="28">
                  <c:v>0.52777340622306035</c:v>
                </c:pt>
                <c:pt idx="29">
                  <c:v>0.24685747919980788</c:v>
                </c:pt>
                <c:pt idx="30">
                  <c:v>7.7850729333120886E-2</c:v>
                </c:pt>
                <c:pt idx="31">
                  <c:v>9.465224342241731E-3</c:v>
                </c:pt>
                <c:pt idx="3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A0C-D746-B334-295D318FEE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2432192"/>
        <c:axId val="756371055"/>
      </c:scatterChart>
      <c:valAx>
        <c:axId val="2012432192"/>
        <c:scaling>
          <c:orientation val="minMax"/>
          <c:max val="1"/>
          <c:min val="0.2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6371055"/>
        <c:crosses val="autoZero"/>
        <c:crossBetween val="midCat"/>
      </c:valAx>
      <c:valAx>
        <c:axId val="756371055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0124321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Sheet3!$A$1:$A$79</c:f>
              <c:numCache>
                <c:formatCode>General</c:formatCode>
                <c:ptCount val="79"/>
                <c:pt idx="0">
                  <c:v>0.21</c:v>
                </c:pt>
                <c:pt idx="1">
                  <c:v>0.22</c:v>
                </c:pt>
                <c:pt idx="2">
                  <c:v>0.23</c:v>
                </c:pt>
                <c:pt idx="3">
                  <c:v>0.24</c:v>
                </c:pt>
                <c:pt idx="4">
                  <c:v>0.25</c:v>
                </c:pt>
                <c:pt idx="5">
                  <c:v>0.26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0.31</c:v>
                </c:pt>
                <c:pt idx="11">
                  <c:v>0.32</c:v>
                </c:pt>
                <c:pt idx="12">
                  <c:v>0.33</c:v>
                </c:pt>
                <c:pt idx="13">
                  <c:v>0.34</c:v>
                </c:pt>
                <c:pt idx="14">
                  <c:v>0.35</c:v>
                </c:pt>
                <c:pt idx="15">
                  <c:v>0.36</c:v>
                </c:pt>
                <c:pt idx="16">
                  <c:v>0.37</c:v>
                </c:pt>
                <c:pt idx="17">
                  <c:v>0.38</c:v>
                </c:pt>
                <c:pt idx="18">
                  <c:v>0.39</c:v>
                </c:pt>
                <c:pt idx="19">
                  <c:v>0.4</c:v>
                </c:pt>
                <c:pt idx="20">
                  <c:v>0.41</c:v>
                </c:pt>
                <c:pt idx="21">
                  <c:v>0.42</c:v>
                </c:pt>
                <c:pt idx="22">
                  <c:v>0.43</c:v>
                </c:pt>
                <c:pt idx="23">
                  <c:v>0.44</c:v>
                </c:pt>
                <c:pt idx="24">
                  <c:v>0.45</c:v>
                </c:pt>
                <c:pt idx="25">
                  <c:v>0.46</c:v>
                </c:pt>
                <c:pt idx="26">
                  <c:v>0.47</c:v>
                </c:pt>
                <c:pt idx="27">
                  <c:v>0.48</c:v>
                </c:pt>
                <c:pt idx="28">
                  <c:v>0.49</c:v>
                </c:pt>
                <c:pt idx="29">
                  <c:v>0.5</c:v>
                </c:pt>
                <c:pt idx="30">
                  <c:v>0.51</c:v>
                </c:pt>
                <c:pt idx="31">
                  <c:v>0.52</c:v>
                </c:pt>
                <c:pt idx="32">
                  <c:v>0.53</c:v>
                </c:pt>
                <c:pt idx="33">
                  <c:v>0.54</c:v>
                </c:pt>
                <c:pt idx="34">
                  <c:v>0.55000000000000004</c:v>
                </c:pt>
                <c:pt idx="35">
                  <c:v>0.56000000000000005</c:v>
                </c:pt>
                <c:pt idx="36">
                  <c:v>0.56999999999999995</c:v>
                </c:pt>
                <c:pt idx="37">
                  <c:v>0.57999999999999996</c:v>
                </c:pt>
                <c:pt idx="38">
                  <c:v>0.59</c:v>
                </c:pt>
                <c:pt idx="39">
                  <c:v>0.6</c:v>
                </c:pt>
                <c:pt idx="40">
                  <c:v>0.61</c:v>
                </c:pt>
                <c:pt idx="41">
                  <c:v>0.62</c:v>
                </c:pt>
                <c:pt idx="42">
                  <c:v>0.63</c:v>
                </c:pt>
                <c:pt idx="43">
                  <c:v>0.64</c:v>
                </c:pt>
                <c:pt idx="44">
                  <c:v>0.65</c:v>
                </c:pt>
                <c:pt idx="45">
                  <c:v>0.66</c:v>
                </c:pt>
                <c:pt idx="46">
                  <c:v>0.67</c:v>
                </c:pt>
                <c:pt idx="47">
                  <c:v>0.68</c:v>
                </c:pt>
                <c:pt idx="48">
                  <c:v>0.69</c:v>
                </c:pt>
                <c:pt idx="49">
                  <c:v>0.7</c:v>
                </c:pt>
                <c:pt idx="50">
                  <c:v>0.71</c:v>
                </c:pt>
                <c:pt idx="51">
                  <c:v>0.72</c:v>
                </c:pt>
                <c:pt idx="52">
                  <c:v>0.73</c:v>
                </c:pt>
                <c:pt idx="53">
                  <c:v>0.74</c:v>
                </c:pt>
                <c:pt idx="54">
                  <c:v>0.75</c:v>
                </c:pt>
                <c:pt idx="55">
                  <c:v>0.76</c:v>
                </c:pt>
                <c:pt idx="56">
                  <c:v>0.77</c:v>
                </c:pt>
                <c:pt idx="57">
                  <c:v>0.78</c:v>
                </c:pt>
                <c:pt idx="58">
                  <c:v>0.79</c:v>
                </c:pt>
                <c:pt idx="59">
                  <c:v>0.8</c:v>
                </c:pt>
                <c:pt idx="60">
                  <c:v>0.81</c:v>
                </c:pt>
                <c:pt idx="61">
                  <c:v>0.82</c:v>
                </c:pt>
                <c:pt idx="62">
                  <c:v>0.83</c:v>
                </c:pt>
                <c:pt idx="63">
                  <c:v>0.84</c:v>
                </c:pt>
                <c:pt idx="64">
                  <c:v>0.85</c:v>
                </c:pt>
                <c:pt idx="65">
                  <c:v>0.86</c:v>
                </c:pt>
                <c:pt idx="66">
                  <c:v>0.87</c:v>
                </c:pt>
                <c:pt idx="67">
                  <c:v>0.88</c:v>
                </c:pt>
                <c:pt idx="68">
                  <c:v>0.89</c:v>
                </c:pt>
                <c:pt idx="69">
                  <c:v>0.9</c:v>
                </c:pt>
                <c:pt idx="70">
                  <c:v>0.91</c:v>
                </c:pt>
                <c:pt idx="71">
                  <c:v>0.92</c:v>
                </c:pt>
                <c:pt idx="72">
                  <c:v>0.93</c:v>
                </c:pt>
                <c:pt idx="73">
                  <c:v>0.94</c:v>
                </c:pt>
                <c:pt idx="74">
                  <c:v>0.95</c:v>
                </c:pt>
                <c:pt idx="75">
                  <c:v>0.96</c:v>
                </c:pt>
                <c:pt idx="76">
                  <c:v>0.97</c:v>
                </c:pt>
                <c:pt idx="77">
                  <c:v>0.98</c:v>
                </c:pt>
                <c:pt idx="78">
                  <c:v>0.99</c:v>
                </c:pt>
              </c:numCache>
            </c:numRef>
          </c:xVal>
          <c:yVal>
            <c:numRef>
              <c:f>Sheet3!$B$1:$B$79</c:f>
              <c:numCache>
                <c:formatCode>General</c:formatCode>
                <c:ptCount val="79"/>
                <c:pt idx="0">
                  <c:v>25.027200000000001</c:v>
                </c:pt>
                <c:pt idx="1">
                  <c:v>24.5566</c:v>
                </c:pt>
                <c:pt idx="2">
                  <c:v>24.117000000000001</c:v>
                </c:pt>
                <c:pt idx="3">
                  <c:v>23.706199999999999</c:v>
                </c:pt>
                <c:pt idx="4">
                  <c:v>23.321999999999999</c:v>
                </c:pt>
                <c:pt idx="5">
                  <c:v>22.962599999999998</c:v>
                </c:pt>
                <c:pt idx="6">
                  <c:v>22.626300000000001</c:v>
                </c:pt>
                <c:pt idx="7">
                  <c:v>22.311800000000002</c:v>
                </c:pt>
                <c:pt idx="8">
                  <c:v>22.017800000000001</c:v>
                </c:pt>
                <c:pt idx="9">
                  <c:v>21.743099999999998</c:v>
                </c:pt>
                <c:pt idx="10">
                  <c:v>21.486699999999999</c:v>
                </c:pt>
                <c:pt idx="11">
                  <c:v>21.247800000000002</c:v>
                </c:pt>
                <c:pt idx="12">
                  <c:v>21.025500000000001</c:v>
                </c:pt>
                <c:pt idx="13">
                  <c:v>20.819099999999999</c:v>
                </c:pt>
                <c:pt idx="14">
                  <c:v>20.6279</c:v>
                </c:pt>
                <c:pt idx="15">
                  <c:v>20.451499999999999</c:v>
                </c:pt>
                <c:pt idx="16">
                  <c:v>20.289100000000001</c:v>
                </c:pt>
                <c:pt idx="17">
                  <c:v>20.140499999999999</c:v>
                </c:pt>
                <c:pt idx="18">
                  <c:v>20.005199999999999</c:v>
                </c:pt>
                <c:pt idx="19">
                  <c:v>19.8827</c:v>
                </c:pt>
                <c:pt idx="20">
                  <c:v>19.7729</c:v>
                </c:pt>
                <c:pt idx="21">
                  <c:v>19.6753</c:v>
                </c:pt>
                <c:pt idx="22">
                  <c:v>19.5898</c:v>
                </c:pt>
                <c:pt idx="23">
                  <c:v>19.516100000000002</c:v>
                </c:pt>
                <c:pt idx="24">
                  <c:v>19.454000000000001</c:v>
                </c:pt>
                <c:pt idx="25">
                  <c:v>19.403400000000001</c:v>
                </c:pt>
                <c:pt idx="26">
                  <c:v>19.3642</c:v>
                </c:pt>
                <c:pt idx="27">
                  <c:v>19.336300000000001</c:v>
                </c:pt>
                <c:pt idx="28">
                  <c:v>19.319600000000001</c:v>
                </c:pt>
                <c:pt idx="29">
                  <c:v>19.314</c:v>
                </c:pt>
                <c:pt idx="30">
                  <c:v>19.319600000000001</c:v>
                </c:pt>
                <c:pt idx="31">
                  <c:v>19.336300000000001</c:v>
                </c:pt>
                <c:pt idx="32">
                  <c:v>19.3642</c:v>
                </c:pt>
                <c:pt idx="33">
                  <c:v>19.403400000000001</c:v>
                </c:pt>
                <c:pt idx="34">
                  <c:v>19.454000000000001</c:v>
                </c:pt>
                <c:pt idx="35">
                  <c:v>19.516100000000002</c:v>
                </c:pt>
                <c:pt idx="36">
                  <c:v>19.5898</c:v>
                </c:pt>
                <c:pt idx="37">
                  <c:v>19.6753</c:v>
                </c:pt>
                <c:pt idx="38">
                  <c:v>19.7729</c:v>
                </c:pt>
                <c:pt idx="39">
                  <c:v>19.8827</c:v>
                </c:pt>
                <c:pt idx="40">
                  <c:v>20.005199999999999</c:v>
                </c:pt>
                <c:pt idx="41">
                  <c:v>20.140499999999999</c:v>
                </c:pt>
                <c:pt idx="42">
                  <c:v>20.289100000000001</c:v>
                </c:pt>
                <c:pt idx="43">
                  <c:v>20.451499999999999</c:v>
                </c:pt>
                <c:pt idx="44">
                  <c:v>20.6279</c:v>
                </c:pt>
                <c:pt idx="45">
                  <c:v>20.819099999999999</c:v>
                </c:pt>
                <c:pt idx="46">
                  <c:v>21.025500000000001</c:v>
                </c:pt>
                <c:pt idx="47">
                  <c:v>21.247800000000002</c:v>
                </c:pt>
                <c:pt idx="48">
                  <c:v>21.486699999999999</c:v>
                </c:pt>
                <c:pt idx="49">
                  <c:v>21.743099999999998</c:v>
                </c:pt>
                <c:pt idx="50">
                  <c:v>22.017800000000001</c:v>
                </c:pt>
                <c:pt idx="51">
                  <c:v>22.311800000000002</c:v>
                </c:pt>
                <c:pt idx="52">
                  <c:v>22.626300000000001</c:v>
                </c:pt>
                <c:pt idx="53">
                  <c:v>22.962599999999998</c:v>
                </c:pt>
                <c:pt idx="54">
                  <c:v>23.321999999999999</c:v>
                </c:pt>
                <c:pt idx="55">
                  <c:v>23.706199999999999</c:v>
                </c:pt>
                <c:pt idx="56">
                  <c:v>24.117000000000001</c:v>
                </c:pt>
                <c:pt idx="57">
                  <c:v>24.5566</c:v>
                </c:pt>
                <c:pt idx="58">
                  <c:v>25.027200000000001</c:v>
                </c:pt>
                <c:pt idx="59">
                  <c:v>25.531700000000001</c:v>
                </c:pt>
                <c:pt idx="60">
                  <c:v>26.0733</c:v>
                </c:pt>
                <c:pt idx="61">
                  <c:v>26.6556</c:v>
                </c:pt>
                <c:pt idx="62">
                  <c:v>27.283000000000001</c:v>
                </c:pt>
                <c:pt idx="63">
                  <c:v>27.960799999999999</c:v>
                </c:pt>
                <c:pt idx="64">
                  <c:v>28.6951</c:v>
                </c:pt>
                <c:pt idx="65">
                  <c:v>29.493400000000001</c:v>
                </c:pt>
                <c:pt idx="66">
                  <c:v>30.364799999999999</c:v>
                </c:pt>
                <c:pt idx="67">
                  <c:v>31.320699999999999</c:v>
                </c:pt>
                <c:pt idx="68">
                  <c:v>32.375500000000002</c:v>
                </c:pt>
                <c:pt idx="69">
                  <c:v>33.547699999999999</c:v>
                </c:pt>
                <c:pt idx="70">
                  <c:v>34.861699999999999</c:v>
                </c:pt>
                <c:pt idx="71">
                  <c:v>36.3504</c:v>
                </c:pt>
                <c:pt idx="72">
                  <c:v>38.060099999999998</c:v>
                </c:pt>
                <c:pt idx="73">
                  <c:v>40.058799999999998</c:v>
                </c:pt>
                <c:pt idx="74">
                  <c:v>42.451500000000003</c:v>
                </c:pt>
                <c:pt idx="75">
                  <c:v>45.414400000000001</c:v>
                </c:pt>
                <c:pt idx="76">
                  <c:v>49.278100000000002</c:v>
                </c:pt>
                <c:pt idx="77">
                  <c:v>54.784199999999998</c:v>
                </c:pt>
                <c:pt idx="78">
                  <c:v>64.299700000000001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26-8B41-B103-D0DD8189F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385792"/>
        <c:axId val="2045387840"/>
      </c:scatterChart>
      <c:scatterChart>
        <c:scatterStyle val="lineMarker"/>
        <c:varyColors val="0"/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Sheet3!$A$1:$A$79</c:f>
              <c:numCache>
                <c:formatCode>General</c:formatCode>
                <c:ptCount val="79"/>
                <c:pt idx="0">
                  <c:v>0.21</c:v>
                </c:pt>
                <c:pt idx="1">
                  <c:v>0.22</c:v>
                </c:pt>
                <c:pt idx="2">
                  <c:v>0.23</c:v>
                </c:pt>
                <c:pt idx="3">
                  <c:v>0.24</c:v>
                </c:pt>
                <c:pt idx="4">
                  <c:v>0.25</c:v>
                </c:pt>
                <c:pt idx="5">
                  <c:v>0.26</c:v>
                </c:pt>
                <c:pt idx="6">
                  <c:v>0.27</c:v>
                </c:pt>
                <c:pt idx="7">
                  <c:v>0.28000000000000003</c:v>
                </c:pt>
                <c:pt idx="8">
                  <c:v>0.28999999999999998</c:v>
                </c:pt>
                <c:pt idx="9">
                  <c:v>0.3</c:v>
                </c:pt>
                <c:pt idx="10">
                  <c:v>0.31</c:v>
                </c:pt>
                <c:pt idx="11">
                  <c:v>0.32</c:v>
                </c:pt>
                <c:pt idx="12">
                  <c:v>0.33</c:v>
                </c:pt>
                <c:pt idx="13">
                  <c:v>0.34</c:v>
                </c:pt>
                <c:pt idx="14">
                  <c:v>0.35</c:v>
                </c:pt>
                <c:pt idx="15">
                  <c:v>0.36</c:v>
                </c:pt>
                <c:pt idx="16">
                  <c:v>0.37</c:v>
                </c:pt>
                <c:pt idx="17">
                  <c:v>0.38</c:v>
                </c:pt>
                <c:pt idx="18">
                  <c:v>0.39</c:v>
                </c:pt>
                <c:pt idx="19">
                  <c:v>0.4</c:v>
                </c:pt>
                <c:pt idx="20">
                  <c:v>0.41</c:v>
                </c:pt>
                <c:pt idx="21">
                  <c:v>0.42</c:v>
                </c:pt>
                <c:pt idx="22">
                  <c:v>0.43</c:v>
                </c:pt>
                <c:pt idx="23">
                  <c:v>0.44</c:v>
                </c:pt>
                <c:pt idx="24">
                  <c:v>0.45</c:v>
                </c:pt>
                <c:pt idx="25">
                  <c:v>0.46</c:v>
                </c:pt>
                <c:pt idx="26">
                  <c:v>0.47</c:v>
                </c:pt>
                <c:pt idx="27">
                  <c:v>0.48</c:v>
                </c:pt>
                <c:pt idx="28">
                  <c:v>0.49</c:v>
                </c:pt>
                <c:pt idx="29">
                  <c:v>0.5</c:v>
                </c:pt>
                <c:pt idx="30">
                  <c:v>0.51</c:v>
                </c:pt>
                <c:pt idx="31">
                  <c:v>0.52</c:v>
                </c:pt>
                <c:pt idx="32">
                  <c:v>0.53</c:v>
                </c:pt>
                <c:pt idx="33">
                  <c:v>0.54</c:v>
                </c:pt>
                <c:pt idx="34">
                  <c:v>0.55000000000000004</c:v>
                </c:pt>
                <c:pt idx="35">
                  <c:v>0.56000000000000005</c:v>
                </c:pt>
                <c:pt idx="36">
                  <c:v>0.56999999999999995</c:v>
                </c:pt>
                <c:pt idx="37">
                  <c:v>0.57999999999999996</c:v>
                </c:pt>
                <c:pt idx="38">
                  <c:v>0.59</c:v>
                </c:pt>
                <c:pt idx="39">
                  <c:v>0.6</c:v>
                </c:pt>
                <c:pt idx="40">
                  <c:v>0.61</c:v>
                </c:pt>
                <c:pt idx="41">
                  <c:v>0.62</c:v>
                </c:pt>
                <c:pt idx="42">
                  <c:v>0.63</c:v>
                </c:pt>
                <c:pt idx="43">
                  <c:v>0.64</c:v>
                </c:pt>
                <c:pt idx="44">
                  <c:v>0.65</c:v>
                </c:pt>
                <c:pt idx="45">
                  <c:v>0.66</c:v>
                </c:pt>
                <c:pt idx="46">
                  <c:v>0.67</c:v>
                </c:pt>
                <c:pt idx="47">
                  <c:v>0.68</c:v>
                </c:pt>
                <c:pt idx="48">
                  <c:v>0.69</c:v>
                </c:pt>
                <c:pt idx="49">
                  <c:v>0.7</c:v>
                </c:pt>
                <c:pt idx="50">
                  <c:v>0.71</c:v>
                </c:pt>
                <c:pt idx="51">
                  <c:v>0.72</c:v>
                </c:pt>
                <c:pt idx="52">
                  <c:v>0.73</c:v>
                </c:pt>
                <c:pt idx="53">
                  <c:v>0.74</c:v>
                </c:pt>
                <c:pt idx="54">
                  <c:v>0.75</c:v>
                </c:pt>
                <c:pt idx="55">
                  <c:v>0.76</c:v>
                </c:pt>
                <c:pt idx="56">
                  <c:v>0.77</c:v>
                </c:pt>
                <c:pt idx="57">
                  <c:v>0.78</c:v>
                </c:pt>
                <c:pt idx="58">
                  <c:v>0.79</c:v>
                </c:pt>
                <c:pt idx="59">
                  <c:v>0.8</c:v>
                </c:pt>
                <c:pt idx="60">
                  <c:v>0.81</c:v>
                </c:pt>
                <c:pt idx="61">
                  <c:v>0.82</c:v>
                </c:pt>
                <c:pt idx="62">
                  <c:v>0.83</c:v>
                </c:pt>
                <c:pt idx="63">
                  <c:v>0.84</c:v>
                </c:pt>
                <c:pt idx="64">
                  <c:v>0.85</c:v>
                </c:pt>
                <c:pt idx="65">
                  <c:v>0.86</c:v>
                </c:pt>
                <c:pt idx="66">
                  <c:v>0.87</c:v>
                </c:pt>
                <c:pt idx="67">
                  <c:v>0.88</c:v>
                </c:pt>
                <c:pt idx="68">
                  <c:v>0.89</c:v>
                </c:pt>
                <c:pt idx="69">
                  <c:v>0.9</c:v>
                </c:pt>
                <c:pt idx="70">
                  <c:v>0.91</c:v>
                </c:pt>
                <c:pt idx="71">
                  <c:v>0.92</c:v>
                </c:pt>
                <c:pt idx="72">
                  <c:v>0.93</c:v>
                </c:pt>
                <c:pt idx="73">
                  <c:v>0.94</c:v>
                </c:pt>
                <c:pt idx="74">
                  <c:v>0.95</c:v>
                </c:pt>
                <c:pt idx="75">
                  <c:v>0.96</c:v>
                </c:pt>
                <c:pt idx="76">
                  <c:v>0.97</c:v>
                </c:pt>
                <c:pt idx="77">
                  <c:v>0.98</c:v>
                </c:pt>
                <c:pt idx="78">
                  <c:v>0.99</c:v>
                </c:pt>
              </c:numCache>
            </c:numRef>
          </c:xVal>
          <c:yVal>
            <c:numRef>
              <c:f>Sheet3!$C$1:$C$79</c:f>
              <c:numCache>
                <c:formatCode>General</c:formatCode>
                <c:ptCount val="79"/>
                <c:pt idx="0">
                  <c:v>1.3515282955706847E-11</c:v>
                </c:pt>
                <c:pt idx="1">
                  <c:v>2.1637352766535787E-11</c:v>
                </c:pt>
                <c:pt idx="2">
                  <c:v>3.3583037927903853E-11</c:v>
                </c:pt>
                <c:pt idx="3">
                  <c:v>5.0644017840392494E-11</c:v>
                </c:pt>
                <c:pt idx="4">
                  <c:v>7.4367655984776557E-11</c:v>
                </c:pt>
                <c:pt idx="5">
                  <c:v>1.0652941198856174E-10</c:v>
                </c:pt>
                <c:pt idx="6">
                  <c:v>1.4911549142365643E-10</c:v>
                </c:pt>
                <c:pt idx="7">
                  <c:v>2.0422475262253264E-10</c:v>
                </c:pt>
                <c:pt idx="8">
                  <c:v>2.7402548579928351E-10</c:v>
                </c:pt>
                <c:pt idx="9">
                  <c:v>3.6065474509564434E-10</c:v>
                </c:pt>
                <c:pt idx="10">
                  <c:v>4.6606313879713543E-10</c:v>
                </c:pt>
                <c:pt idx="11">
                  <c:v>5.9183099690630979E-10</c:v>
                </c:pt>
                <c:pt idx="12">
                  <c:v>7.3916495949885658E-10</c:v>
                </c:pt>
                <c:pt idx="13">
                  <c:v>9.0861468545998709E-10</c:v>
                </c:pt>
                <c:pt idx="14">
                  <c:v>1.1000612245600708E-9</c:v>
                </c:pt>
                <c:pt idx="15">
                  <c:v>1.3122796779140779E-9</c:v>
                </c:pt>
                <c:pt idx="16">
                  <c:v>1.5436748452132503E-9</c:v>
                </c:pt>
                <c:pt idx="17">
                  <c:v>1.790985159598781E-9</c:v>
                </c:pt>
                <c:pt idx="18">
                  <c:v>2.0504634421591354E-9</c:v>
                </c:pt>
                <c:pt idx="19">
                  <c:v>2.3176780336852388E-9</c:v>
                </c:pt>
                <c:pt idx="20">
                  <c:v>2.5866557804944055E-9</c:v>
                </c:pt>
                <c:pt idx="21">
                  <c:v>2.8518440979539981E-9</c:v>
                </c:pt>
                <c:pt idx="22">
                  <c:v>3.1064041548472296E-9</c:v>
                </c:pt>
                <c:pt idx="23">
                  <c:v>3.3439937859306774E-9</c:v>
                </c:pt>
                <c:pt idx="24">
                  <c:v>3.5582392753717148E-9</c:v>
                </c:pt>
                <c:pt idx="25">
                  <c:v>3.7429191821067854E-9</c:v>
                </c:pt>
                <c:pt idx="26">
                  <c:v>3.8925553214610052E-9</c:v>
                </c:pt>
                <c:pt idx="27">
                  <c:v>4.0026868052675182E-9</c:v>
                </c:pt>
                <c:pt idx="28">
                  <c:v>4.070092949653423E-9</c:v>
                </c:pt>
                <c:pt idx="29">
                  <c:v>4.092949408524812E-9</c:v>
                </c:pt>
                <c:pt idx="30">
                  <c:v>4.070092949653423E-9</c:v>
                </c:pt>
                <c:pt idx="31">
                  <c:v>4.0026868052675182E-9</c:v>
                </c:pt>
                <c:pt idx="32">
                  <c:v>3.8925553214610052E-9</c:v>
                </c:pt>
                <c:pt idx="33">
                  <c:v>3.7429191821067854E-9</c:v>
                </c:pt>
                <c:pt idx="34">
                  <c:v>3.5582392753717148E-9</c:v>
                </c:pt>
                <c:pt idx="35">
                  <c:v>3.3439937859306774E-9</c:v>
                </c:pt>
                <c:pt idx="36">
                  <c:v>3.1064041548472296E-9</c:v>
                </c:pt>
                <c:pt idx="37">
                  <c:v>2.8518440979539981E-9</c:v>
                </c:pt>
                <c:pt idx="38">
                  <c:v>2.5866557804944055E-9</c:v>
                </c:pt>
                <c:pt idx="39">
                  <c:v>2.3176780336852388E-9</c:v>
                </c:pt>
                <c:pt idx="40">
                  <c:v>2.0504634421591354E-9</c:v>
                </c:pt>
                <c:pt idx="41">
                  <c:v>1.790985159598781E-9</c:v>
                </c:pt>
                <c:pt idx="42">
                  <c:v>1.5436748452132503E-9</c:v>
                </c:pt>
                <c:pt idx="43">
                  <c:v>1.3122796779140779E-9</c:v>
                </c:pt>
                <c:pt idx="44">
                  <c:v>1.1000612245600708E-9</c:v>
                </c:pt>
                <c:pt idx="45">
                  <c:v>9.0861468545998709E-10</c:v>
                </c:pt>
                <c:pt idx="46">
                  <c:v>7.3916495949885658E-10</c:v>
                </c:pt>
                <c:pt idx="47">
                  <c:v>5.9183099690630979E-10</c:v>
                </c:pt>
                <c:pt idx="48">
                  <c:v>4.6606313879713543E-10</c:v>
                </c:pt>
                <c:pt idx="49">
                  <c:v>3.6065474509564434E-10</c:v>
                </c:pt>
                <c:pt idx="50">
                  <c:v>2.7402548579928351E-10</c:v>
                </c:pt>
                <c:pt idx="51">
                  <c:v>2.0422475262253264E-10</c:v>
                </c:pt>
                <c:pt idx="52">
                  <c:v>1.4911549142365643E-10</c:v>
                </c:pt>
                <c:pt idx="53">
                  <c:v>1.0652941198856174E-10</c:v>
                </c:pt>
                <c:pt idx="54">
                  <c:v>7.4367655984776557E-11</c:v>
                </c:pt>
                <c:pt idx="55">
                  <c:v>5.0644017840392494E-11</c:v>
                </c:pt>
                <c:pt idx="56">
                  <c:v>3.3583037927903853E-11</c:v>
                </c:pt>
                <c:pt idx="57">
                  <c:v>2.1637352766535787E-11</c:v>
                </c:pt>
                <c:pt idx="58">
                  <c:v>1.3515282955706847E-11</c:v>
                </c:pt>
                <c:pt idx="59">
                  <c:v>8.16062791129028E-12</c:v>
                </c:pt>
                <c:pt idx="60">
                  <c:v>4.7479887908452217E-12</c:v>
                </c:pt>
                <c:pt idx="61">
                  <c:v>2.6522838948345728E-12</c:v>
                </c:pt>
                <c:pt idx="62">
                  <c:v>1.4162621551147537E-12</c:v>
                </c:pt>
                <c:pt idx="63">
                  <c:v>7.1908271649699635E-13</c:v>
                </c:pt>
                <c:pt idx="64">
                  <c:v>3.4504553537313217E-13</c:v>
                </c:pt>
                <c:pt idx="65">
                  <c:v>1.5530274336084376E-13</c:v>
                </c:pt>
                <c:pt idx="66">
                  <c:v>6.497329861182007E-14</c:v>
                </c:pt>
                <c:pt idx="67">
                  <c:v>2.4980022237537006E-14</c:v>
                </c:pt>
                <c:pt idx="68">
                  <c:v>8.6995943219348697E-15</c:v>
                </c:pt>
                <c:pt idx="69">
                  <c:v>2.6941328630654249E-15</c:v>
                </c:pt>
                <c:pt idx="70">
                  <c:v>7.2402916439853439E-16</c:v>
                </c:pt>
                <c:pt idx="71">
                  <c:v>1.6338864270041381E-16</c:v>
                </c:pt>
                <c:pt idx="72">
                  <c:v>2.9560283121502879E-17</c:v>
                </c:pt>
                <c:pt idx="73">
                  <c:v>4.0057533848079933E-18</c:v>
                </c:pt>
                <c:pt idx="74">
                  <c:v>3.6605622904616166E-19</c:v>
                </c:pt>
                <c:pt idx="75">
                  <c:v>1.8913708051076136E-20</c:v>
                </c:pt>
                <c:pt idx="76">
                  <c:v>3.9700236262148206E-22</c:v>
                </c:pt>
                <c:pt idx="77">
                  <c:v>1.6125910478183628E-24</c:v>
                </c:pt>
                <c:pt idx="78">
                  <c:v>1.1884888234165773E-28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26-8B41-B103-D0DD8189F9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877150480"/>
        <c:axId val="2045390672"/>
      </c:scatterChart>
      <c:valAx>
        <c:axId val="204538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387840"/>
        <c:crosses val="autoZero"/>
        <c:crossBetween val="midCat"/>
      </c:valAx>
      <c:valAx>
        <c:axId val="204538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5385792"/>
        <c:crosses val="autoZero"/>
        <c:crossBetween val="midCat"/>
      </c:valAx>
      <c:valAx>
        <c:axId val="204539067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877150480"/>
        <c:crosses val="max"/>
        <c:crossBetween val="midCat"/>
      </c:valAx>
      <c:valAx>
        <c:axId val="-187715048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0453906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69909690568601"/>
          <c:y val="6.0294710024808101E-2"/>
          <c:w val="0.80489773615443705"/>
          <c:h val="0.73581549278245095"/>
        </c:manualLayout>
      </c:layout>
      <c:scatterChart>
        <c:scatterStyle val="lineMarker"/>
        <c:varyColors val="0"/>
        <c:ser>
          <c:idx val="0"/>
          <c:order val="0"/>
          <c:tx>
            <c:v>Multi-species model</c:v>
          </c:tx>
          <c:spPr>
            <a:ln w="47625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SRR!$B$5:$B$28</c:f>
              <c:numCache>
                <c:formatCode>_(* #,##0_);_(* \(#,##0\);_(* "-"??_);_(@_)</c:formatCode>
                <c:ptCount val="24"/>
                <c:pt idx="0">
                  <c:v>1</c:v>
                </c:pt>
                <c:pt idx="1">
                  <c:v>260870.52173913</c:v>
                </c:pt>
                <c:pt idx="2">
                  <c:v>521740.04347825999</c:v>
                </c:pt>
                <c:pt idx="3">
                  <c:v>782609.56521738996</c:v>
                </c:pt>
                <c:pt idx="4">
                  <c:v>1043479.08695652</c:v>
                </c:pt>
                <c:pt idx="5">
                  <c:v>1304348.60869565</c:v>
                </c:pt>
                <c:pt idx="6">
                  <c:v>1565218.1304347799</c:v>
                </c:pt>
                <c:pt idx="7">
                  <c:v>1826087.6521739101</c:v>
                </c:pt>
                <c:pt idx="8">
                  <c:v>2086957.17391304</c:v>
                </c:pt>
                <c:pt idx="9">
                  <c:v>2347826.6956521701</c:v>
                </c:pt>
                <c:pt idx="10">
                  <c:v>2608696.2173913</c:v>
                </c:pt>
                <c:pt idx="11">
                  <c:v>2869565.7391304299</c:v>
                </c:pt>
                <c:pt idx="12">
                  <c:v>3130435.2608695598</c:v>
                </c:pt>
                <c:pt idx="13">
                  <c:v>3391304.7826086897</c:v>
                </c:pt>
                <c:pt idx="14">
                  <c:v>3652174.3043478201</c:v>
                </c:pt>
                <c:pt idx="15">
                  <c:v>3913043.82608695</c:v>
                </c:pt>
                <c:pt idx="16">
                  <c:v>4173913.3478260799</c:v>
                </c:pt>
                <c:pt idx="17">
                  <c:v>4434782.8695652103</c:v>
                </c:pt>
                <c:pt idx="18">
                  <c:v>4695652.3913043402</c:v>
                </c:pt>
                <c:pt idx="19">
                  <c:v>4956521.9130434701</c:v>
                </c:pt>
                <c:pt idx="20">
                  <c:v>5217391.4347826</c:v>
                </c:pt>
                <c:pt idx="21">
                  <c:v>5478260.9565217299</c:v>
                </c:pt>
                <c:pt idx="22">
                  <c:v>5739130.4782608598</c:v>
                </c:pt>
                <c:pt idx="23">
                  <c:v>5999999.9999999898</c:v>
                </c:pt>
              </c:numCache>
            </c:numRef>
          </c:xVal>
          <c:yVal>
            <c:numRef>
              <c:f>SRR!$C$5:$C$28</c:f>
              <c:numCache>
                <c:formatCode>_(* #,##0_);_(* \(#,##0\);_(* "-"??_);_(@_)</c:formatCode>
                <c:ptCount val="24"/>
                <c:pt idx="0">
                  <c:v>43.641113211586109</c:v>
                </c:pt>
                <c:pt idx="1">
                  <c:v>10444552.93672251</c:v>
                </c:pt>
                <c:pt idx="2">
                  <c:v>19164083.175444957</c:v>
                </c:pt>
                <c:pt idx="3">
                  <c:v>26372303.017069981</c:v>
                </c:pt>
                <c:pt idx="4">
                  <c:v>32259355.273190431</c:v>
                </c:pt>
                <c:pt idx="5">
                  <c:v>36994285.311687194</c:v>
                </c:pt>
                <c:pt idx="6">
                  <c:v>40727228.821117029</c:v>
                </c:pt>
                <c:pt idx="7">
                  <c:v>43591382.118583776</c:v>
                </c:pt>
                <c:pt idx="8">
                  <c:v>45704775.996721581</c:v>
                </c:pt>
                <c:pt idx="9">
                  <c:v>47171872.120719396</c:v>
                </c:pt>
                <c:pt idx="10">
                  <c:v>48084999.186247446</c:v>
                </c:pt>
                <c:pt idx="11">
                  <c:v>48525644.416711196</c:v>
                </c:pt>
                <c:pt idx="12">
                  <c:v>48565614.498086683</c:v>
                </c:pt>
                <c:pt idx="13">
                  <c:v>48268078.707629256</c:v>
                </c:pt>
                <c:pt idx="14">
                  <c:v>47688505.776299305</c:v>
                </c:pt>
                <c:pt idx="15">
                  <c:v>46875504.922199301</c:v>
                </c:pt>
                <c:pt idx="16">
                  <c:v>45871580.493183896</c:v>
                </c:pt>
                <c:pt idx="17">
                  <c:v>44713808.751500532</c:v>
                </c:pt>
                <c:pt idx="18">
                  <c:v>43434444.51317776</c:v>
                </c:pt>
                <c:pt idx="19">
                  <c:v>42061464.611996539</c:v>
                </c:pt>
                <c:pt idx="20">
                  <c:v>40619054.485100977</c:v>
                </c:pt>
                <c:pt idx="21">
                  <c:v>39128043.56810727</c:v>
                </c:pt>
                <c:pt idx="22">
                  <c:v>37606294.636047222</c:v>
                </c:pt>
                <c:pt idx="23">
                  <c:v>36069051.727258585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62C-6E41-881F-82419E9B41CE}"/>
            </c:ext>
          </c:extLst>
        </c:ser>
        <c:ser>
          <c:idx val="1"/>
          <c:order val="1"/>
          <c:tx>
            <c:v>Assessment estimate</c:v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SRR!$B$5:$B$28</c:f>
              <c:numCache>
                <c:formatCode>_(* #,##0_);_(* \(#,##0\);_(* "-"??_);_(@_)</c:formatCode>
                <c:ptCount val="24"/>
                <c:pt idx="0">
                  <c:v>1</c:v>
                </c:pt>
                <c:pt idx="1">
                  <c:v>260870.52173913</c:v>
                </c:pt>
                <c:pt idx="2">
                  <c:v>521740.04347825999</c:v>
                </c:pt>
                <c:pt idx="3">
                  <c:v>782609.56521738996</c:v>
                </c:pt>
                <c:pt idx="4">
                  <c:v>1043479.08695652</c:v>
                </c:pt>
                <c:pt idx="5">
                  <c:v>1304348.60869565</c:v>
                </c:pt>
                <c:pt idx="6">
                  <c:v>1565218.1304347799</c:v>
                </c:pt>
                <c:pt idx="7">
                  <c:v>1826087.6521739101</c:v>
                </c:pt>
                <c:pt idx="8">
                  <c:v>2086957.17391304</c:v>
                </c:pt>
                <c:pt idx="9">
                  <c:v>2347826.6956521701</c:v>
                </c:pt>
                <c:pt idx="10">
                  <c:v>2608696.2173913</c:v>
                </c:pt>
                <c:pt idx="11">
                  <c:v>2869565.7391304299</c:v>
                </c:pt>
                <c:pt idx="12">
                  <c:v>3130435.2608695598</c:v>
                </c:pt>
                <c:pt idx="13">
                  <c:v>3391304.7826086897</c:v>
                </c:pt>
                <c:pt idx="14">
                  <c:v>3652174.3043478201</c:v>
                </c:pt>
                <c:pt idx="15">
                  <c:v>3913043.82608695</c:v>
                </c:pt>
                <c:pt idx="16">
                  <c:v>4173913.3478260799</c:v>
                </c:pt>
                <c:pt idx="17">
                  <c:v>4434782.8695652103</c:v>
                </c:pt>
                <c:pt idx="18">
                  <c:v>4695652.3913043402</c:v>
                </c:pt>
                <c:pt idx="19">
                  <c:v>4956521.9130434701</c:v>
                </c:pt>
                <c:pt idx="20">
                  <c:v>5217391.4347826</c:v>
                </c:pt>
                <c:pt idx="21">
                  <c:v>5478260.9565217299</c:v>
                </c:pt>
                <c:pt idx="22">
                  <c:v>5739130.4782608598</c:v>
                </c:pt>
                <c:pt idx="23">
                  <c:v>5999999.9999999898</c:v>
                </c:pt>
              </c:numCache>
            </c:numRef>
          </c:xVal>
          <c:yVal>
            <c:numRef>
              <c:f>SRR!$E$5:$E$28</c:f>
              <c:numCache>
                <c:formatCode>_(* #,##0_);_(* \(#,##0\);_(* "-"??_);_(@_)</c:formatCode>
                <c:ptCount val="24"/>
                <c:pt idx="0">
                  <c:v>30.184620967115272</c:v>
                </c:pt>
                <c:pt idx="1">
                  <c:v>7140031.8476689318</c:v>
                </c:pt>
                <c:pt idx="2">
                  <c:v>12948478.130553937</c:v>
                </c:pt>
                <c:pt idx="3">
                  <c:v>17611612.634587612</c:v>
                </c:pt>
                <c:pt idx="4">
                  <c:v>21292523.632337242</c:v>
                </c:pt>
                <c:pt idx="5">
                  <c:v>24133842.99881611</c:v>
                </c:pt>
                <c:pt idx="6">
                  <c:v>26260143.144787297</c:v>
                </c:pt>
                <c:pt idx="7">
                  <c:v>27780064.805673033</c:v>
                </c:pt>
                <c:pt idx="8">
                  <c:v>28788205.038462915</c:v>
                </c:pt>
                <c:pt idx="9">
                  <c:v>29366791.645187981</c:v>
                </c:pt>
                <c:pt idx="10">
                  <c:v>29587167.436920948</c:v>
                </c:pt>
                <c:pt idx="11">
                  <c:v>29511105.242727466</c:v>
                </c:pt>
                <c:pt idx="12">
                  <c:v>29191972.322886225</c:v>
                </c:pt>
                <c:pt idx="13">
                  <c:v>28675760.837522928</c:v>
                </c:pt>
                <c:pt idx="14">
                  <c:v>28001999.225899596</c:v>
                </c:pt>
                <c:pt idx="15">
                  <c:v>27204557.745839596</c:v>
                </c:pt>
                <c:pt idx="16">
                  <c:v>26312359.987306379</c:v>
                </c:pt>
                <c:pt idx="17">
                  <c:v>25350010.891191766</c:v>
                </c:pt>
                <c:pt idx="18">
                  <c:v>24338350.657948632</c:v>
                </c:pt>
                <c:pt idx="19">
                  <c:v>23294942.90651539</c:v>
                </c:pt>
                <c:pt idx="20">
                  <c:v>22234504.529196654</c:v>
                </c:pt>
                <c:pt idx="21">
                  <c:v>21169283.871288963</c:v>
                </c:pt>
                <c:pt idx="22">
                  <c:v>20109393.134967126</c:v>
                </c:pt>
                <c:pt idx="23">
                  <c:v>19063100.256040622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62C-6E41-881F-82419E9B41CE}"/>
            </c:ext>
          </c:extLst>
        </c:ser>
        <c:ser>
          <c:idx val="2"/>
          <c:order val="2"/>
          <c:tx>
            <c:strRef>
              <c:f>SRR!$F$4</c:f>
              <c:strCache>
                <c:ptCount val="1"/>
                <c:pt idx="0">
                  <c:v>Prior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SRR!$B$5:$B$28</c:f>
              <c:numCache>
                <c:formatCode>_(* #,##0_);_(* \(#,##0\);_(* "-"??_);_(@_)</c:formatCode>
                <c:ptCount val="24"/>
                <c:pt idx="0">
                  <c:v>1</c:v>
                </c:pt>
                <c:pt idx="1">
                  <c:v>260870.52173913</c:v>
                </c:pt>
                <c:pt idx="2">
                  <c:v>521740.04347825999</c:v>
                </c:pt>
                <c:pt idx="3">
                  <c:v>782609.56521738996</c:v>
                </c:pt>
                <c:pt idx="4">
                  <c:v>1043479.08695652</c:v>
                </c:pt>
                <c:pt idx="5">
                  <c:v>1304348.60869565</c:v>
                </c:pt>
                <c:pt idx="6">
                  <c:v>1565218.1304347799</c:v>
                </c:pt>
                <c:pt idx="7">
                  <c:v>1826087.6521739101</c:v>
                </c:pt>
                <c:pt idx="8">
                  <c:v>2086957.17391304</c:v>
                </c:pt>
                <c:pt idx="9">
                  <c:v>2347826.6956521701</c:v>
                </c:pt>
                <c:pt idx="10">
                  <c:v>2608696.2173913</c:v>
                </c:pt>
                <c:pt idx="11">
                  <c:v>2869565.7391304299</c:v>
                </c:pt>
                <c:pt idx="12">
                  <c:v>3130435.2608695598</c:v>
                </c:pt>
                <c:pt idx="13">
                  <c:v>3391304.7826086897</c:v>
                </c:pt>
                <c:pt idx="14">
                  <c:v>3652174.3043478201</c:v>
                </c:pt>
                <c:pt idx="15">
                  <c:v>3913043.82608695</c:v>
                </c:pt>
                <c:pt idx="16">
                  <c:v>4173913.3478260799</c:v>
                </c:pt>
                <c:pt idx="17">
                  <c:v>4434782.8695652103</c:v>
                </c:pt>
                <c:pt idx="18">
                  <c:v>4695652.3913043402</c:v>
                </c:pt>
                <c:pt idx="19">
                  <c:v>4956521.9130434701</c:v>
                </c:pt>
                <c:pt idx="20">
                  <c:v>5217391.4347826</c:v>
                </c:pt>
                <c:pt idx="21">
                  <c:v>5478260.9565217299</c:v>
                </c:pt>
                <c:pt idx="22">
                  <c:v>5739130.4782608598</c:v>
                </c:pt>
                <c:pt idx="23">
                  <c:v>5999999.9999999898</c:v>
                </c:pt>
              </c:numCache>
            </c:numRef>
          </c:xVal>
          <c:yVal>
            <c:numRef>
              <c:f>SRR!$F$5:$F$28</c:f>
              <c:numCache>
                <c:formatCode>_(* #,##0_);_(* \(#,##0\);_(* "-"??_);_(@_)</c:formatCode>
                <c:ptCount val="24"/>
                <c:pt idx="0">
                  <c:v>20.961863822416809</c:v>
                </c:pt>
                <c:pt idx="1">
                  <c:v>5041183.6286104098</c:v>
                </c:pt>
                <c:pt idx="2">
                  <c:v>9294783.8691929933</c:v>
                </c:pt>
                <c:pt idx="3">
                  <c:v>12853100.174054284</c:v>
                </c:pt>
                <c:pt idx="4">
                  <c:v>15798800.147315089</c:v>
                </c:pt>
                <c:pt idx="5">
                  <c:v>18205878.927673392</c:v>
                </c:pt>
                <c:pt idx="6">
                  <c:v>20140509.645675447</c:v>
                </c:pt>
                <c:pt idx="7">
                  <c:v>21661813.933662359</c:v>
                </c:pt>
                <c:pt idx="8">
                  <c:v>22822559.789062258</c:v>
                </c:pt>
                <c:pt idx="9">
                  <c:v>23669793.438953523</c:v>
                </c:pt>
                <c:pt idx="10">
                  <c:v>24245411.258508995</c:v>
                </c:pt>
                <c:pt idx="11">
                  <c:v>24586677.253056467</c:v>
                </c:pt>
                <c:pt idx="12">
                  <c:v>24726691.118496034</c:v>
                </c:pt>
                <c:pt idx="13">
                  <c:v>24694811.443533327</c:v>
                </c:pt>
                <c:pt idx="14">
                  <c:v>24517038.20580937</c:v>
                </c:pt>
                <c:pt idx="15">
                  <c:v>24216358.339053243</c:v>
                </c:pt>
                <c:pt idx="16">
                  <c:v>23813057.806672163</c:v>
                </c:pt>
                <c:pt idx="17">
                  <c:v>23325003.30581991</c:v>
                </c:pt>
                <c:pt idx="18">
                  <c:v>22767896.442293257</c:v>
                </c:pt>
                <c:pt idx="19">
                  <c:v>22155502.958173774</c:v>
                </c:pt>
                <c:pt idx="20">
                  <c:v>21499859.358742408</c:v>
                </c:pt>
                <c:pt idx="21">
                  <c:v>20811459.070824876</c:v>
                </c:pt>
                <c:pt idx="22">
                  <c:v>20099420.069528755</c:v>
                </c:pt>
                <c:pt idx="23">
                  <c:v>19371635.732621212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62C-6E41-881F-82419E9B4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8147328"/>
        <c:axId val="-2056441232"/>
      </c:scatterChart>
      <c:valAx>
        <c:axId val="2018147328"/>
        <c:scaling>
          <c:orientation val="minMax"/>
          <c:max val="60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Female spawning biomass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56441232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valAx>
        <c:axId val="-205644123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Recruitment age 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147328"/>
        <c:crosses val="autoZero"/>
        <c:crossBetween val="midCat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337183646084798"/>
          <c:y val="5.1272624371375003E-2"/>
          <c:w val="0.25806652049311701"/>
          <c:h val="0.16575263585604599"/>
        </c:manualLayout>
      </c:layout>
      <c:overlay val="0"/>
      <c:spPr>
        <a:solidFill>
          <a:schemeClr val="bg1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900-000000000000}">
  <sheetPr/>
  <sheetViews>
    <sheetView zoomScale="13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png"/><Relationship Id="rId3" Type="http://schemas.openxmlformats.org/officeDocument/2006/relationships/chart" Target="../charts/chart6.xml"/><Relationship Id="rId7" Type="http://schemas.openxmlformats.org/officeDocument/2006/relationships/image" Target="../media/image3.png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image" Target="../media/image2.png"/><Relationship Id="rId5" Type="http://schemas.openxmlformats.org/officeDocument/2006/relationships/image" Target="../media/image1.png"/><Relationship Id="rId10" Type="http://schemas.openxmlformats.org/officeDocument/2006/relationships/chart" Target="../charts/chart8.xml"/><Relationship Id="rId4" Type="http://schemas.openxmlformats.org/officeDocument/2006/relationships/chart" Target="../charts/chart7.xml"/><Relationship Id="rId9" Type="http://schemas.openxmlformats.org/officeDocument/2006/relationships/image" Target="../media/image5.tif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</xdr:colOff>
      <xdr:row>2</xdr:row>
      <xdr:rowOff>106680</xdr:rowOff>
    </xdr:from>
    <xdr:to>
      <xdr:col>13</xdr:col>
      <xdr:colOff>335280</xdr:colOff>
      <xdr:row>19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0</xdr:colOff>
      <xdr:row>1</xdr:row>
      <xdr:rowOff>-1</xdr:rowOff>
    </xdr:to>
    <xdr:graphicFrame macro="">
      <xdr:nvGraphicFramePr>
        <xdr:cNvPr id="2" name="Chart 3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0</xdr:rowOff>
    </xdr:from>
    <xdr:to>
      <xdr:col>0</xdr:col>
      <xdr:colOff>7976727</xdr:colOff>
      <xdr:row>1</xdr:row>
      <xdr:rowOff>4058875</xdr:rowOff>
    </xdr:to>
    <xdr:graphicFrame macro="">
      <xdr:nvGraphicFramePr>
        <xdr:cNvPr id="3" name="Chart 4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44</xdr:col>
      <xdr:colOff>22860</xdr:colOff>
      <xdr:row>6</xdr:row>
      <xdr:rowOff>45720</xdr:rowOff>
    </xdr:from>
    <xdr:to>
      <xdr:col>50</xdr:col>
      <xdr:colOff>76200</xdr:colOff>
      <xdr:row>19</xdr:row>
      <xdr:rowOff>0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518160</xdr:colOff>
      <xdr:row>3</xdr:row>
      <xdr:rowOff>129540</xdr:rowOff>
    </xdr:from>
    <xdr:to>
      <xdr:col>18</xdr:col>
      <xdr:colOff>312420</xdr:colOff>
      <xdr:row>20</xdr:row>
      <xdr:rowOff>167640</xdr:rowOff>
    </xdr:to>
    <xdr:graphicFrame macro="">
      <xdr:nvGraphicFramePr>
        <xdr:cNvPr id="3" name="Chart 3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502920</xdr:colOff>
      <xdr:row>20</xdr:row>
      <xdr:rowOff>91440</xdr:rowOff>
    </xdr:from>
    <xdr:to>
      <xdr:col>18</xdr:col>
      <xdr:colOff>281940</xdr:colOff>
      <xdr:row>37</xdr:row>
      <xdr:rowOff>76200</xdr:rowOff>
    </xdr:to>
    <xdr:graphicFrame macro="">
      <xdr:nvGraphicFramePr>
        <xdr:cNvPr id="4" name="Chart 4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388620</xdr:colOff>
      <xdr:row>49</xdr:row>
      <xdr:rowOff>160020</xdr:rowOff>
    </xdr:from>
    <xdr:to>
      <xdr:col>17</xdr:col>
      <xdr:colOff>571500</xdr:colOff>
      <xdr:row>74</xdr:row>
      <xdr:rowOff>22860</xdr:rowOff>
    </xdr:to>
    <xdr:graphicFrame macro="">
      <xdr:nvGraphicFramePr>
        <xdr:cNvPr id="5" name="Chart 30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20</xdr:col>
      <xdr:colOff>175260</xdr:colOff>
      <xdr:row>33</xdr:row>
      <xdr:rowOff>60960</xdr:rowOff>
    </xdr:from>
    <xdr:to>
      <xdr:col>24</xdr:col>
      <xdr:colOff>0</xdr:colOff>
      <xdr:row>36</xdr:row>
      <xdr:rowOff>45720</xdr:rowOff>
    </xdr:to>
    <xdr:pic>
      <xdr:nvPicPr>
        <xdr:cNvPr id="6" name="Picture 356" descr="\beta = (1-\bar{x}) \left(\frac{\bar{x} (1 - \bar{x})}{v} - 1 \right).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22580" y="5913120"/>
          <a:ext cx="2385060" cy="4876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205740</xdr:colOff>
      <xdr:row>30</xdr:row>
      <xdr:rowOff>22860</xdr:rowOff>
    </xdr:from>
    <xdr:to>
      <xdr:col>23</xdr:col>
      <xdr:colOff>190500</xdr:colOff>
      <xdr:row>33</xdr:row>
      <xdr:rowOff>0</xdr:rowOff>
    </xdr:to>
    <xdr:pic>
      <xdr:nvPicPr>
        <xdr:cNvPr id="7" name="Picture 357" descr="\alpha = \bar{x} \left(\frac{\bar{x} (1 - \bar{x})}{v} - 1 \right),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53060" y="5372100"/>
          <a:ext cx="1905000" cy="480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0</xdr:colOff>
      <xdr:row>38</xdr:row>
      <xdr:rowOff>0</xdr:rowOff>
    </xdr:from>
    <xdr:to>
      <xdr:col>22</xdr:col>
      <xdr:colOff>0</xdr:colOff>
      <xdr:row>40</xdr:row>
      <xdr:rowOff>137160</xdr:rowOff>
    </xdr:to>
    <xdr:pic>
      <xdr:nvPicPr>
        <xdr:cNvPr id="8" name="Picture 358" descr="\frac{(\bar{x}-\ell)}{(h-\ell)} ,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87400" y="6690360"/>
          <a:ext cx="640080" cy="472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396240</xdr:colOff>
      <xdr:row>38</xdr:row>
      <xdr:rowOff>0</xdr:rowOff>
    </xdr:from>
    <xdr:to>
      <xdr:col>23</xdr:col>
      <xdr:colOff>403860</xdr:colOff>
      <xdr:row>40</xdr:row>
      <xdr:rowOff>68580</xdr:rowOff>
    </xdr:to>
    <xdr:pic>
      <xdr:nvPicPr>
        <xdr:cNvPr id="9" name="Picture 359" descr="\frac{v}{(h-\ell)^2} 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23720" y="6690360"/>
          <a:ext cx="647700" cy="4038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=""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=""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685800</xdr:colOff>
      <xdr:row>38</xdr:row>
      <xdr:rowOff>88900</xdr:rowOff>
    </xdr:from>
    <xdr:to>
      <xdr:col>18</xdr:col>
      <xdr:colOff>520700</xdr:colOff>
      <xdr:row>56</xdr:row>
      <xdr:rowOff>17802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BC3720-DF5C-2144-A8C6-679ADB921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tretch>
          <a:fillRect/>
        </a:stretch>
      </xdr:blipFill>
      <xdr:spPr>
        <a:xfrm>
          <a:off x="7124700" y="6743700"/>
          <a:ext cx="6464300" cy="2900702"/>
        </a:xfrm>
        <a:prstGeom prst="rect">
          <a:avLst/>
        </a:prstGeom>
      </xdr:spPr>
    </xdr:pic>
    <xdr:clientData/>
  </xdr:twoCellAnchor>
  <xdr:twoCellAnchor>
    <xdr:from>
      <xdr:col>30</xdr:col>
      <xdr:colOff>359833</xdr:colOff>
      <xdr:row>23</xdr:row>
      <xdr:rowOff>71966</xdr:rowOff>
    </xdr:from>
    <xdr:to>
      <xdr:col>37</xdr:col>
      <xdr:colOff>190500</xdr:colOff>
      <xdr:row>39</xdr:row>
      <xdr:rowOff>105833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D7C3E3C-C08B-B64E-8909-5A094A4B4C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29</xdr:col>
      <xdr:colOff>42333</xdr:colOff>
      <xdr:row>25</xdr:row>
      <xdr:rowOff>8466</xdr:rowOff>
    </xdr:from>
    <xdr:to>
      <xdr:col>37</xdr:col>
      <xdr:colOff>313265</xdr:colOff>
      <xdr:row>41</xdr:row>
      <xdr:rowOff>26267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CD50BC0-56B8-F843-A8BE-A6F8BFD21C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</a:blip>
        <a:srcRect t="8390"/>
        <a:stretch/>
      </xdr:blipFill>
      <xdr:spPr>
        <a:xfrm>
          <a:off x="21014266" y="4597399"/>
          <a:ext cx="5689599" cy="27271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660400</xdr:colOff>
      <xdr:row>5</xdr:row>
      <xdr:rowOff>165100</xdr:rowOff>
    </xdr:from>
    <xdr:to>
      <xdr:col>10</xdr:col>
      <xdr:colOff>520700</xdr:colOff>
      <xdr:row>20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83037" cy="629355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home/MyMods/EBSwp/1999/results/for%20stoke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home/MyMods/EBS%20Pollock/97EBSwp/results/Home/penalty%20vs%20sigma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 (2)"/>
      <sheetName val="Sheet4"/>
      <sheetName val="Sheet2"/>
      <sheetName val="Sheet3"/>
    </sheetNames>
    <sheetDataSet>
      <sheetData sheetId="0">
        <row r="2">
          <cell r="D2">
            <v>1.5545</v>
          </cell>
          <cell r="E2">
            <v>0.61321000000000003</v>
          </cell>
        </row>
        <row r="4">
          <cell r="A4">
            <v>0.7</v>
          </cell>
          <cell r="B4">
            <v>10.199999999999999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Chart1"/>
    </sheetNames>
    <sheetDataSet>
      <sheetData sheetId="0" refreshError="1">
        <row r="2">
          <cell r="A2">
            <v>0.7</v>
          </cell>
        </row>
        <row r="3">
          <cell r="A3">
            <v>0.6</v>
          </cell>
        </row>
        <row r="4">
          <cell r="A4">
            <v>0.5</v>
          </cell>
        </row>
        <row r="5">
          <cell r="A5">
            <v>0.4</v>
          </cell>
        </row>
        <row r="6">
          <cell r="A6">
            <v>0.3</v>
          </cell>
        </row>
        <row r="7">
          <cell r="A7">
            <v>0.25</v>
          </cell>
        </row>
        <row r="8">
          <cell r="A8">
            <v>0.22500000000000001</v>
          </cell>
        </row>
        <row r="9">
          <cell r="A9">
            <v>0.2</v>
          </cell>
        </row>
        <row r="10">
          <cell r="A10">
            <v>0.15</v>
          </cell>
        </row>
        <row r="11">
          <cell r="A11">
            <v>0.1</v>
          </cell>
        </row>
        <row r="12">
          <cell r="A12">
            <v>0.05</v>
          </cell>
        </row>
        <row r="13">
          <cell r="A13">
            <v>0.01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G80"/>
  <sheetViews>
    <sheetView workbookViewId="0">
      <selection activeCell="H27" sqref="H27"/>
    </sheetView>
  </sheetViews>
  <sheetFormatPr baseColWidth="10" defaultColWidth="8.83203125" defaultRowHeight="13" x14ac:dyDescent="0.15"/>
  <cols>
    <col min="1" max="3" width="8.83203125" style="7"/>
    <col min="4" max="5" width="12.33203125" style="7" bestFit="1" customWidth="1"/>
    <col min="6" max="259" width="8.83203125" style="7"/>
    <col min="260" max="261" width="12.33203125" style="7" bestFit="1" customWidth="1"/>
    <col min="262" max="515" width="8.83203125" style="7"/>
    <col min="516" max="517" width="12.33203125" style="7" bestFit="1" customWidth="1"/>
    <col min="518" max="771" width="8.83203125" style="7"/>
    <col min="772" max="773" width="12.33203125" style="7" bestFit="1" customWidth="1"/>
    <col min="774" max="1027" width="8.83203125" style="7"/>
    <col min="1028" max="1029" width="12.33203125" style="7" bestFit="1" customWidth="1"/>
    <col min="1030" max="1283" width="8.83203125" style="7"/>
    <col min="1284" max="1285" width="12.33203125" style="7" bestFit="1" customWidth="1"/>
    <col min="1286" max="1539" width="8.83203125" style="7"/>
    <col min="1540" max="1541" width="12.33203125" style="7" bestFit="1" customWidth="1"/>
    <col min="1542" max="1795" width="8.83203125" style="7"/>
    <col min="1796" max="1797" width="12.33203125" style="7" bestFit="1" customWidth="1"/>
    <col min="1798" max="2051" width="8.83203125" style="7"/>
    <col min="2052" max="2053" width="12.33203125" style="7" bestFit="1" customWidth="1"/>
    <col min="2054" max="2307" width="8.83203125" style="7"/>
    <col min="2308" max="2309" width="12.33203125" style="7" bestFit="1" customWidth="1"/>
    <col min="2310" max="2563" width="8.83203125" style="7"/>
    <col min="2564" max="2565" width="12.33203125" style="7" bestFit="1" customWidth="1"/>
    <col min="2566" max="2819" width="8.83203125" style="7"/>
    <col min="2820" max="2821" width="12.33203125" style="7" bestFit="1" customWidth="1"/>
    <col min="2822" max="3075" width="8.83203125" style="7"/>
    <col min="3076" max="3077" width="12.33203125" style="7" bestFit="1" customWidth="1"/>
    <col min="3078" max="3331" width="8.83203125" style="7"/>
    <col min="3332" max="3333" width="12.33203125" style="7" bestFit="1" customWidth="1"/>
    <col min="3334" max="3587" width="8.83203125" style="7"/>
    <col min="3588" max="3589" width="12.33203125" style="7" bestFit="1" customWidth="1"/>
    <col min="3590" max="3843" width="8.83203125" style="7"/>
    <col min="3844" max="3845" width="12.33203125" style="7" bestFit="1" customWidth="1"/>
    <col min="3846" max="4099" width="8.83203125" style="7"/>
    <col min="4100" max="4101" width="12.33203125" style="7" bestFit="1" customWidth="1"/>
    <col min="4102" max="4355" width="8.83203125" style="7"/>
    <col min="4356" max="4357" width="12.33203125" style="7" bestFit="1" customWidth="1"/>
    <col min="4358" max="4611" width="8.83203125" style="7"/>
    <col min="4612" max="4613" width="12.33203125" style="7" bestFit="1" customWidth="1"/>
    <col min="4614" max="4867" width="8.83203125" style="7"/>
    <col min="4868" max="4869" width="12.33203125" style="7" bestFit="1" customWidth="1"/>
    <col min="4870" max="5123" width="8.83203125" style="7"/>
    <col min="5124" max="5125" width="12.33203125" style="7" bestFit="1" customWidth="1"/>
    <col min="5126" max="5379" width="8.83203125" style="7"/>
    <col min="5380" max="5381" width="12.33203125" style="7" bestFit="1" customWidth="1"/>
    <col min="5382" max="5635" width="8.83203125" style="7"/>
    <col min="5636" max="5637" width="12.33203125" style="7" bestFit="1" customWidth="1"/>
    <col min="5638" max="5891" width="8.83203125" style="7"/>
    <col min="5892" max="5893" width="12.33203125" style="7" bestFit="1" customWidth="1"/>
    <col min="5894" max="6147" width="8.83203125" style="7"/>
    <col min="6148" max="6149" width="12.33203125" style="7" bestFit="1" customWidth="1"/>
    <col min="6150" max="6403" width="8.83203125" style="7"/>
    <col min="6404" max="6405" width="12.33203125" style="7" bestFit="1" customWidth="1"/>
    <col min="6406" max="6659" width="8.83203125" style="7"/>
    <col min="6660" max="6661" width="12.33203125" style="7" bestFit="1" customWidth="1"/>
    <col min="6662" max="6915" width="8.83203125" style="7"/>
    <col min="6916" max="6917" width="12.33203125" style="7" bestFit="1" customWidth="1"/>
    <col min="6918" max="7171" width="8.83203125" style="7"/>
    <col min="7172" max="7173" width="12.33203125" style="7" bestFit="1" customWidth="1"/>
    <col min="7174" max="7427" width="8.83203125" style="7"/>
    <col min="7428" max="7429" width="12.33203125" style="7" bestFit="1" customWidth="1"/>
    <col min="7430" max="7683" width="8.83203125" style="7"/>
    <col min="7684" max="7685" width="12.33203125" style="7" bestFit="1" customWidth="1"/>
    <col min="7686" max="7939" width="8.83203125" style="7"/>
    <col min="7940" max="7941" width="12.33203125" style="7" bestFit="1" customWidth="1"/>
    <col min="7942" max="8195" width="8.83203125" style="7"/>
    <col min="8196" max="8197" width="12.33203125" style="7" bestFit="1" customWidth="1"/>
    <col min="8198" max="8451" width="8.83203125" style="7"/>
    <col min="8452" max="8453" width="12.33203125" style="7" bestFit="1" customWidth="1"/>
    <col min="8454" max="8707" width="8.83203125" style="7"/>
    <col min="8708" max="8709" width="12.33203125" style="7" bestFit="1" customWidth="1"/>
    <col min="8710" max="8963" width="8.83203125" style="7"/>
    <col min="8964" max="8965" width="12.33203125" style="7" bestFit="1" customWidth="1"/>
    <col min="8966" max="9219" width="8.83203125" style="7"/>
    <col min="9220" max="9221" width="12.33203125" style="7" bestFit="1" customWidth="1"/>
    <col min="9222" max="9475" width="8.83203125" style="7"/>
    <col min="9476" max="9477" width="12.33203125" style="7" bestFit="1" customWidth="1"/>
    <col min="9478" max="9731" width="8.83203125" style="7"/>
    <col min="9732" max="9733" width="12.33203125" style="7" bestFit="1" customWidth="1"/>
    <col min="9734" max="9987" width="8.83203125" style="7"/>
    <col min="9988" max="9989" width="12.33203125" style="7" bestFit="1" customWidth="1"/>
    <col min="9990" max="10243" width="8.83203125" style="7"/>
    <col min="10244" max="10245" width="12.33203125" style="7" bestFit="1" customWidth="1"/>
    <col min="10246" max="10499" width="8.83203125" style="7"/>
    <col min="10500" max="10501" width="12.33203125" style="7" bestFit="1" customWidth="1"/>
    <col min="10502" max="10755" width="8.83203125" style="7"/>
    <col min="10756" max="10757" width="12.33203125" style="7" bestFit="1" customWidth="1"/>
    <col min="10758" max="11011" width="8.83203125" style="7"/>
    <col min="11012" max="11013" width="12.33203125" style="7" bestFit="1" customWidth="1"/>
    <col min="11014" max="11267" width="8.83203125" style="7"/>
    <col min="11268" max="11269" width="12.33203125" style="7" bestFit="1" customWidth="1"/>
    <col min="11270" max="11523" width="8.83203125" style="7"/>
    <col min="11524" max="11525" width="12.33203125" style="7" bestFit="1" customWidth="1"/>
    <col min="11526" max="11779" width="8.83203125" style="7"/>
    <col min="11780" max="11781" width="12.33203125" style="7" bestFit="1" customWidth="1"/>
    <col min="11782" max="12035" width="8.83203125" style="7"/>
    <col min="12036" max="12037" width="12.33203125" style="7" bestFit="1" customWidth="1"/>
    <col min="12038" max="12291" width="8.83203125" style="7"/>
    <col min="12292" max="12293" width="12.33203125" style="7" bestFit="1" customWidth="1"/>
    <col min="12294" max="12547" width="8.83203125" style="7"/>
    <col min="12548" max="12549" width="12.33203125" style="7" bestFit="1" customWidth="1"/>
    <col min="12550" max="12803" width="8.83203125" style="7"/>
    <col min="12804" max="12805" width="12.33203125" style="7" bestFit="1" customWidth="1"/>
    <col min="12806" max="13059" width="8.83203125" style="7"/>
    <col min="13060" max="13061" width="12.33203125" style="7" bestFit="1" customWidth="1"/>
    <col min="13062" max="13315" width="8.83203125" style="7"/>
    <col min="13316" max="13317" width="12.33203125" style="7" bestFit="1" customWidth="1"/>
    <col min="13318" max="13571" width="8.83203125" style="7"/>
    <col min="13572" max="13573" width="12.33203125" style="7" bestFit="1" customWidth="1"/>
    <col min="13574" max="13827" width="8.83203125" style="7"/>
    <col min="13828" max="13829" width="12.33203125" style="7" bestFit="1" customWidth="1"/>
    <col min="13830" max="14083" width="8.83203125" style="7"/>
    <col min="14084" max="14085" width="12.33203125" style="7" bestFit="1" customWidth="1"/>
    <col min="14086" max="14339" width="8.83203125" style="7"/>
    <col min="14340" max="14341" width="12.33203125" style="7" bestFit="1" customWidth="1"/>
    <col min="14342" max="14595" width="8.83203125" style="7"/>
    <col min="14596" max="14597" width="12.33203125" style="7" bestFit="1" customWidth="1"/>
    <col min="14598" max="14851" width="8.83203125" style="7"/>
    <col min="14852" max="14853" width="12.33203125" style="7" bestFit="1" customWidth="1"/>
    <col min="14854" max="15107" width="8.83203125" style="7"/>
    <col min="15108" max="15109" width="12.33203125" style="7" bestFit="1" customWidth="1"/>
    <col min="15110" max="15363" width="8.83203125" style="7"/>
    <col min="15364" max="15365" width="12.33203125" style="7" bestFit="1" customWidth="1"/>
    <col min="15366" max="15619" width="8.83203125" style="7"/>
    <col min="15620" max="15621" width="12.33203125" style="7" bestFit="1" customWidth="1"/>
    <col min="15622" max="15875" width="8.83203125" style="7"/>
    <col min="15876" max="15877" width="12.33203125" style="7" bestFit="1" customWidth="1"/>
    <col min="15878" max="16131" width="8.83203125" style="7"/>
    <col min="16132" max="16133" width="12.33203125" style="7" bestFit="1" customWidth="1"/>
    <col min="16134" max="16384" width="8.83203125" style="7"/>
  </cols>
  <sheetData>
    <row r="1" spans="1:7" x14ac:dyDescent="0.15">
      <c r="C1" s="7">
        <f>SUM(C2:C80)</f>
        <v>99.997578185228278</v>
      </c>
      <c r="D1" s="7">
        <f>SUM(D2:D80)</f>
        <v>22.596754916974209</v>
      </c>
      <c r="E1" s="7">
        <v>0.35</v>
      </c>
      <c r="F1" s="7">
        <f>G1*E1</f>
        <v>8.7499999999999994E-2</v>
      </c>
      <c r="G1" s="7">
        <v>0.25</v>
      </c>
    </row>
    <row r="2" spans="1:7" x14ac:dyDescent="0.15">
      <c r="A2" s="7">
        <f>LN(B2)</f>
        <v>-6.9077552789821368</v>
      </c>
      <c r="B2" s="7">
        <v>1E-3</v>
      </c>
      <c r="C2" s="7">
        <f>NORMDIST(B2,$E$1,$F$1,0)</f>
        <v>1.6009259986445371E-3</v>
      </c>
      <c r="D2" s="7">
        <f>EXP(-$G$2*(LN(B2)-LN($E$1))^2)</f>
        <v>5.9724929518295821E-120</v>
      </c>
      <c r="E2" s="7">
        <f>EXP(-$G$2*(LN(B2)-LN($E$1))^2)*$C$1/$D$1</f>
        <v>2.6430114992426331E-119</v>
      </c>
      <c r="G2" s="7">
        <f>1/(2*G1^2)</f>
        <v>8</v>
      </c>
    </row>
    <row r="3" spans="1:7" x14ac:dyDescent="0.15">
      <c r="A3" s="7">
        <f t="shared" ref="A3:A66" si="0">LN(B3)</f>
        <v>-4.6051701859880909</v>
      </c>
      <c r="B3" s="7">
        <v>0.01</v>
      </c>
      <c r="C3" s="7">
        <f t="shared" ref="C3:C66" si="1">NORMDIST(B3,$E$1,$F$1,0)</f>
        <v>2.4001841805230397E-3</v>
      </c>
      <c r="D3" s="7">
        <f t="shared" ref="D3:D66" si="2">EXP(-$G$2*(LN(B3)-LN($E$1))^2)</f>
        <v>1.2089417438200744E-44</v>
      </c>
      <c r="E3" s="7">
        <f t="shared" ref="E3:E66" si="3">EXP(-$G$2*(LN(B3)-LN($E$1))^2)*$C$1/$D$1</f>
        <v>5.3499383868709017E-44</v>
      </c>
    </row>
    <row r="4" spans="1:7" x14ac:dyDescent="0.15">
      <c r="A4" s="7">
        <f t="shared" si="0"/>
        <v>-3.912023005428146</v>
      </c>
      <c r="B4" s="7">
        <v>0.02</v>
      </c>
      <c r="C4" s="7">
        <f t="shared" si="1"/>
        <v>3.7176676531788869E-3</v>
      </c>
      <c r="D4" s="7">
        <f t="shared" si="2"/>
        <v>3.4466978731614902E-29</v>
      </c>
      <c r="E4" s="7">
        <f t="shared" si="3"/>
        <v>1.5252696297264508E-28</v>
      </c>
    </row>
    <row r="5" spans="1:7" x14ac:dyDescent="0.15">
      <c r="A5" s="7">
        <f t="shared" si="0"/>
        <v>-3.5065578973199818</v>
      </c>
      <c r="B5" s="7">
        <v>0.03</v>
      </c>
      <c r="C5" s="7">
        <f t="shared" si="1"/>
        <v>5.6836082857783026E-3</v>
      </c>
      <c r="D5" s="7">
        <f t="shared" si="2"/>
        <v>1.0723813037442419E-21</v>
      </c>
      <c r="E5" s="7">
        <f t="shared" si="3"/>
        <v>4.7456165126165427E-21</v>
      </c>
    </row>
    <row r="6" spans="1:7" x14ac:dyDescent="0.15">
      <c r="A6" s="7">
        <f t="shared" si="0"/>
        <v>-3.2188758248682006</v>
      </c>
      <c r="B6" s="7">
        <v>0.04</v>
      </c>
      <c r="C6" s="7">
        <f t="shared" si="1"/>
        <v>8.5764053089415881E-3</v>
      </c>
      <c r="D6" s="7">
        <f t="shared" si="2"/>
        <v>4.5068341296620916E-17</v>
      </c>
      <c r="E6" s="7">
        <f t="shared" si="3"/>
        <v>1.9944124716341658E-16</v>
      </c>
    </row>
    <row r="7" spans="1:7" x14ac:dyDescent="0.15">
      <c r="A7" s="7">
        <f t="shared" si="0"/>
        <v>-2.9957322735539909</v>
      </c>
      <c r="B7" s="7">
        <v>0.05</v>
      </c>
      <c r="C7" s="7">
        <f t="shared" si="1"/>
        <v>1.2773621331221053E-2</v>
      </c>
      <c r="D7" s="7">
        <f t="shared" si="2"/>
        <v>6.984272505684344E-14</v>
      </c>
      <c r="E7" s="7">
        <f t="shared" si="3"/>
        <v>3.0907550155773882E-13</v>
      </c>
    </row>
    <row r="8" spans="1:7" x14ac:dyDescent="0.15">
      <c r="A8" s="7">
        <f t="shared" si="0"/>
        <v>-2.8134107167600364</v>
      </c>
      <c r="B8" s="7">
        <v>0.06</v>
      </c>
      <c r="C8" s="7">
        <f t="shared" si="1"/>
        <v>1.8778044346186445E-2</v>
      </c>
      <c r="D8" s="7">
        <f t="shared" si="2"/>
        <v>1.5627986820921278E-11</v>
      </c>
      <c r="E8" s="7">
        <f t="shared" si="3"/>
        <v>6.915863980225229E-11</v>
      </c>
    </row>
    <row r="9" spans="1:7" x14ac:dyDescent="0.15">
      <c r="A9" s="7">
        <f t="shared" si="0"/>
        <v>-2.6592600369327779</v>
      </c>
      <c r="B9" s="7">
        <v>7.0000000000000007E-2</v>
      </c>
      <c r="C9" s="7">
        <f t="shared" si="1"/>
        <v>2.7246722302455367E-2</v>
      </c>
      <c r="D9" s="7">
        <f t="shared" si="2"/>
        <v>1.0009431295717975E-9</v>
      </c>
      <c r="E9" s="7">
        <f t="shared" si="3"/>
        <v>4.4294806588859345E-9</v>
      </c>
    </row>
    <row r="10" spans="1:7" x14ac:dyDescent="0.15">
      <c r="A10" s="7">
        <f t="shared" si="0"/>
        <v>-2.5257286443082556</v>
      </c>
      <c r="B10" s="7">
        <v>0.08</v>
      </c>
      <c r="C10" s="7">
        <f t="shared" si="1"/>
        <v>3.9021661103897272E-2</v>
      </c>
      <c r="D10" s="7">
        <f t="shared" si="2"/>
        <v>2.7027784574863642E-8</v>
      </c>
      <c r="E10" s="7">
        <f t="shared" si="3"/>
        <v>1.1960624484041347E-7</v>
      </c>
    </row>
    <row r="11" spans="1:7" x14ac:dyDescent="0.15">
      <c r="A11" s="7">
        <f t="shared" si="0"/>
        <v>-2.4079456086518722</v>
      </c>
      <c r="B11" s="7">
        <v>0.09</v>
      </c>
      <c r="C11" s="7">
        <f t="shared" si="1"/>
        <v>5.516007175878896E-2</v>
      </c>
      <c r="D11" s="7">
        <f t="shared" si="2"/>
        <v>3.9043857215273508E-7</v>
      </c>
      <c r="E11" s="7">
        <f t="shared" si="3"/>
        <v>1.7278105546050684E-6</v>
      </c>
    </row>
    <row r="12" spans="1:7" x14ac:dyDescent="0.15">
      <c r="A12" s="7">
        <f t="shared" si="0"/>
        <v>-2.3025850929940455</v>
      </c>
      <c r="B12" s="7">
        <v>0.1</v>
      </c>
      <c r="C12" s="7">
        <f t="shared" si="1"/>
        <v>7.696113685977421E-2</v>
      </c>
      <c r="D12" s="7">
        <f t="shared" si="2"/>
        <v>3.5260917904568884E-6</v>
      </c>
      <c r="E12" s="7">
        <f t="shared" si="3"/>
        <v>1.560403875689416E-5</v>
      </c>
    </row>
    <row r="13" spans="1:7" x14ac:dyDescent="0.15">
      <c r="A13" s="7">
        <f t="shared" si="0"/>
        <v>-2.2072749131897207</v>
      </c>
      <c r="B13" s="7">
        <v>0.11</v>
      </c>
      <c r="C13" s="7">
        <f t="shared" si="1"/>
        <v>0.10598531834445447</v>
      </c>
      <c r="D13" s="7">
        <f t="shared" si="2"/>
        <v>2.2152157450468134E-5</v>
      </c>
      <c r="E13" s="7">
        <f t="shared" si="3"/>
        <v>9.8030097895193398E-5</v>
      </c>
    </row>
    <row r="14" spans="1:7" x14ac:dyDescent="0.15">
      <c r="A14" s="7">
        <f t="shared" si="0"/>
        <v>-2.120263536200091</v>
      </c>
      <c r="B14" s="7">
        <v>0.12</v>
      </c>
      <c r="C14" s="7">
        <f t="shared" si="1"/>
        <v>0.14406136488619525</v>
      </c>
      <c r="D14" s="7">
        <f t="shared" si="2"/>
        <v>1.0445454815275E-4</v>
      </c>
      <c r="E14" s="7">
        <f t="shared" si="3"/>
        <v>4.622434453126317E-4</v>
      </c>
    </row>
    <row r="15" spans="1:7" x14ac:dyDescent="0.15">
      <c r="A15" s="7">
        <f t="shared" si="0"/>
        <v>-2.0402208285265546</v>
      </c>
      <c r="B15" s="7">
        <v>0.13</v>
      </c>
      <c r="C15" s="7">
        <f t="shared" si="1"/>
        <v>0.19327555270136076</v>
      </c>
      <c r="D15" s="7">
        <f t="shared" si="2"/>
        <v>3.9087734473540459E-4</v>
      </c>
      <c r="E15" s="7">
        <f t="shared" si="3"/>
        <v>1.7297522579957651E-3</v>
      </c>
    </row>
    <row r="16" spans="1:7" x14ac:dyDescent="0.15">
      <c r="A16" s="7">
        <f t="shared" si="0"/>
        <v>-1.9661128563728327</v>
      </c>
      <c r="B16" s="7">
        <v>0.14000000000000001</v>
      </c>
      <c r="C16" s="7">
        <f t="shared" si="1"/>
        <v>0.25593748908391889</v>
      </c>
      <c r="D16" s="7">
        <f t="shared" si="2"/>
        <v>1.2105146943951295E-3</v>
      </c>
      <c r="E16" s="7">
        <f t="shared" si="3"/>
        <v>5.3568991760943319E-3</v>
      </c>
    </row>
    <row r="17" spans="1:5" x14ac:dyDescent="0.15">
      <c r="A17" s="7">
        <f t="shared" si="0"/>
        <v>-1.8971199848858813</v>
      </c>
      <c r="B17" s="7">
        <v>0.15</v>
      </c>
      <c r="C17" s="7">
        <f t="shared" si="1"/>
        <v>0.33451721176183741</v>
      </c>
      <c r="D17" s="7">
        <f t="shared" si="2"/>
        <v>3.2041471824595488E-3</v>
      </c>
      <c r="E17" s="7">
        <f t="shared" si="3"/>
        <v>1.4179335022760043E-2</v>
      </c>
    </row>
    <row r="18" spans="1:5" x14ac:dyDescent="0.15">
      <c r="A18" s="7">
        <f t="shared" si="0"/>
        <v>-1.8325814637483102</v>
      </c>
      <c r="B18" s="7">
        <v>0.16</v>
      </c>
      <c r="C18" s="7">
        <f t="shared" si="1"/>
        <v>0.43154949608894094</v>
      </c>
      <c r="D18" s="7">
        <f t="shared" si="2"/>
        <v>7.4339534755486977E-3</v>
      </c>
      <c r="E18" s="7">
        <f t="shared" si="3"/>
        <v>3.2897526508911284E-2</v>
      </c>
    </row>
    <row r="19" spans="1:5" x14ac:dyDescent="0.15">
      <c r="A19" s="7">
        <f t="shared" si="0"/>
        <v>-1.7719568419318752</v>
      </c>
      <c r="B19" s="7">
        <v>0.17</v>
      </c>
      <c r="C19" s="7">
        <f t="shared" si="1"/>
        <v>0.54950334657806799</v>
      </c>
      <c r="D19" s="7">
        <f t="shared" si="2"/>
        <v>1.5424033009483066E-2</v>
      </c>
      <c r="E19" s="7">
        <f t="shared" si="3"/>
        <v>6.8256081568541141E-2</v>
      </c>
    </row>
    <row r="20" spans="1:5" x14ac:dyDescent="0.15">
      <c r="A20" s="7">
        <f t="shared" si="0"/>
        <v>-1.7147984280919266</v>
      </c>
      <c r="B20" s="7">
        <v>0.18</v>
      </c>
      <c r="C20" s="7">
        <f t="shared" si="1"/>
        <v>0.69061761581786218</v>
      </c>
      <c r="D20" s="7">
        <f t="shared" si="2"/>
        <v>2.9084558693591629E-2</v>
      </c>
      <c r="E20" s="7">
        <f t="shared" si="3"/>
        <v>0.12870810178857017</v>
      </c>
    </row>
    <row r="21" spans="1:5" x14ac:dyDescent="0.15">
      <c r="A21" s="7">
        <f t="shared" si="0"/>
        <v>-1.6607312068216509</v>
      </c>
      <c r="B21" s="7">
        <v>0.19</v>
      </c>
      <c r="C21" s="7">
        <f t="shared" si="1"/>
        <v>0.85670745137954396</v>
      </c>
      <c r="D21" s="7">
        <f t="shared" si="2"/>
        <v>5.0505185999318795E-2</v>
      </c>
      <c r="E21" s="7">
        <f t="shared" si="3"/>
        <v>0.22350095419819002</v>
      </c>
    </row>
    <row r="22" spans="1:5" x14ac:dyDescent="0.15">
      <c r="A22" s="7">
        <f t="shared" si="0"/>
        <v>-1.6094379124341003</v>
      </c>
      <c r="B22" s="7">
        <v>0.2</v>
      </c>
      <c r="C22" s="7">
        <f t="shared" si="1"/>
        <v>1.0489505595898068</v>
      </c>
      <c r="D22" s="7">
        <f t="shared" si="2"/>
        <v>8.1646311031252694E-2</v>
      </c>
      <c r="E22" s="7">
        <f t="shared" si="3"/>
        <v>0.36130999344291714</v>
      </c>
    </row>
    <row r="23" spans="1:5" x14ac:dyDescent="0.15">
      <c r="A23" s="7">
        <f t="shared" si="0"/>
        <v>-1.5606477482646683</v>
      </c>
      <c r="B23" s="7">
        <v>0.21</v>
      </c>
      <c r="C23" s="7">
        <f t="shared" si="1"/>
        <v>1.267666682050921</v>
      </c>
      <c r="D23" s="7">
        <f t="shared" si="2"/>
        <v>0.12399146539973518</v>
      </c>
      <c r="E23" s="7">
        <f t="shared" si="3"/>
        <v>0.54870030237382861</v>
      </c>
    </row>
    <row r="24" spans="1:5" x14ac:dyDescent="0.15">
      <c r="A24" s="7">
        <f t="shared" si="0"/>
        <v>-1.5141277326297755</v>
      </c>
      <c r="B24" s="7">
        <v>0.22</v>
      </c>
      <c r="C24" s="7">
        <f t="shared" si="1"/>
        <v>1.5121076661995798</v>
      </c>
      <c r="D24" s="7">
        <f t="shared" si="2"/>
        <v>0.17823763660804398</v>
      </c>
      <c r="E24" s="7">
        <f t="shared" si="3"/>
        <v>0.78875626468270754</v>
      </c>
    </row>
    <row r="25" spans="1:5" x14ac:dyDescent="0.15">
      <c r="A25" s="7">
        <f t="shared" si="0"/>
        <v>-1.4696759700589417</v>
      </c>
      <c r="B25" s="7">
        <v>0.23</v>
      </c>
      <c r="C25" s="7">
        <f t="shared" si="1"/>
        <v>1.7802784580016882</v>
      </c>
      <c r="D25" s="7">
        <f t="shared" si="2"/>
        <v>0.24409006253228496</v>
      </c>
      <c r="E25" s="7">
        <f t="shared" si="3"/>
        <v>1.0801734674731696</v>
      </c>
    </row>
    <row r="26" spans="1:5" x14ac:dyDescent="0.15">
      <c r="A26" s="7">
        <f t="shared" si="0"/>
        <v>-1.4271163556401458</v>
      </c>
      <c r="B26" s="7">
        <v>0.24</v>
      </c>
      <c r="C26" s="7">
        <f t="shared" si="1"/>
        <v>2.0688106372710302</v>
      </c>
      <c r="D26" s="7">
        <f t="shared" si="2"/>
        <v>0.32020063514886032</v>
      </c>
      <c r="E26" s="7">
        <f t="shared" si="3"/>
        <v>1.4169861188433608</v>
      </c>
    </row>
    <row r="27" spans="1:5" x14ac:dyDescent="0.15">
      <c r="A27" s="7">
        <f t="shared" si="0"/>
        <v>-1.3862943611198906</v>
      </c>
      <c r="B27" s="7">
        <v>0.25</v>
      </c>
      <c r="C27" s="7">
        <f t="shared" si="1"/>
        <v>2.3729092356022923</v>
      </c>
      <c r="D27" s="7">
        <f t="shared" si="2"/>
        <v>0.40425535731410339</v>
      </c>
      <c r="E27" s="7">
        <f t="shared" si="3"/>
        <v>1.7889540709869081</v>
      </c>
    </row>
    <row r="28" spans="1:5" x14ac:dyDescent="0.15">
      <c r="A28" s="7">
        <f t="shared" si="0"/>
        <v>-1.3470736479666092</v>
      </c>
      <c r="B28" s="7">
        <v>0.26</v>
      </c>
      <c r="C28" s="7">
        <f t="shared" si="1"/>
        <v>2.6863902033511122</v>
      </c>
      <c r="D28" s="7">
        <f t="shared" si="2"/>
        <v>0.4931865664308942</v>
      </c>
      <c r="E28" s="7">
        <f t="shared" si="3"/>
        <v>2.1825019750748096</v>
      </c>
    </row>
    <row r="29" spans="1:5" x14ac:dyDescent="0.15">
      <c r="A29" s="7">
        <f t="shared" si="0"/>
        <v>-1.3093333199837622</v>
      </c>
      <c r="B29" s="7">
        <v>0.27</v>
      </c>
      <c r="C29" s="7">
        <f t="shared" si="1"/>
        <v>3.0018199920556219</v>
      </c>
      <c r="D29" s="7">
        <f t="shared" si="2"/>
        <v>0.58346635787623569</v>
      </c>
      <c r="E29" s="7">
        <f t="shared" si="3"/>
        <v>2.5820177700096023</v>
      </c>
    </row>
    <row r="30" spans="1:5" x14ac:dyDescent="0.15">
      <c r="A30" s="7">
        <f t="shared" si="0"/>
        <v>-1.2729656758128873</v>
      </c>
      <c r="B30" s="7">
        <v>0.28000000000000003</v>
      </c>
      <c r="C30" s="7">
        <f t="shared" si="1"/>
        <v>3.3107606029883758</v>
      </c>
      <c r="D30" s="7">
        <f t="shared" si="2"/>
        <v>0.67143077666840767</v>
      </c>
      <c r="E30" s="7">
        <f t="shared" si="3"/>
        <v>2.9712873300861617</v>
      </c>
    </row>
    <row r="31" spans="1:5" x14ac:dyDescent="0.15">
      <c r="A31" s="7">
        <f t="shared" si="0"/>
        <v>-1.2378743560016174</v>
      </c>
      <c r="B31" s="7">
        <v>0.28999999999999998</v>
      </c>
      <c r="C31" s="7">
        <f t="shared" si="1"/>
        <v>3.6041137867489454</v>
      </c>
      <c r="D31" s="7">
        <f t="shared" si="2"/>
        <v>0.75358826015954405</v>
      </c>
      <c r="E31" s="7">
        <f t="shared" si="3"/>
        <v>3.3348594186047289</v>
      </c>
    </row>
    <row r="32" spans="1:5" x14ac:dyDescent="0.15">
      <c r="A32" s="7">
        <f t="shared" si="0"/>
        <v>-1.2039728043259361</v>
      </c>
      <c r="B32" s="7">
        <v>0.3</v>
      </c>
      <c r="C32" s="7">
        <f t="shared" si="1"/>
        <v>3.8725478372204298</v>
      </c>
      <c r="D32" s="7">
        <f t="shared" si="2"/>
        <v>0.82687689138220433</v>
      </c>
      <c r="E32" s="7">
        <f t="shared" si="3"/>
        <v>3.6591841129116611</v>
      </c>
    </row>
    <row r="33" spans="1:5" x14ac:dyDescent="0.15">
      <c r="A33" s="7">
        <f t="shared" si="0"/>
        <v>-1.1711829815029451</v>
      </c>
      <c r="B33" s="7">
        <v>0.31</v>
      </c>
      <c r="C33" s="7">
        <f t="shared" si="1"/>
        <v>4.1069807855321327</v>
      </c>
      <c r="D33" s="7">
        <f t="shared" si="2"/>
        <v>0.88884922288852741</v>
      </c>
      <c r="E33" s="7">
        <f t="shared" si="3"/>
        <v>3.9334307066324836</v>
      </c>
    </row>
    <row r="34" spans="1:5" x14ac:dyDescent="0.15">
      <c r="A34" s="7">
        <f t="shared" si="0"/>
        <v>-1.1394342831883648</v>
      </c>
      <c r="B34" s="7">
        <v>0.32</v>
      </c>
      <c r="C34" s="7">
        <f t="shared" si="1"/>
        <v>4.2990860010468932</v>
      </c>
      <c r="D34" s="7">
        <f t="shared" si="2"/>
        <v>0.93777736219991137</v>
      </c>
      <c r="E34" s="7">
        <f t="shared" si="3"/>
        <v>4.1499527450501583</v>
      </c>
    </row>
    <row r="35" spans="1:5" x14ac:dyDescent="0.15">
      <c r="A35" s="7">
        <f t="shared" si="0"/>
        <v>-1.1086626245216111</v>
      </c>
      <c r="B35" s="7">
        <v>0.33</v>
      </c>
      <c r="C35" s="7">
        <f t="shared" si="1"/>
        <v>4.441781361088478</v>
      </c>
      <c r="D35" s="7">
        <f t="shared" si="2"/>
        <v>0.97268242693561968</v>
      </c>
      <c r="E35" s="7">
        <f t="shared" si="3"/>
        <v>4.3044183730925063</v>
      </c>
    </row>
    <row r="36" spans="1:5" x14ac:dyDescent="0.15">
      <c r="A36" s="7">
        <f t="shared" si="0"/>
        <v>-1.0788096613719298</v>
      </c>
      <c r="B36" s="7">
        <v>0.34</v>
      </c>
      <c r="C36" s="7">
        <f t="shared" si="1"/>
        <v>4.5296620776580161</v>
      </c>
      <c r="D36" s="7">
        <f t="shared" si="2"/>
        <v>0.99330032521541456</v>
      </c>
      <c r="E36" s="7">
        <f t="shared" si="3"/>
        <v>4.3956589031077309</v>
      </c>
    </row>
    <row r="37" spans="1:5" x14ac:dyDescent="0.15">
      <c r="A37" s="7">
        <f t="shared" si="0"/>
        <v>-1.0498221244986776</v>
      </c>
      <c r="B37" s="7">
        <v>0.35000000000000003</v>
      </c>
      <c r="C37" s="7">
        <f t="shared" si="1"/>
        <v>4.5593403474449454</v>
      </c>
      <c r="D37" s="7">
        <f t="shared" si="2"/>
        <v>1</v>
      </c>
      <c r="E37" s="7">
        <f t="shared" si="3"/>
        <v>4.4253070209701741</v>
      </c>
    </row>
    <row r="38" spans="1:5" x14ac:dyDescent="0.15">
      <c r="A38" s="7">
        <f t="shared" si="0"/>
        <v>-1.0216512475319814</v>
      </c>
      <c r="B38" s="7">
        <v>0.36</v>
      </c>
      <c r="C38" s="7">
        <f t="shared" si="1"/>
        <v>4.5296620776580161</v>
      </c>
      <c r="D38" s="7">
        <f t="shared" si="2"/>
        <v>0.99367132448967932</v>
      </c>
      <c r="E38" s="7">
        <f t="shared" si="3"/>
        <v>4.3973006888009101</v>
      </c>
    </row>
    <row r="39" spans="1:5" x14ac:dyDescent="0.15">
      <c r="A39" s="7">
        <f t="shared" si="0"/>
        <v>-0.9942522733438669</v>
      </c>
      <c r="B39" s="7">
        <v>0.37</v>
      </c>
      <c r="C39" s="7">
        <f t="shared" si="1"/>
        <v>4.4417813610884771</v>
      </c>
      <c r="D39" s="7">
        <f t="shared" si="2"/>
        <v>0.97559858126539378</v>
      </c>
      <c r="E39" s="7">
        <f t="shared" si="3"/>
        <v>4.3173232513222883</v>
      </c>
    </row>
    <row r="40" spans="1:5" x14ac:dyDescent="0.15">
      <c r="A40" s="7">
        <f t="shared" si="0"/>
        <v>-0.96758402626170559</v>
      </c>
      <c r="B40" s="7">
        <v>0.38</v>
      </c>
      <c r="C40" s="7">
        <f t="shared" si="1"/>
        <v>4.2990860010468923</v>
      </c>
      <c r="D40" s="7">
        <f t="shared" si="2"/>
        <v>0.94733278442973512</v>
      </c>
      <c r="E40" s="7">
        <f t="shared" si="3"/>
        <v>4.1922384221321316</v>
      </c>
    </row>
    <row r="41" spans="1:5" x14ac:dyDescent="0.15">
      <c r="A41" s="7">
        <f t="shared" si="0"/>
        <v>-0.94160853985844495</v>
      </c>
      <c r="B41" s="7">
        <v>0.39</v>
      </c>
      <c r="C41" s="7">
        <f t="shared" si="1"/>
        <v>4.1069807855321327</v>
      </c>
      <c r="D41" s="7">
        <f t="shared" si="2"/>
        <v>0.91057278883381443</v>
      </c>
      <c r="E41" s="7">
        <f t="shared" si="3"/>
        <v>4.0295641555306707</v>
      </c>
    </row>
    <row r="42" spans="1:5" x14ac:dyDescent="0.15">
      <c r="A42" s="7">
        <f t="shared" si="0"/>
        <v>-0.916290731874155</v>
      </c>
      <c r="B42" s="7">
        <v>0.4</v>
      </c>
      <c r="C42" s="7">
        <f t="shared" si="1"/>
        <v>3.8725478372204281</v>
      </c>
      <c r="D42" s="7">
        <f t="shared" si="2"/>
        <v>0.86706176699541548</v>
      </c>
      <c r="E42" s="7">
        <f t="shared" si="3"/>
        <v>3.8370145250996179</v>
      </c>
    </row>
    <row r="43" spans="1:5" x14ac:dyDescent="0.15">
      <c r="A43" s="7">
        <f t="shared" si="0"/>
        <v>-0.89159811928378352</v>
      </c>
      <c r="B43" s="7">
        <v>0.41000000000000003</v>
      </c>
      <c r="C43" s="7">
        <f t="shared" si="1"/>
        <v>3.6041137867489432</v>
      </c>
      <c r="D43" s="7">
        <f t="shared" si="2"/>
        <v>0.81850261557086101</v>
      </c>
      <c r="E43" s="7">
        <f t="shared" si="3"/>
        <v>3.6221253713681829</v>
      </c>
    </row>
    <row r="44" spans="1:5" x14ac:dyDescent="0.15">
      <c r="A44" s="7">
        <f t="shared" si="0"/>
        <v>-0.86750056770472306</v>
      </c>
      <c r="B44" s="7">
        <v>0.42</v>
      </c>
      <c r="C44" s="7">
        <f t="shared" si="1"/>
        <v>3.3107606029883736</v>
      </c>
      <c r="D44" s="7">
        <f t="shared" si="2"/>
        <v>0.76649339287213558</v>
      </c>
      <c r="E44" s="7">
        <f t="shared" si="3"/>
        <v>3.3919685930043117</v>
      </c>
    </row>
    <row r="45" spans="1:5" x14ac:dyDescent="0.15">
      <c r="A45" s="7">
        <f t="shared" si="0"/>
        <v>-0.84397007029452897</v>
      </c>
      <c r="B45" s="7">
        <v>0.43</v>
      </c>
      <c r="C45" s="7">
        <f t="shared" si="1"/>
        <v>3.0018199920556206</v>
      </c>
      <c r="D45" s="7">
        <f t="shared" si="2"/>
        <v>0.71248206024448968</v>
      </c>
      <c r="E45" s="7">
        <f t="shared" si="3"/>
        <v>3.1529518635152347</v>
      </c>
    </row>
    <row r="46" spans="1:5" x14ac:dyDescent="0.15">
      <c r="A46" s="7">
        <f t="shared" si="0"/>
        <v>-0.82098055206983023</v>
      </c>
      <c r="B46" s="7">
        <v>0.44</v>
      </c>
      <c r="C46" s="7">
        <f t="shared" si="1"/>
        <v>2.6863902033511109</v>
      </c>
      <c r="D46" s="7">
        <f t="shared" si="2"/>
        <v>0.6577385795122791</v>
      </c>
      <c r="E46" s="7">
        <f t="shared" si="3"/>
        <v>2.9106951538786379</v>
      </c>
    </row>
    <row r="47" spans="1:5" x14ac:dyDescent="0.15">
      <c r="A47" s="7">
        <f t="shared" si="0"/>
        <v>-0.79850769621777162</v>
      </c>
      <c r="B47" s="7">
        <v>0.45</v>
      </c>
      <c r="C47" s="7">
        <f t="shared" si="1"/>
        <v>2.3729092356022909</v>
      </c>
      <c r="D47" s="7">
        <f t="shared" si="2"/>
        <v>0.60334172484919668</v>
      </c>
      <c r="E47" s="7">
        <f t="shared" si="3"/>
        <v>2.669972371019405</v>
      </c>
    </row>
    <row r="48" spans="1:5" x14ac:dyDescent="0.15">
      <c r="A48" s="7">
        <f t="shared" si="0"/>
        <v>-0.77652878949899629</v>
      </c>
      <c r="B48" s="7">
        <v>0.46</v>
      </c>
      <c r="C48" s="7">
        <f t="shared" si="1"/>
        <v>2.0688106372710289</v>
      </c>
      <c r="D48" s="7">
        <f t="shared" si="2"/>
        <v>0.55017769251052584</v>
      </c>
      <c r="E48" s="7">
        <f t="shared" si="3"/>
        <v>2.4347052054479996</v>
      </c>
    </row>
    <row r="49" spans="1:5" x14ac:dyDescent="0.15">
      <c r="A49" s="7">
        <f t="shared" si="0"/>
        <v>-0.7550225842780327</v>
      </c>
      <c r="B49" s="7">
        <v>0.47000000000000003</v>
      </c>
      <c r="C49" s="7">
        <f t="shared" si="1"/>
        <v>1.7802784580016857</v>
      </c>
      <c r="D49" s="7">
        <f t="shared" si="2"/>
        <v>0.49894762367514728</v>
      </c>
      <c r="E49" s="7">
        <f t="shared" si="3"/>
        <v>2.2079964221460138</v>
      </c>
    </row>
    <row r="50" spans="1:5" x14ac:dyDescent="0.15">
      <c r="A50" s="7">
        <f t="shared" si="0"/>
        <v>-0.73396917508020043</v>
      </c>
      <c r="B50" s="7">
        <v>0.48</v>
      </c>
      <c r="C50" s="7">
        <f t="shared" si="1"/>
        <v>1.5121076661995791</v>
      </c>
      <c r="D50" s="7">
        <f t="shared" si="2"/>
        <v>0.45018139148405628</v>
      </c>
      <c r="E50" s="7">
        <f t="shared" si="3"/>
        <v>1.992190872444517</v>
      </c>
    </row>
    <row r="51" spans="1:5" x14ac:dyDescent="0.15">
      <c r="A51" s="7">
        <f t="shared" si="0"/>
        <v>-0.71334988787746478</v>
      </c>
      <c r="B51" s="7">
        <v>0.49</v>
      </c>
      <c r="C51" s="7">
        <f t="shared" si="1"/>
        <v>1.2676666820509204</v>
      </c>
      <c r="D51" s="7">
        <f t="shared" si="2"/>
        <v>0.40425535731410267</v>
      </c>
      <c r="E51" s="7">
        <f t="shared" si="3"/>
        <v>1.788954070986905</v>
      </c>
    </row>
    <row r="52" spans="1:5" x14ac:dyDescent="0.15">
      <c r="A52" s="7">
        <f t="shared" si="0"/>
        <v>-0.69314718055994529</v>
      </c>
      <c r="B52" s="7">
        <v>0.5</v>
      </c>
      <c r="C52" s="7">
        <f t="shared" si="1"/>
        <v>1.0489505595898057</v>
      </c>
      <c r="D52" s="7">
        <f t="shared" si="2"/>
        <v>0.36141220676379432</v>
      </c>
      <c r="E52" s="7">
        <f t="shared" si="3"/>
        <v>1.5993599760561432</v>
      </c>
    </row>
    <row r="53" spans="1:5" x14ac:dyDescent="0.15">
      <c r="A53" s="7">
        <f t="shared" si="0"/>
        <v>-0.67334455326376563</v>
      </c>
      <c r="B53" s="7">
        <v>0.51</v>
      </c>
      <c r="C53" s="7">
        <f t="shared" si="1"/>
        <v>0.85670745137954318</v>
      </c>
      <c r="D53" s="7">
        <f t="shared" si="2"/>
        <v>0.32178138482045299</v>
      </c>
      <c r="E53" s="7">
        <f t="shared" si="3"/>
        <v>1.4239814214634563</v>
      </c>
    </row>
    <row r="54" spans="1:5" x14ac:dyDescent="0.15">
      <c r="A54" s="7">
        <f t="shared" si="0"/>
        <v>-0.65392646740666394</v>
      </c>
      <c r="B54" s="7">
        <v>0.52</v>
      </c>
      <c r="C54" s="7">
        <f t="shared" si="1"/>
        <v>0.69061761581786119</v>
      </c>
      <c r="D54" s="7">
        <f t="shared" si="2"/>
        <v>0.28539903064193362</v>
      </c>
      <c r="E54" s="7">
        <f t="shared" si="3"/>
        <v>1.2629783340778309</v>
      </c>
    </row>
    <row r="55" spans="1:5" x14ac:dyDescent="0.15">
      <c r="A55" s="7">
        <f t="shared" si="0"/>
        <v>-0.6348782724359695</v>
      </c>
      <c r="B55" s="7">
        <v>0.53</v>
      </c>
      <c r="C55" s="7">
        <f t="shared" si="1"/>
        <v>0.5495033465780671</v>
      </c>
      <c r="D55" s="7">
        <f t="shared" si="2"/>
        <v>0.25222664697676273</v>
      </c>
      <c r="E55" s="7">
        <f t="shared" si="3"/>
        <v>1.1161803517420337</v>
      </c>
    </row>
    <row r="56" spans="1:5" x14ac:dyDescent="0.15">
      <c r="A56" s="7">
        <f t="shared" si="0"/>
        <v>-0.61618613942381695</v>
      </c>
      <c r="B56" s="7">
        <v>0.54</v>
      </c>
      <c r="C56" s="7">
        <f t="shared" si="1"/>
        <v>0.43154949608894011</v>
      </c>
      <c r="D56" s="7">
        <f t="shared" si="2"/>
        <v>0.22216801913629872</v>
      </c>
      <c r="E56" s="7">
        <f t="shared" si="3"/>
        <v>0.98316169491889882</v>
      </c>
    </row>
    <row r="57" spans="1:5" x14ac:dyDescent="0.15">
      <c r="A57" s="7">
        <f t="shared" si="0"/>
        <v>-0.59783700075562041</v>
      </c>
      <c r="B57" s="7">
        <v>0.55000000000000004</v>
      </c>
      <c r="C57" s="7">
        <f t="shared" si="1"/>
        <v>0.33451721176183685</v>
      </c>
      <c r="D57" s="7">
        <f t="shared" si="2"/>
        <v>0.19508412236878606</v>
      </c>
      <c r="E57" s="7">
        <f t="shared" si="3"/>
        <v>0.86330713639839363</v>
      </c>
    </row>
    <row r="58" spans="1:5" x14ac:dyDescent="0.15">
      <c r="A58" s="7">
        <f t="shared" si="0"/>
        <v>-0.57981849525294205</v>
      </c>
      <c r="B58" s="7">
        <v>0.56000000000000005</v>
      </c>
      <c r="C58" s="7">
        <f t="shared" si="1"/>
        <v>0.25593748908391828</v>
      </c>
      <c r="D58" s="7">
        <f t="shared" si="2"/>
        <v>0.17080592781838083</v>
      </c>
      <c r="E58" s="7">
        <f t="shared" si="3"/>
        <v>0.75586867159800553</v>
      </c>
    </row>
    <row r="59" spans="1:5" x14ac:dyDescent="0.15">
      <c r="A59" s="7">
        <f t="shared" si="0"/>
        <v>-0.56211891815354131</v>
      </c>
      <c r="B59" s="7">
        <v>0.56999999999999995</v>
      </c>
      <c r="C59" s="7">
        <f t="shared" si="1"/>
        <v>0.19327555270136076</v>
      </c>
      <c r="D59" s="7">
        <f t="shared" si="2"/>
        <v>0.14914514199317347</v>
      </c>
      <c r="E59" s="7">
        <f t="shared" si="3"/>
        <v>0.66001304400598415</v>
      </c>
    </row>
    <row r="60" spans="1:5" x14ac:dyDescent="0.15">
      <c r="A60" s="7">
        <f t="shared" si="0"/>
        <v>-0.54472717544167215</v>
      </c>
      <c r="B60" s="7">
        <v>0.57999999999999996</v>
      </c>
      <c r="C60" s="7">
        <f t="shared" si="1"/>
        <v>0.14406136488619525</v>
      </c>
      <c r="D60" s="7">
        <f t="shared" si="2"/>
        <v>0.12990300004947308</v>
      </c>
      <c r="E60" s="7">
        <f t="shared" si="3"/>
        <v>0.5748606581640221</v>
      </c>
    </row>
    <row r="61" spans="1:5" x14ac:dyDescent="0.15">
      <c r="A61" s="7">
        <f t="shared" si="0"/>
        <v>-0.52763274208237199</v>
      </c>
      <c r="B61" s="7">
        <v>0.59</v>
      </c>
      <c r="C61" s="7">
        <f t="shared" si="1"/>
        <v>0.10598531834445447</v>
      </c>
      <c r="D61" s="7">
        <f t="shared" si="2"/>
        <v>0.11287728668762458</v>
      </c>
      <c r="E61" s="7">
        <f t="shared" si="3"/>
        <v>0.49951664928680822</v>
      </c>
    </row>
    <row r="62" spans="1:5" x14ac:dyDescent="0.15">
      <c r="A62" s="7">
        <f t="shared" si="0"/>
        <v>-0.51082562376599072</v>
      </c>
      <c r="B62" s="7">
        <v>0.6</v>
      </c>
      <c r="C62" s="7">
        <f t="shared" si="1"/>
        <v>7.696113685977421E-2</v>
      </c>
      <c r="D62" s="7">
        <f t="shared" si="2"/>
        <v>9.7867787098951387E-2</v>
      </c>
      <c r="E62" s="7">
        <f t="shared" si="3"/>
        <v>0.43309500537580381</v>
      </c>
    </row>
    <row r="63" spans="1:5" x14ac:dyDescent="0.15">
      <c r="A63" s="7">
        <f t="shared" si="0"/>
        <v>-0.49429632181478012</v>
      </c>
      <c r="B63" s="7">
        <v>0.61</v>
      </c>
      <c r="C63" s="7">
        <f t="shared" si="1"/>
        <v>5.516007175878896E-2</v>
      </c>
      <c r="D63" s="7">
        <f t="shared" si="2"/>
        <v>8.4680380479506379E-2</v>
      </c>
      <c r="E63" s="7">
        <f t="shared" si="3"/>
        <v>0.37473668227438528</v>
      </c>
    </row>
    <row r="64" spans="1:5" x14ac:dyDescent="0.15">
      <c r="A64" s="7">
        <f t="shared" si="0"/>
        <v>-0.4780358009429998</v>
      </c>
      <c r="B64" s="7">
        <v>0.62</v>
      </c>
      <c r="C64" s="7">
        <f t="shared" si="1"/>
        <v>3.9021661103897161E-2</v>
      </c>
      <c r="D64" s="7">
        <f t="shared" si="2"/>
        <v>7.3129985465906017E-2</v>
      </c>
      <c r="E64" s="7">
        <f t="shared" si="3"/>
        <v>0.32362263812572073</v>
      </c>
    </row>
    <row r="65" spans="1:5" x14ac:dyDescent="0.15">
      <c r="A65" s="7">
        <f t="shared" si="0"/>
        <v>-0.46203545959655867</v>
      </c>
      <c r="B65" s="7">
        <v>0.63</v>
      </c>
      <c r="C65" s="7">
        <f t="shared" si="1"/>
        <v>2.7246722302455294E-2</v>
      </c>
      <c r="D65" s="7">
        <f t="shared" si="2"/>
        <v>6.3042554806928414E-2</v>
      </c>
      <c r="E65" s="7">
        <f t="shared" si="3"/>
        <v>0.27898266040699732</v>
      </c>
    </row>
    <row r="66" spans="1:5" x14ac:dyDescent="0.15">
      <c r="A66" s="7">
        <f t="shared" si="0"/>
        <v>-0.44628710262841947</v>
      </c>
      <c r="B66" s="7">
        <v>0.64</v>
      </c>
      <c r="C66" s="7">
        <f t="shared" si="1"/>
        <v>1.8778044346186393E-2</v>
      </c>
      <c r="D66" s="7">
        <f t="shared" si="2"/>
        <v>5.4256299092850818E-2</v>
      </c>
      <c r="E66" s="7">
        <f t="shared" si="3"/>
        <v>0.24010078130745044</v>
      </c>
    </row>
    <row r="67" spans="1:5" x14ac:dyDescent="0.15">
      <c r="A67" s="7">
        <f t="shared" ref="A67:A80" si="4">LN(B67)</f>
        <v>-0.43078291609245423</v>
      </c>
      <c r="B67" s="7">
        <v>0.65</v>
      </c>
      <c r="C67" s="7">
        <f t="shared" ref="C67:C80" si="5">NORMDIST(B67,$E$1,$F$1,0)</f>
        <v>1.2773621331221043E-2</v>
      </c>
      <c r="D67" s="7">
        <f t="shared" ref="D67:D80" si="6">EXP(-$G$2*(LN(B67)-LN($E$1))^2)</f>
        <v>4.6622299029719684E-2</v>
      </c>
      <c r="E67" s="7">
        <f t="shared" ref="E67:E80" si="7">EXP(-$G$2*(LN(B67)-LN($E$1))^2)*$C$1/$D$1</f>
        <v>0.20631798722998945</v>
      </c>
    </row>
    <row r="68" spans="1:5" x14ac:dyDescent="0.15">
      <c r="A68" s="7">
        <f t="shared" si="4"/>
        <v>-0.41551544396166579</v>
      </c>
      <c r="B68" s="7">
        <v>0.66</v>
      </c>
      <c r="C68" s="7">
        <f t="shared" si="5"/>
        <v>8.5764053089415725E-3</v>
      </c>
      <c r="D68" s="7">
        <f t="shared" si="6"/>
        <v>4.0004644472703632E-2</v>
      </c>
      <c r="E68" s="7">
        <f t="shared" si="7"/>
        <v>0.17703283405647105</v>
      </c>
    </row>
    <row r="69" spans="1:5" x14ac:dyDescent="0.15">
      <c r="A69" s="7">
        <f t="shared" si="4"/>
        <v>-0.40047756659712525</v>
      </c>
      <c r="B69" s="7">
        <v>0.67</v>
      </c>
      <c r="C69" s="7">
        <f t="shared" si="5"/>
        <v>5.6836082857782818E-3</v>
      </c>
      <c r="D69" s="7">
        <f t="shared" si="6"/>
        <v>3.4280217549854247E-2</v>
      </c>
      <c r="E69" s="7">
        <f t="shared" si="7"/>
        <v>0.151700487403755</v>
      </c>
    </row>
    <row r="70" spans="1:5" x14ac:dyDescent="0.15">
      <c r="A70" s="7">
        <f t="shared" si="4"/>
        <v>-0.38566248081198462</v>
      </c>
      <c r="B70" s="7">
        <v>0.68</v>
      </c>
      <c r="C70" s="7">
        <f t="shared" si="5"/>
        <v>3.7176676531788704E-3</v>
      </c>
      <c r="D70" s="7">
        <f t="shared" si="6"/>
        <v>2.9338217586092178E-2</v>
      </c>
      <c r="E70" s="7">
        <f t="shared" si="7"/>
        <v>0.12983062026648434</v>
      </c>
    </row>
    <row r="71" spans="1:5" x14ac:dyDescent="0.15">
      <c r="A71" s="7">
        <f t="shared" si="4"/>
        <v>-0.37106368139083207</v>
      </c>
      <c r="B71" s="7">
        <v>0.69</v>
      </c>
      <c r="C71" s="7">
        <f t="shared" si="5"/>
        <v>2.4001841805230397E-3</v>
      </c>
      <c r="D71" s="7">
        <f t="shared" si="6"/>
        <v>2.5079507696869618E-2</v>
      </c>
      <c r="E71" s="7">
        <f t="shared" si="7"/>
        <v>0.11098452149343266</v>
      </c>
    </row>
    <row r="72" spans="1:5" x14ac:dyDescent="0.15">
      <c r="A72" s="7">
        <f t="shared" si="4"/>
        <v>-0.35667494393873245</v>
      </c>
      <c r="B72" s="7">
        <v>0.7</v>
      </c>
      <c r="C72" s="7">
        <f t="shared" si="5"/>
        <v>1.5294882944558328E-3</v>
      </c>
      <c r="D72" s="7">
        <f t="shared" si="6"/>
        <v>2.1415847120683694E-2</v>
      </c>
      <c r="E72" s="7">
        <f t="shared" si="7"/>
        <v>9.4771698623185449E-2</v>
      </c>
    </row>
    <row r="73" spans="1:5" x14ac:dyDescent="0.15">
      <c r="A73" s="7">
        <f t="shared" si="4"/>
        <v>-0.34249030894677601</v>
      </c>
      <c r="B73" s="7">
        <v>0.71</v>
      </c>
      <c r="C73" s="7">
        <f t="shared" si="5"/>
        <v>9.6200056789253494E-4</v>
      </c>
      <c r="D73" s="7">
        <f t="shared" si="6"/>
        <v>1.8269059671987959E-2</v>
      </c>
      <c r="E73" s="7">
        <f t="shared" si="7"/>
        <v>8.0846198032971384E-2</v>
      </c>
    </row>
    <row r="74" spans="1:5" x14ac:dyDescent="0.15">
      <c r="A74" s="7">
        <f t="shared" si="4"/>
        <v>-0.3285040669720361</v>
      </c>
      <c r="B74" s="7">
        <v>0.72</v>
      </c>
      <c r="C74" s="7">
        <f t="shared" si="5"/>
        <v>5.9721688991947732E-4</v>
      </c>
      <c r="D74" s="7">
        <f t="shared" si="6"/>
        <v>1.5570177066537121E-2</v>
      </c>
      <c r="E74" s="7">
        <f t="shared" si="7"/>
        <v>6.8902813890295511E-2</v>
      </c>
    </row>
    <row r="75" spans="1:5" x14ac:dyDescent="0.15">
      <c r="A75" s="7">
        <f t="shared" si="4"/>
        <v>-0.31471074483970024</v>
      </c>
      <c r="B75" s="7">
        <v>0.73</v>
      </c>
      <c r="C75" s="7">
        <f t="shared" si="5"/>
        <v>3.6594550495334173E-4</v>
      </c>
      <c r="D75" s="7">
        <f t="shared" si="6"/>
        <v>1.3258586164118043E-2</v>
      </c>
      <c r="E75" s="7">
        <f t="shared" si="7"/>
        <v>5.8673314440209588E-2</v>
      </c>
    </row>
    <row r="76" spans="1:5" x14ac:dyDescent="0.15">
      <c r="A76" s="7">
        <f t="shared" si="4"/>
        <v>-0.30110509278392161</v>
      </c>
      <c r="B76" s="7">
        <v>0.74</v>
      </c>
      <c r="C76" s="7">
        <f t="shared" si="5"/>
        <v>2.2132391028497849E-4</v>
      </c>
      <c r="D76" s="7">
        <f t="shared" si="6"/>
        <v>1.1281201206566439E-2</v>
      </c>
      <c r="E76" s="7">
        <f t="shared" si="7"/>
        <v>4.9922778904395664E-2</v>
      </c>
    </row>
    <row r="77" spans="1:5" x14ac:dyDescent="0.15">
      <c r="A77" s="7">
        <f t="shared" si="4"/>
        <v>-0.2876820724517809</v>
      </c>
      <c r="B77" s="7">
        <v>0.75</v>
      </c>
      <c r="C77" s="7">
        <f t="shared" si="5"/>
        <v>1.3211977777683649E-4</v>
      </c>
      <c r="D77" s="7">
        <f t="shared" si="6"/>
        <v>9.5916756978957889E-3</v>
      </c>
      <c r="E77" s="7">
        <f t="shared" si="7"/>
        <v>4.2446109808767229E-2</v>
      </c>
    </row>
    <row r="78" spans="1:5" x14ac:dyDescent="0.15">
      <c r="A78" s="7">
        <f t="shared" si="4"/>
        <v>-0.2744368457017603</v>
      </c>
      <c r="B78" s="7">
        <v>0.76</v>
      </c>
      <c r="C78" s="7">
        <f t="shared" si="5"/>
        <v>7.7845751718780956E-5</v>
      </c>
      <c r="D78" s="7">
        <f t="shared" si="6"/>
        <v>8.149663470054247E-3</v>
      </c>
      <c r="E78" s="7">
        <f t="shared" si="7"/>
        <v>3.6064762972575215E-2</v>
      </c>
    </row>
    <row r="79" spans="1:5" x14ac:dyDescent="0.15">
      <c r="A79" s="7">
        <f t="shared" si="4"/>
        <v>-0.26136476413440751</v>
      </c>
      <c r="B79" s="7">
        <v>0.77</v>
      </c>
      <c r="C79" s="7">
        <f t="shared" si="5"/>
        <v>4.5271989611794984E-5</v>
      </c>
      <c r="D79" s="7">
        <f t="shared" si="6"/>
        <v>6.920134501553675E-3</v>
      </c>
      <c r="E79" s="7">
        <f t="shared" si="7"/>
        <v>3.0623719795783415E-2</v>
      </c>
    </row>
    <row r="80" spans="1:5" x14ac:dyDescent="0.15">
      <c r="A80" s="7">
        <f t="shared" si="4"/>
        <v>-0.24846135929849961</v>
      </c>
      <c r="B80" s="7">
        <v>0.78</v>
      </c>
      <c r="C80" s="7">
        <f t="shared" si="5"/>
        <v>2.5986741601682084E-5</v>
      </c>
      <c r="D80" s="7">
        <f t="shared" si="6"/>
        <v>5.8727480209580405E-3</v>
      </c>
      <c r="E80" s="7">
        <f t="shared" si="7"/>
        <v>2.5988713049534314E-2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showGridLines="0" topLeftCell="A2" zoomScale="70" zoomScaleNormal="70" zoomScalePageLayoutView="70" workbookViewId="0">
      <selection sqref="A1:A2"/>
    </sheetView>
  </sheetViews>
  <sheetFormatPr baseColWidth="10" defaultColWidth="120" defaultRowHeight="326.25" customHeight="1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/>
  <dimension ref="A1:BE55"/>
  <sheetViews>
    <sheetView showGridLines="0" topLeftCell="AL11" zoomScale="150" workbookViewId="0">
      <selection activeCell="W22" sqref="W22:W23"/>
    </sheetView>
  </sheetViews>
  <sheetFormatPr baseColWidth="10" defaultColWidth="8.83203125" defaultRowHeight="13" x14ac:dyDescent="0.15"/>
  <cols>
    <col min="1" max="3" width="8.83203125" style="7"/>
    <col min="4" max="5" width="12.33203125" style="7" bestFit="1" customWidth="1"/>
    <col min="6" max="7" width="8.83203125" style="7"/>
    <col min="8" max="10" width="9.33203125" style="7" bestFit="1" customWidth="1"/>
    <col min="11" max="11" width="12.33203125" style="7" bestFit="1" customWidth="1"/>
    <col min="12" max="24" width="9.33203125" style="7" bestFit="1" customWidth="1"/>
    <col min="25" max="260" width="8.83203125" style="7"/>
    <col min="261" max="261" width="9.33203125" style="7" bestFit="1" customWidth="1"/>
    <col min="262" max="263" width="8.83203125" style="7"/>
    <col min="264" max="266" width="9.33203125" style="7" bestFit="1" customWidth="1"/>
    <col min="267" max="267" width="12.33203125" style="7" bestFit="1" customWidth="1"/>
    <col min="268" max="280" width="9.33203125" style="7" bestFit="1" customWidth="1"/>
    <col min="281" max="516" width="8.83203125" style="7"/>
    <col min="517" max="517" width="9.33203125" style="7" bestFit="1" customWidth="1"/>
    <col min="518" max="519" width="8.83203125" style="7"/>
    <col min="520" max="522" width="9.33203125" style="7" bestFit="1" customWidth="1"/>
    <col min="523" max="523" width="12.33203125" style="7" bestFit="1" customWidth="1"/>
    <col min="524" max="536" width="9.33203125" style="7" bestFit="1" customWidth="1"/>
    <col min="537" max="772" width="8.83203125" style="7"/>
    <col min="773" max="773" width="9.33203125" style="7" bestFit="1" customWidth="1"/>
    <col min="774" max="775" width="8.83203125" style="7"/>
    <col min="776" max="778" width="9.33203125" style="7" bestFit="1" customWidth="1"/>
    <col min="779" max="779" width="12.33203125" style="7" bestFit="1" customWidth="1"/>
    <col min="780" max="792" width="9.33203125" style="7" bestFit="1" customWidth="1"/>
    <col min="793" max="1028" width="8.83203125" style="7"/>
    <col min="1029" max="1029" width="9.33203125" style="7" bestFit="1" customWidth="1"/>
    <col min="1030" max="1031" width="8.83203125" style="7"/>
    <col min="1032" max="1034" width="9.33203125" style="7" bestFit="1" customWidth="1"/>
    <col min="1035" max="1035" width="12.33203125" style="7" bestFit="1" customWidth="1"/>
    <col min="1036" max="1048" width="9.33203125" style="7" bestFit="1" customWidth="1"/>
    <col min="1049" max="1284" width="8.83203125" style="7"/>
    <col min="1285" max="1285" width="9.33203125" style="7" bestFit="1" customWidth="1"/>
    <col min="1286" max="1287" width="8.83203125" style="7"/>
    <col min="1288" max="1290" width="9.33203125" style="7" bestFit="1" customWidth="1"/>
    <col min="1291" max="1291" width="12.33203125" style="7" bestFit="1" customWidth="1"/>
    <col min="1292" max="1304" width="9.33203125" style="7" bestFit="1" customWidth="1"/>
    <col min="1305" max="1540" width="8.83203125" style="7"/>
    <col min="1541" max="1541" width="9.33203125" style="7" bestFit="1" customWidth="1"/>
    <col min="1542" max="1543" width="8.83203125" style="7"/>
    <col min="1544" max="1546" width="9.33203125" style="7" bestFit="1" customWidth="1"/>
    <col min="1547" max="1547" width="12.33203125" style="7" bestFit="1" customWidth="1"/>
    <col min="1548" max="1560" width="9.33203125" style="7" bestFit="1" customWidth="1"/>
    <col min="1561" max="1796" width="8.83203125" style="7"/>
    <col min="1797" max="1797" width="9.33203125" style="7" bestFit="1" customWidth="1"/>
    <col min="1798" max="1799" width="8.83203125" style="7"/>
    <col min="1800" max="1802" width="9.33203125" style="7" bestFit="1" customWidth="1"/>
    <col min="1803" max="1803" width="12.33203125" style="7" bestFit="1" customWidth="1"/>
    <col min="1804" max="1816" width="9.33203125" style="7" bestFit="1" customWidth="1"/>
    <col min="1817" max="2052" width="8.83203125" style="7"/>
    <col min="2053" max="2053" width="9.33203125" style="7" bestFit="1" customWidth="1"/>
    <col min="2054" max="2055" width="8.83203125" style="7"/>
    <col min="2056" max="2058" width="9.33203125" style="7" bestFit="1" customWidth="1"/>
    <col min="2059" max="2059" width="12.33203125" style="7" bestFit="1" customWidth="1"/>
    <col min="2060" max="2072" width="9.33203125" style="7" bestFit="1" customWidth="1"/>
    <col min="2073" max="2308" width="8.83203125" style="7"/>
    <col min="2309" max="2309" width="9.33203125" style="7" bestFit="1" customWidth="1"/>
    <col min="2310" max="2311" width="8.83203125" style="7"/>
    <col min="2312" max="2314" width="9.33203125" style="7" bestFit="1" customWidth="1"/>
    <col min="2315" max="2315" width="12.33203125" style="7" bestFit="1" customWidth="1"/>
    <col min="2316" max="2328" width="9.33203125" style="7" bestFit="1" customWidth="1"/>
    <col min="2329" max="2564" width="8.83203125" style="7"/>
    <col min="2565" max="2565" width="9.33203125" style="7" bestFit="1" customWidth="1"/>
    <col min="2566" max="2567" width="8.83203125" style="7"/>
    <col min="2568" max="2570" width="9.33203125" style="7" bestFit="1" customWidth="1"/>
    <col min="2571" max="2571" width="12.33203125" style="7" bestFit="1" customWidth="1"/>
    <col min="2572" max="2584" width="9.33203125" style="7" bestFit="1" customWidth="1"/>
    <col min="2585" max="2820" width="8.83203125" style="7"/>
    <col min="2821" max="2821" width="9.33203125" style="7" bestFit="1" customWidth="1"/>
    <col min="2822" max="2823" width="8.83203125" style="7"/>
    <col min="2824" max="2826" width="9.33203125" style="7" bestFit="1" customWidth="1"/>
    <col min="2827" max="2827" width="12.33203125" style="7" bestFit="1" customWidth="1"/>
    <col min="2828" max="2840" width="9.33203125" style="7" bestFit="1" customWidth="1"/>
    <col min="2841" max="3076" width="8.83203125" style="7"/>
    <col min="3077" max="3077" width="9.33203125" style="7" bestFit="1" customWidth="1"/>
    <col min="3078" max="3079" width="8.83203125" style="7"/>
    <col min="3080" max="3082" width="9.33203125" style="7" bestFit="1" customWidth="1"/>
    <col min="3083" max="3083" width="12.33203125" style="7" bestFit="1" customWidth="1"/>
    <col min="3084" max="3096" width="9.33203125" style="7" bestFit="1" customWidth="1"/>
    <col min="3097" max="3332" width="8.83203125" style="7"/>
    <col min="3333" max="3333" width="9.33203125" style="7" bestFit="1" customWidth="1"/>
    <col min="3334" max="3335" width="8.83203125" style="7"/>
    <col min="3336" max="3338" width="9.33203125" style="7" bestFit="1" customWidth="1"/>
    <col min="3339" max="3339" width="12.33203125" style="7" bestFit="1" customWidth="1"/>
    <col min="3340" max="3352" width="9.33203125" style="7" bestFit="1" customWidth="1"/>
    <col min="3353" max="3588" width="8.83203125" style="7"/>
    <col min="3589" max="3589" width="9.33203125" style="7" bestFit="1" customWidth="1"/>
    <col min="3590" max="3591" width="8.83203125" style="7"/>
    <col min="3592" max="3594" width="9.33203125" style="7" bestFit="1" customWidth="1"/>
    <col min="3595" max="3595" width="12.33203125" style="7" bestFit="1" customWidth="1"/>
    <col min="3596" max="3608" width="9.33203125" style="7" bestFit="1" customWidth="1"/>
    <col min="3609" max="3844" width="8.83203125" style="7"/>
    <col min="3845" max="3845" width="9.33203125" style="7" bestFit="1" customWidth="1"/>
    <col min="3846" max="3847" width="8.83203125" style="7"/>
    <col min="3848" max="3850" width="9.33203125" style="7" bestFit="1" customWidth="1"/>
    <col min="3851" max="3851" width="12.33203125" style="7" bestFit="1" customWidth="1"/>
    <col min="3852" max="3864" width="9.33203125" style="7" bestFit="1" customWidth="1"/>
    <col min="3865" max="4100" width="8.83203125" style="7"/>
    <col min="4101" max="4101" width="9.33203125" style="7" bestFit="1" customWidth="1"/>
    <col min="4102" max="4103" width="8.83203125" style="7"/>
    <col min="4104" max="4106" width="9.33203125" style="7" bestFit="1" customWidth="1"/>
    <col min="4107" max="4107" width="12.33203125" style="7" bestFit="1" customWidth="1"/>
    <col min="4108" max="4120" width="9.33203125" style="7" bestFit="1" customWidth="1"/>
    <col min="4121" max="4356" width="8.83203125" style="7"/>
    <col min="4357" max="4357" width="9.33203125" style="7" bestFit="1" customWidth="1"/>
    <col min="4358" max="4359" width="8.83203125" style="7"/>
    <col min="4360" max="4362" width="9.33203125" style="7" bestFit="1" customWidth="1"/>
    <col min="4363" max="4363" width="12.33203125" style="7" bestFit="1" customWidth="1"/>
    <col min="4364" max="4376" width="9.33203125" style="7" bestFit="1" customWidth="1"/>
    <col min="4377" max="4612" width="8.83203125" style="7"/>
    <col min="4613" max="4613" width="9.33203125" style="7" bestFit="1" customWidth="1"/>
    <col min="4614" max="4615" width="8.83203125" style="7"/>
    <col min="4616" max="4618" width="9.33203125" style="7" bestFit="1" customWidth="1"/>
    <col min="4619" max="4619" width="12.33203125" style="7" bestFit="1" customWidth="1"/>
    <col min="4620" max="4632" width="9.33203125" style="7" bestFit="1" customWidth="1"/>
    <col min="4633" max="4868" width="8.83203125" style="7"/>
    <col min="4869" max="4869" width="9.33203125" style="7" bestFit="1" customWidth="1"/>
    <col min="4870" max="4871" width="8.83203125" style="7"/>
    <col min="4872" max="4874" width="9.33203125" style="7" bestFit="1" customWidth="1"/>
    <col min="4875" max="4875" width="12.33203125" style="7" bestFit="1" customWidth="1"/>
    <col min="4876" max="4888" width="9.33203125" style="7" bestFit="1" customWidth="1"/>
    <col min="4889" max="5124" width="8.83203125" style="7"/>
    <col min="5125" max="5125" width="9.33203125" style="7" bestFit="1" customWidth="1"/>
    <col min="5126" max="5127" width="8.83203125" style="7"/>
    <col min="5128" max="5130" width="9.33203125" style="7" bestFit="1" customWidth="1"/>
    <col min="5131" max="5131" width="12.33203125" style="7" bestFit="1" customWidth="1"/>
    <col min="5132" max="5144" width="9.33203125" style="7" bestFit="1" customWidth="1"/>
    <col min="5145" max="5380" width="8.83203125" style="7"/>
    <col min="5381" max="5381" width="9.33203125" style="7" bestFit="1" customWidth="1"/>
    <col min="5382" max="5383" width="8.83203125" style="7"/>
    <col min="5384" max="5386" width="9.33203125" style="7" bestFit="1" customWidth="1"/>
    <col min="5387" max="5387" width="12.33203125" style="7" bestFit="1" customWidth="1"/>
    <col min="5388" max="5400" width="9.33203125" style="7" bestFit="1" customWidth="1"/>
    <col min="5401" max="5636" width="8.83203125" style="7"/>
    <col min="5637" max="5637" width="9.33203125" style="7" bestFit="1" customWidth="1"/>
    <col min="5638" max="5639" width="8.83203125" style="7"/>
    <col min="5640" max="5642" width="9.33203125" style="7" bestFit="1" customWidth="1"/>
    <col min="5643" max="5643" width="12.33203125" style="7" bestFit="1" customWidth="1"/>
    <col min="5644" max="5656" width="9.33203125" style="7" bestFit="1" customWidth="1"/>
    <col min="5657" max="5892" width="8.83203125" style="7"/>
    <col min="5893" max="5893" width="9.33203125" style="7" bestFit="1" customWidth="1"/>
    <col min="5894" max="5895" width="8.83203125" style="7"/>
    <col min="5896" max="5898" width="9.33203125" style="7" bestFit="1" customWidth="1"/>
    <col min="5899" max="5899" width="12.33203125" style="7" bestFit="1" customWidth="1"/>
    <col min="5900" max="5912" width="9.33203125" style="7" bestFit="1" customWidth="1"/>
    <col min="5913" max="6148" width="8.83203125" style="7"/>
    <col min="6149" max="6149" width="9.33203125" style="7" bestFit="1" customWidth="1"/>
    <col min="6150" max="6151" width="8.83203125" style="7"/>
    <col min="6152" max="6154" width="9.33203125" style="7" bestFit="1" customWidth="1"/>
    <col min="6155" max="6155" width="12.33203125" style="7" bestFit="1" customWidth="1"/>
    <col min="6156" max="6168" width="9.33203125" style="7" bestFit="1" customWidth="1"/>
    <col min="6169" max="6404" width="8.83203125" style="7"/>
    <col min="6405" max="6405" width="9.33203125" style="7" bestFit="1" customWidth="1"/>
    <col min="6406" max="6407" width="8.83203125" style="7"/>
    <col min="6408" max="6410" width="9.33203125" style="7" bestFit="1" customWidth="1"/>
    <col min="6411" max="6411" width="12.33203125" style="7" bestFit="1" customWidth="1"/>
    <col min="6412" max="6424" width="9.33203125" style="7" bestFit="1" customWidth="1"/>
    <col min="6425" max="6660" width="8.83203125" style="7"/>
    <col min="6661" max="6661" width="9.33203125" style="7" bestFit="1" customWidth="1"/>
    <col min="6662" max="6663" width="8.83203125" style="7"/>
    <col min="6664" max="6666" width="9.33203125" style="7" bestFit="1" customWidth="1"/>
    <col min="6667" max="6667" width="12.33203125" style="7" bestFit="1" customWidth="1"/>
    <col min="6668" max="6680" width="9.33203125" style="7" bestFit="1" customWidth="1"/>
    <col min="6681" max="6916" width="8.83203125" style="7"/>
    <col min="6917" max="6917" width="9.33203125" style="7" bestFit="1" customWidth="1"/>
    <col min="6918" max="6919" width="8.83203125" style="7"/>
    <col min="6920" max="6922" width="9.33203125" style="7" bestFit="1" customWidth="1"/>
    <col min="6923" max="6923" width="12.33203125" style="7" bestFit="1" customWidth="1"/>
    <col min="6924" max="6936" width="9.33203125" style="7" bestFit="1" customWidth="1"/>
    <col min="6937" max="7172" width="8.83203125" style="7"/>
    <col min="7173" max="7173" width="9.33203125" style="7" bestFit="1" customWidth="1"/>
    <col min="7174" max="7175" width="8.83203125" style="7"/>
    <col min="7176" max="7178" width="9.33203125" style="7" bestFit="1" customWidth="1"/>
    <col min="7179" max="7179" width="12.33203125" style="7" bestFit="1" customWidth="1"/>
    <col min="7180" max="7192" width="9.33203125" style="7" bestFit="1" customWidth="1"/>
    <col min="7193" max="7428" width="8.83203125" style="7"/>
    <col min="7429" max="7429" width="9.33203125" style="7" bestFit="1" customWidth="1"/>
    <col min="7430" max="7431" width="8.83203125" style="7"/>
    <col min="7432" max="7434" width="9.33203125" style="7" bestFit="1" customWidth="1"/>
    <col min="7435" max="7435" width="12.33203125" style="7" bestFit="1" customWidth="1"/>
    <col min="7436" max="7448" width="9.33203125" style="7" bestFit="1" customWidth="1"/>
    <col min="7449" max="7684" width="8.83203125" style="7"/>
    <col min="7685" max="7685" width="9.33203125" style="7" bestFit="1" customWidth="1"/>
    <col min="7686" max="7687" width="8.83203125" style="7"/>
    <col min="7688" max="7690" width="9.33203125" style="7" bestFit="1" customWidth="1"/>
    <col min="7691" max="7691" width="12.33203125" style="7" bestFit="1" customWidth="1"/>
    <col min="7692" max="7704" width="9.33203125" style="7" bestFit="1" customWidth="1"/>
    <col min="7705" max="7940" width="8.83203125" style="7"/>
    <col min="7941" max="7941" width="9.33203125" style="7" bestFit="1" customWidth="1"/>
    <col min="7942" max="7943" width="8.83203125" style="7"/>
    <col min="7944" max="7946" width="9.33203125" style="7" bestFit="1" customWidth="1"/>
    <col min="7947" max="7947" width="12.33203125" style="7" bestFit="1" customWidth="1"/>
    <col min="7948" max="7960" width="9.33203125" style="7" bestFit="1" customWidth="1"/>
    <col min="7961" max="8196" width="8.83203125" style="7"/>
    <col min="8197" max="8197" width="9.33203125" style="7" bestFit="1" customWidth="1"/>
    <col min="8198" max="8199" width="8.83203125" style="7"/>
    <col min="8200" max="8202" width="9.33203125" style="7" bestFit="1" customWidth="1"/>
    <col min="8203" max="8203" width="12.33203125" style="7" bestFit="1" customWidth="1"/>
    <col min="8204" max="8216" width="9.33203125" style="7" bestFit="1" customWidth="1"/>
    <col min="8217" max="8452" width="8.83203125" style="7"/>
    <col min="8453" max="8453" width="9.33203125" style="7" bestFit="1" customWidth="1"/>
    <col min="8454" max="8455" width="8.83203125" style="7"/>
    <col min="8456" max="8458" width="9.33203125" style="7" bestFit="1" customWidth="1"/>
    <col min="8459" max="8459" width="12.33203125" style="7" bestFit="1" customWidth="1"/>
    <col min="8460" max="8472" width="9.33203125" style="7" bestFit="1" customWidth="1"/>
    <col min="8473" max="8708" width="8.83203125" style="7"/>
    <col min="8709" max="8709" width="9.33203125" style="7" bestFit="1" customWidth="1"/>
    <col min="8710" max="8711" width="8.83203125" style="7"/>
    <col min="8712" max="8714" width="9.33203125" style="7" bestFit="1" customWidth="1"/>
    <col min="8715" max="8715" width="12.33203125" style="7" bestFit="1" customWidth="1"/>
    <col min="8716" max="8728" width="9.33203125" style="7" bestFit="1" customWidth="1"/>
    <col min="8729" max="8964" width="8.83203125" style="7"/>
    <col min="8965" max="8965" width="9.33203125" style="7" bestFit="1" customWidth="1"/>
    <col min="8966" max="8967" width="8.83203125" style="7"/>
    <col min="8968" max="8970" width="9.33203125" style="7" bestFit="1" customWidth="1"/>
    <col min="8971" max="8971" width="12.33203125" style="7" bestFit="1" customWidth="1"/>
    <col min="8972" max="8984" width="9.33203125" style="7" bestFit="1" customWidth="1"/>
    <col min="8985" max="9220" width="8.83203125" style="7"/>
    <col min="9221" max="9221" width="9.33203125" style="7" bestFit="1" customWidth="1"/>
    <col min="9222" max="9223" width="8.83203125" style="7"/>
    <col min="9224" max="9226" width="9.33203125" style="7" bestFit="1" customWidth="1"/>
    <col min="9227" max="9227" width="12.33203125" style="7" bestFit="1" customWidth="1"/>
    <col min="9228" max="9240" width="9.33203125" style="7" bestFit="1" customWidth="1"/>
    <col min="9241" max="9476" width="8.83203125" style="7"/>
    <col min="9477" max="9477" width="9.33203125" style="7" bestFit="1" customWidth="1"/>
    <col min="9478" max="9479" width="8.83203125" style="7"/>
    <col min="9480" max="9482" width="9.33203125" style="7" bestFit="1" customWidth="1"/>
    <col min="9483" max="9483" width="12.33203125" style="7" bestFit="1" customWidth="1"/>
    <col min="9484" max="9496" width="9.33203125" style="7" bestFit="1" customWidth="1"/>
    <col min="9497" max="9732" width="8.83203125" style="7"/>
    <col min="9733" max="9733" width="9.33203125" style="7" bestFit="1" customWidth="1"/>
    <col min="9734" max="9735" width="8.83203125" style="7"/>
    <col min="9736" max="9738" width="9.33203125" style="7" bestFit="1" customWidth="1"/>
    <col min="9739" max="9739" width="12.33203125" style="7" bestFit="1" customWidth="1"/>
    <col min="9740" max="9752" width="9.33203125" style="7" bestFit="1" customWidth="1"/>
    <col min="9753" max="9988" width="8.83203125" style="7"/>
    <col min="9989" max="9989" width="9.33203125" style="7" bestFit="1" customWidth="1"/>
    <col min="9990" max="9991" width="8.83203125" style="7"/>
    <col min="9992" max="9994" width="9.33203125" style="7" bestFit="1" customWidth="1"/>
    <col min="9995" max="9995" width="12.33203125" style="7" bestFit="1" customWidth="1"/>
    <col min="9996" max="10008" width="9.33203125" style="7" bestFit="1" customWidth="1"/>
    <col min="10009" max="10244" width="8.83203125" style="7"/>
    <col min="10245" max="10245" width="9.33203125" style="7" bestFit="1" customWidth="1"/>
    <col min="10246" max="10247" width="8.83203125" style="7"/>
    <col min="10248" max="10250" width="9.33203125" style="7" bestFit="1" customWidth="1"/>
    <col min="10251" max="10251" width="12.33203125" style="7" bestFit="1" customWidth="1"/>
    <col min="10252" max="10264" width="9.33203125" style="7" bestFit="1" customWidth="1"/>
    <col min="10265" max="10500" width="8.83203125" style="7"/>
    <col min="10501" max="10501" width="9.33203125" style="7" bestFit="1" customWidth="1"/>
    <col min="10502" max="10503" width="8.83203125" style="7"/>
    <col min="10504" max="10506" width="9.33203125" style="7" bestFit="1" customWidth="1"/>
    <col min="10507" max="10507" width="12.33203125" style="7" bestFit="1" customWidth="1"/>
    <col min="10508" max="10520" width="9.33203125" style="7" bestFit="1" customWidth="1"/>
    <col min="10521" max="10756" width="8.83203125" style="7"/>
    <col min="10757" max="10757" width="9.33203125" style="7" bestFit="1" customWidth="1"/>
    <col min="10758" max="10759" width="8.83203125" style="7"/>
    <col min="10760" max="10762" width="9.33203125" style="7" bestFit="1" customWidth="1"/>
    <col min="10763" max="10763" width="12.33203125" style="7" bestFit="1" customWidth="1"/>
    <col min="10764" max="10776" width="9.33203125" style="7" bestFit="1" customWidth="1"/>
    <col min="10777" max="11012" width="8.83203125" style="7"/>
    <col min="11013" max="11013" width="9.33203125" style="7" bestFit="1" customWidth="1"/>
    <col min="11014" max="11015" width="8.83203125" style="7"/>
    <col min="11016" max="11018" width="9.33203125" style="7" bestFit="1" customWidth="1"/>
    <col min="11019" max="11019" width="12.33203125" style="7" bestFit="1" customWidth="1"/>
    <col min="11020" max="11032" width="9.33203125" style="7" bestFit="1" customWidth="1"/>
    <col min="11033" max="11268" width="8.83203125" style="7"/>
    <col min="11269" max="11269" width="9.33203125" style="7" bestFit="1" customWidth="1"/>
    <col min="11270" max="11271" width="8.83203125" style="7"/>
    <col min="11272" max="11274" width="9.33203125" style="7" bestFit="1" customWidth="1"/>
    <col min="11275" max="11275" width="12.33203125" style="7" bestFit="1" customWidth="1"/>
    <col min="11276" max="11288" width="9.33203125" style="7" bestFit="1" customWidth="1"/>
    <col min="11289" max="11524" width="8.83203125" style="7"/>
    <col min="11525" max="11525" width="9.33203125" style="7" bestFit="1" customWidth="1"/>
    <col min="11526" max="11527" width="8.83203125" style="7"/>
    <col min="11528" max="11530" width="9.33203125" style="7" bestFit="1" customWidth="1"/>
    <col min="11531" max="11531" width="12.33203125" style="7" bestFit="1" customWidth="1"/>
    <col min="11532" max="11544" width="9.33203125" style="7" bestFit="1" customWidth="1"/>
    <col min="11545" max="11780" width="8.83203125" style="7"/>
    <col min="11781" max="11781" width="9.33203125" style="7" bestFit="1" customWidth="1"/>
    <col min="11782" max="11783" width="8.83203125" style="7"/>
    <col min="11784" max="11786" width="9.33203125" style="7" bestFit="1" customWidth="1"/>
    <col min="11787" max="11787" width="12.33203125" style="7" bestFit="1" customWidth="1"/>
    <col min="11788" max="11800" width="9.33203125" style="7" bestFit="1" customWidth="1"/>
    <col min="11801" max="12036" width="8.83203125" style="7"/>
    <col min="12037" max="12037" width="9.33203125" style="7" bestFit="1" customWidth="1"/>
    <col min="12038" max="12039" width="8.83203125" style="7"/>
    <col min="12040" max="12042" width="9.33203125" style="7" bestFit="1" customWidth="1"/>
    <col min="12043" max="12043" width="12.33203125" style="7" bestFit="1" customWidth="1"/>
    <col min="12044" max="12056" width="9.33203125" style="7" bestFit="1" customWidth="1"/>
    <col min="12057" max="12292" width="8.83203125" style="7"/>
    <col min="12293" max="12293" width="9.33203125" style="7" bestFit="1" customWidth="1"/>
    <col min="12294" max="12295" width="8.83203125" style="7"/>
    <col min="12296" max="12298" width="9.33203125" style="7" bestFit="1" customWidth="1"/>
    <col min="12299" max="12299" width="12.33203125" style="7" bestFit="1" customWidth="1"/>
    <col min="12300" max="12312" width="9.33203125" style="7" bestFit="1" customWidth="1"/>
    <col min="12313" max="12548" width="8.83203125" style="7"/>
    <col min="12549" max="12549" width="9.33203125" style="7" bestFit="1" customWidth="1"/>
    <col min="12550" max="12551" width="8.83203125" style="7"/>
    <col min="12552" max="12554" width="9.33203125" style="7" bestFit="1" customWidth="1"/>
    <col min="12555" max="12555" width="12.33203125" style="7" bestFit="1" customWidth="1"/>
    <col min="12556" max="12568" width="9.33203125" style="7" bestFit="1" customWidth="1"/>
    <col min="12569" max="12804" width="8.83203125" style="7"/>
    <col min="12805" max="12805" width="9.33203125" style="7" bestFit="1" customWidth="1"/>
    <col min="12806" max="12807" width="8.83203125" style="7"/>
    <col min="12808" max="12810" width="9.33203125" style="7" bestFit="1" customWidth="1"/>
    <col min="12811" max="12811" width="12.33203125" style="7" bestFit="1" customWidth="1"/>
    <col min="12812" max="12824" width="9.33203125" style="7" bestFit="1" customWidth="1"/>
    <col min="12825" max="13060" width="8.83203125" style="7"/>
    <col min="13061" max="13061" width="9.33203125" style="7" bestFit="1" customWidth="1"/>
    <col min="13062" max="13063" width="8.83203125" style="7"/>
    <col min="13064" max="13066" width="9.33203125" style="7" bestFit="1" customWidth="1"/>
    <col min="13067" max="13067" width="12.33203125" style="7" bestFit="1" customWidth="1"/>
    <col min="13068" max="13080" width="9.33203125" style="7" bestFit="1" customWidth="1"/>
    <col min="13081" max="13316" width="8.83203125" style="7"/>
    <col min="13317" max="13317" width="9.33203125" style="7" bestFit="1" customWidth="1"/>
    <col min="13318" max="13319" width="8.83203125" style="7"/>
    <col min="13320" max="13322" width="9.33203125" style="7" bestFit="1" customWidth="1"/>
    <col min="13323" max="13323" width="12.33203125" style="7" bestFit="1" customWidth="1"/>
    <col min="13324" max="13336" width="9.33203125" style="7" bestFit="1" customWidth="1"/>
    <col min="13337" max="13572" width="8.83203125" style="7"/>
    <col min="13573" max="13573" width="9.33203125" style="7" bestFit="1" customWidth="1"/>
    <col min="13574" max="13575" width="8.83203125" style="7"/>
    <col min="13576" max="13578" width="9.33203125" style="7" bestFit="1" customWidth="1"/>
    <col min="13579" max="13579" width="12.33203125" style="7" bestFit="1" customWidth="1"/>
    <col min="13580" max="13592" width="9.33203125" style="7" bestFit="1" customWidth="1"/>
    <col min="13593" max="13828" width="8.83203125" style="7"/>
    <col min="13829" max="13829" width="9.33203125" style="7" bestFit="1" customWidth="1"/>
    <col min="13830" max="13831" width="8.83203125" style="7"/>
    <col min="13832" max="13834" width="9.33203125" style="7" bestFit="1" customWidth="1"/>
    <col min="13835" max="13835" width="12.33203125" style="7" bestFit="1" customWidth="1"/>
    <col min="13836" max="13848" width="9.33203125" style="7" bestFit="1" customWidth="1"/>
    <col min="13849" max="14084" width="8.83203125" style="7"/>
    <col min="14085" max="14085" width="9.33203125" style="7" bestFit="1" customWidth="1"/>
    <col min="14086" max="14087" width="8.83203125" style="7"/>
    <col min="14088" max="14090" width="9.33203125" style="7" bestFit="1" customWidth="1"/>
    <col min="14091" max="14091" width="12.33203125" style="7" bestFit="1" customWidth="1"/>
    <col min="14092" max="14104" width="9.33203125" style="7" bestFit="1" customWidth="1"/>
    <col min="14105" max="14340" width="8.83203125" style="7"/>
    <col min="14341" max="14341" width="9.33203125" style="7" bestFit="1" customWidth="1"/>
    <col min="14342" max="14343" width="8.83203125" style="7"/>
    <col min="14344" max="14346" width="9.33203125" style="7" bestFit="1" customWidth="1"/>
    <col min="14347" max="14347" width="12.33203125" style="7" bestFit="1" customWidth="1"/>
    <col min="14348" max="14360" width="9.33203125" style="7" bestFit="1" customWidth="1"/>
    <col min="14361" max="14596" width="8.83203125" style="7"/>
    <col min="14597" max="14597" width="9.33203125" style="7" bestFit="1" customWidth="1"/>
    <col min="14598" max="14599" width="8.83203125" style="7"/>
    <col min="14600" max="14602" width="9.33203125" style="7" bestFit="1" customWidth="1"/>
    <col min="14603" max="14603" width="12.33203125" style="7" bestFit="1" customWidth="1"/>
    <col min="14604" max="14616" width="9.33203125" style="7" bestFit="1" customWidth="1"/>
    <col min="14617" max="14852" width="8.83203125" style="7"/>
    <col min="14853" max="14853" width="9.33203125" style="7" bestFit="1" customWidth="1"/>
    <col min="14854" max="14855" width="8.83203125" style="7"/>
    <col min="14856" max="14858" width="9.33203125" style="7" bestFit="1" customWidth="1"/>
    <col min="14859" max="14859" width="12.33203125" style="7" bestFit="1" customWidth="1"/>
    <col min="14860" max="14872" width="9.33203125" style="7" bestFit="1" customWidth="1"/>
    <col min="14873" max="15108" width="8.83203125" style="7"/>
    <col min="15109" max="15109" width="9.33203125" style="7" bestFit="1" customWidth="1"/>
    <col min="15110" max="15111" width="8.83203125" style="7"/>
    <col min="15112" max="15114" width="9.33203125" style="7" bestFit="1" customWidth="1"/>
    <col min="15115" max="15115" width="12.33203125" style="7" bestFit="1" customWidth="1"/>
    <col min="15116" max="15128" width="9.33203125" style="7" bestFit="1" customWidth="1"/>
    <col min="15129" max="15364" width="8.83203125" style="7"/>
    <col min="15365" max="15365" width="9.33203125" style="7" bestFit="1" customWidth="1"/>
    <col min="15366" max="15367" width="8.83203125" style="7"/>
    <col min="15368" max="15370" width="9.33203125" style="7" bestFit="1" customWidth="1"/>
    <col min="15371" max="15371" width="12.33203125" style="7" bestFit="1" customWidth="1"/>
    <col min="15372" max="15384" width="9.33203125" style="7" bestFit="1" customWidth="1"/>
    <col min="15385" max="15620" width="8.83203125" style="7"/>
    <col min="15621" max="15621" width="9.33203125" style="7" bestFit="1" customWidth="1"/>
    <col min="15622" max="15623" width="8.83203125" style="7"/>
    <col min="15624" max="15626" width="9.33203125" style="7" bestFit="1" customWidth="1"/>
    <col min="15627" max="15627" width="12.33203125" style="7" bestFit="1" customWidth="1"/>
    <col min="15628" max="15640" width="9.33203125" style="7" bestFit="1" customWidth="1"/>
    <col min="15641" max="15876" width="8.83203125" style="7"/>
    <col min="15877" max="15877" width="9.33203125" style="7" bestFit="1" customWidth="1"/>
    <col min="15878" max="15879" width="8.83203125" style="7"/>
    <col min="15880" max="15882" width="9.33203125" style="7" bestFit="1" customWidth="1"/>
    <col min="15883" max="15883" width="12.33203125" style="7" bestFit="1" customWidth="1"/>
    <col min="15884" max="15896" width="9.33203125" style="7" bestFit="1" customWidth="1"/>
    <col min="15897" max="16132" width="8.83203125" style="7"/>
    <col min="16133" max="16133" width="9.33203125" style="7" bestFit="1" customWidth="1"/>
    <col min="16134" max="16135" width="8.83203125" style="7"/>
    <col min="16136" max="16138" width="9.33203125" style="7" bestFit="1" customWidth="1"/>
    <col min="16139" max="16139" width="12.33203125" style="7" bestFit="1" customWidth="1"/>
    <col min="16140" max="16152" width="9.33203125" style="7" bestFit="1" customWidth="1"/>
    <col min="16153" max="16384" width="8.83203125" style="7"/>
  </cols>
  <sheetData>
    <row r="1" spans="3:53" x14ac:dyDescent="0.15">
      <c r="C1" s="7" t="s">
        <v>83</v>
      </c>
      <c r="D1" s="7" t="s">
        <v>84</v>
      </c>
    </row>
    <row r="2" spans="3:53" x14ac:dyDescent="0.15">
      <c r="C2" s="7">
        <v>0.05</v>
      </c>
      <c r="D2" s="7">
        <v>0.2</v>
      </c>
      <c r="E2" s="7">
        <f>D2^2</f>
        <v>4.0000000000000008E-2</v>
      </c>
    </row>
    <row r="3" spans="3:53" x14ac:dyDescent="0.15">
      <c r="C3" s="7">
        <v>0</v>
      </c>
      <c r="D3" s="7">
        <v>0.02</v>
      </c>
      <c r="E3" s="7">
        <v>0.04</v>
      </c>
      <c r="F3" s="7">
        <v>0.06</v>
      </c>
      <c r="G3" s="7">
        <v>0.08</v>
      </c>
      <c r="H3" s="7">
        <v>0.1</v>
      </c>
      <c r="I3" s="7">
        <v>0.12</v>
      </c>
      <c r="J3" s="7">
        <v>0.14000000000000001</v>
      </c>
      <c r="K3" s="7">
        <v>0.16</v>
      </c>
      <c r="L3" s="7">
        <v>0.18</v>
      </c>
      <c r="M3" s="7">
        <v>0.2</v>
      </c>
      <c r="N3" s="7">
        <v>0.22</v>
      </c>
      <c r="O3" s="7">
        <v>0.24</v>
      </c>
      <c r="P3" s="7">
        <v>0.26</v>
      </c>
      <c r="Q3" s="7">
        <v>0.28000000000000003</v>
      </c>
      <c r="R3" s="7">
        <v>0.3</v>
      </c>
      <c r="S3" s="7">
        <v>0.32</v>
      </c>
      <c r="T3" s="7">
        <v>0.34</v>
      </c>
      <c r="U3" s="7">
        <v>0.36</v>
      </c>
      <c r="V3" s="7">
        <v>0.38</v>
      </c>
      <c r="W3" s="7">
        <v>0.4</v>
      </c>
      <c r="X3" s="7">
        <v>0.42</v>
      </c>
      <c r="Y3" s="7">
        <v>0.44</v>
      </c>
      <c r="Z3" s="7">
        <v>0.46</v>
      </c>
      <c r="AA3" s="7">
        <v>0.48</v>
      </c>
      <c r="AB3" s="7">
        <v>0.5</v>
      </c>
      <c r="AC3" s="7">
        <v>0.52</v>
      </c>
      <c r="AD3" s="7">
        <v>0.54</v>
      </c>
      <c r="AE3" s="7">
        <v>0.56000000000000005</v>
      </c>
      <c r="AF3" s="7">
        <v>0.57999999999999996</v>
      </c>
      <c r="AG3" s="7">
        <v>0.6</v>
      </c>
      <c r="AH3" s="7">
        <v>0.62</v>
      </c>
      <c r="AI3" s="7">
        <v>0.64</v>
      </c>
      <c r="AJ3" s="7">
        <v>0.66</v>
      </c>
      <c r="AK3" s="7">
        <v>0.68</v>
      </c>
      <c r="AL3" s="7">
        <v>0.7</v>
      </c>
      <c r="AM3" s="7">
        <v>0.72</v>
      </c>
      <c r="AN3" s="7">
        <v>0.74</v>
      </c>
      <c r="AO3" s="7">
        <v>0.76</v>
      </c>
      <c r="AP3" s="7">
        <v>0.78</v>
      </c>
      <c r="AQ3" s="7">
        <v>0.8</v>
      </c>
      <c r="AR3" s="7">
        <v>0.82</v>
      </c>
      <c r="AS3" s="7">
        <v>0.84</v>
      </c>
      <c r="AT3" s="7">
        <v>0.86</v>
      </c>
      <c r="AU3" s="7">
        <v>0.88</v>
      </c>
      <c r="AV3" s="7">
        <v>0.9</v>
      </c>
      <c r="AW3" s="7">
        <v>0.92</v>
      </c>
      <c r="AX3" s="7">
        <v>0.94</v>
      </c>
      <c r="AY3" s="7">
        <v>0.96</v>
      </c>
      <c r="AZ3" s="7">
        <v>0.98</v>
      </c>
      <c r="BA3" s="7">
        <v>1</v>
      </c>
    </row>
    <row r="4" spans="3:53" x14ac:dyDescent="0.15">
      <c r="C4" s="7">
        <f>NORMDIST(C3,$C$2,$D$2,FALSE)</f>
        <v>1.9333405840142464</v>
      </c>
      <c r="D4" s="7">
        <f>NORMDIST(D3,$C$2,$D$2,FALSE)</f>
        <v>1.9723966545394445</v>
      </c>
      <c r="E4" s="7">
        <f t="shared" ref="E4:BA4" si="0">NORMDIST(E3,$C$2,$D$2,FALSE)</f>
        <v>1.9922195704738201</v>
      </c>
      <c r="F4" s="7">
        <f t="shared" si="0"/>
        <v>1.9922195704738201</v>
      </c>
      <c r="G4" s="7">
        <f t="shared" si="0"/>
        <v>1.9723966545394445</v>
      </c>
      <c r="H4" s="7">
        <f t="shared" si="0"/>
        <v>1.9333405840142464</v>
      </c>
      <c r="I4" s="7">
        <f t="shared" si="0"/>
        <v>1.8762017345846895</v>
      </c>
      <c r="J4" s="7">
        <f t="shared" si="0"/>
        <v>1.8026348123082399</v>
      </c>
      <c r="K4" s="7">
        <f t="shared" si="0"/>
        <v>1.7147192750969193</v>
      </c>
      <c r="L4" s="7">
        <f t="shared" si="0"/>
        <v>1.6148617983395714</v>
      </c>
      <c r="M4" s="7">
        <f t="shared" si="0"/>
        <v>1.5056871607740219</v>
      </c>
      <c r="N4" s="7">
        <f t="shared" si="0"/>
        <v>1.3899244306549823</v>
      </c>
      <c r="O4" s="7">
        <f t="shared" si="0"/>
        <v>1.2702952823459452</v>
      </c>
      <c r="P4" s="7">
        <f t="shared" si="0"/>
        <v>1.1494107034211651</v>
      </c>
      <c r="Q4" s="7">
        <f t="shared" si="0"/>
        <v>1.0296813435998735</v>
      </c>
      <c r="R4" s="7">
        <f t="shared" si="0"/>
        <v>0.91324542694510946</v>
      </c>
      <c r="S4" s="7">
        <f t="shared" si="0"/>
        <v>0.8019166367095979</v>
      </c>
      <c r="T4" s="7">
        <f t="shared" si="0"/>
        <v>0.69715283222680113</v>
      </c>
      <c r="U4" s="7">
        <f t="shared" si="0"/>
        <v>0.60004500348492817</v>
      </c>
      <c r="V4" s="7">
        <f t="shared" si="0"/>
        <v>0.51132462281989011</v>
      </c>
      <c r="W4" s="7">
        <f t="shared" si="0"/>
        <v>0.43138659413255759</v>
      </c>
      <c r="X4" s="7">
        <f t="shared" si="0"/>
        <v>0.36032437168109011</v>
      </c>
      <c r="Y4" s="7">
        <f t="shared" si="0"/>
        <v>0.29797353034408036</v>
      </c>
      <c r="Z4" s="7">
        <f t="shared" si="0"/>
        <v>0.2439600928959138</v>
      </c>
      <c r="AA4" s="7">
        <f t="shared" si="0"/>
        <v>0.19775020794685108</v>
      </c>
      <c r="AB4" s="7">
        <f t="shared" si="0"/>
        <v>0.15869825917833708</v>
      </c>
      <c r="AC4" s="7">
        <f t="shared" si="0"/>
        <v>0.12609109957597189</v>
      </c>
      <c r="AD4" s="7">
        <f t="shared" si="0"/>
        <v>9.9186771958976558E-2</v>
      </c>
      <c r="AE4" s="7">
        <f t="shared" si="0"/>
        <v>7.7246735671975861E-2</v>
      </c>
      <c r="AF4" s="7">
        <f t="shared" si="0"/>
        <v>5.956121803802597E-2</v>
      </c>
      <c r="AG4" s="7">
        <f t="shared" si="0"/>
        <v>4.5467812507955327E-2</v>
      </c>
      <c r="AH4" s="7">
        <f t="shared" si="0"/>
        <v>3.4363833453069884E-2</v>
      </c>
      <c r="AI4" s="7">
        <f t="shared" si="0"/>
        <v>2.5713204615269714E-2</v>
      </c>
      <c r="AJ4" s="7">
        <f t="shared" si="0"/>
        <v>1.9048810491109049E-2</v>
      </c>
      <c r="AK4" s="7">
        <f t="shared" si="0"/>
        <v>1.3971292074397233E-2</v>
      </c>
      <c r="AL4" s="7">
        <f t="shared" si="0"/>
        <v>1.0145240286498857E-2</v>
      </c>
      <c r="AM4" s="7">
        <f t="shared" si="0"/>
        <v>7.2936540233337361E-3</v>
      </c>
      <c r="AN4" s="7">
        <f t="shared" si="0"/>
        <v>5.1914064783070606E-3</v>
      </c>
      <c r="AO4" s="7">
        <f t="shared" si="0"/>
        <v>3.658322314151554E-3</v>
      </c>
      <c r="AP4" s="7">
        <f t="shared" si="0"/>
        <v>2.5523248717209276E-3</v>
      </c>
      <c r="AQ4" s="7">
        <f t="shared" si="0"/>
        <v>1.7629784118372268E-3</v>
      </c>
      <c r="AR4" s="7">
        <f t="shared" si="0"/>
        <v>1.2056329011299704E-3</v>
      </c>
      <c r="AS4" s="7">
        <f t="shared" si="0"/>
        <v>8.1628204383121284E-4</v>
      </c>
      <c r="AT4" s="7">
        <f t="shared" si="0"/>
        <v>5.4717021719900263E-4</v>
      </c>
      <c r="AU4" s="7">
        <f t="shared" si="0"/>
        <v>3.6312965151126292E-4</v>
      </c>
      <c r="AV4" s="7">
        <f t="shared" si="0"/>
        <v>2.3859318270602473E-4</v>
      </c>
      <c r="AW4" s="7">
        <f t="shared" si="0"/>
        <v>1.5520703528925135E-4</v>
      </c>
      <c r="AX4" s="7">
        <f t="shared" si="0"/>
        <v>9.9958983534614287E-5</v>
      </c>
      <c r="AY4" s="7">
        <f t="shared" si="0"/>
        <v>6.3736661909167546E-5</v>
      </c>
      <c r="AZ4" s="7">
        <f t="shared" si="0"/>
        <v>4.0235912282461613E-5</v>
      </c>
      <c r="BA4" s="7">
        <f t="shared" si="0"/>
        <v>2.5147536442962315E-5</v>
      </c>
    </row>
    <row r="6" spans="3:53" x14ac:dyDescent="0.15">
      <c r="C6" s="7">
        <v>0</v>
      </c>
      <c r="D6" s="7">
        <v>0.02</v>
      </c>
      <c r="E6" s="7">
        <v>0.04</v>
      </c>
      <c r="F6" s="7">
        <v>0.06</v>
      </c>
      <c r="G6" s="7">
        <v>0.08</v>
      </c>
      <c r="H6" s="7">
        <v>0.1</v>
      </c>
      <c r="I6" s="7">
        <v>0.12</v>
      </c>
      <c r="J6" s="7">
        <v>0.14000000000000001</v>
      </c>
      <c r="K6" s="7">
        <v>0.16</v>
      </c>
      <c r="L6" s="7">
        <v>0.18</v>
      </c>
      <c r="M6" s="7">
        <v>0.2</v>
      </c>
      <c r="N6" s="7">
        <v>0.22</v>
      </c>
      <c r="O6" s="7">
        <v>0.24</v>
      </c>
      <c r="P6" s="7">
        <v>0.26</v>
      </c>
      <c r="Q6" s="7">
        <v>0.28000000000000003</v>
      </c>
      <c r="R6" s="7">
        <v>0.3</v>
      </c>
      <c r="S6" s="7">
        <v>0.32</v>
      </c>
      <c r="T6" s="7">
        <v>0.34</v>
      </c>
      <c r="U6" s="7">
        <v>0.36</v>
      </c>
      <c r="V6" s="7">
        <v>0.38</v>
      </c>
      <c r="W6" s="7">
        <v>0.4</v>
      </c>
      <c r="X6" s="7">
        <v>0.42</v>
      </c>
      <c r="Y6" s="7">
        <v>0.44</v>
      </c>
      <c r="Z6" s="7">
        <v>0.46</v>
      </c>
      <c r="AA6" s="7">
        <v>0.48</v>
      </c>
      <c r="AB6" s="7">
        <v>0.5</v>
      </c>
      <c r="AC6" s="7">
        <v>0.52</v>
      </c>
      <c r="AD6" s="7">
        <v>0.54</v>
      </c>
      <c r="AE6" s="7">
        <v>0.56000000000000005</v>
      </c>
      <c r="AF6" s="7">
        <v>0.57999999999999996</v>
      </c>
      <c r="AG6" s="7">
        <v>0.6</v>
      </c>
      <c r="AH6" s="7">
        <v>0.62</v>
      </c>
      <c r="AI6" s="7">
        <v>0.64</v>
      </c>
      <c r="AJ6" s="7">
        <v>0.66</v>
      </c>
      <c r="AK6" s="7">
        <v>0.68</v>
      </c>
      <c r="AL6" s="7">
        <v>0.7</v>
      </c>
      <c r="AM6" s="7">
        <v>0.72</v>
      </c>
      <c r="AN6" s="7">
        <v>0.74</v>
      </c>
      <c r="AO6" s="7">
        <v>0.76</v>
      </c>
      <c r="AP6" s="7">
        <v>0.78</v>
      </c>
      <c r="AQ6" s="7">
        <v>0.8</v>
      </c>
      <c r="AR6" s="7">
        <v>0.82</v>
      </c>
      <c r="AS6" s="7">
        <v>0.84</v>
      </c>
      <c r="AT6" s="7">
        <v>0.86</v>
      </c>
      <c r="AU6" s="7">
        <v>0.88</v>
      </c>
      <c r="AV6" s="7">
        <v>0.9</v>
      </c>
      <c r="AW6" s="7">
        <v>0.92</v>
      </c>
      <c r="AX6" s="7">
        <v>0.94</v>
      </c>
      <c r="AY6" s="7">
        <v>0.96</v>
      </c>
      <c r="AZ6" s="7">
        <v>0.98</v>
      </c>
      <c r="BA6" s="7">
        <v>1</v>
      </c>
    </row>
    <row r="7" spans="3:53" x14ac:dyDescent="0.15">
      <c r="C7" s="7">
        <v>7.9918705534527505E-5</v>
      </c>
      <c r="D7" s="7">
        <v>1.2471235645026809E-4</v>
      </c>
      <c r="E7" s="7">
        <v>1.9267598371043598E-4</v>
      </c>
      <c r="F7" s="7">
        <v>2.9471533878269919E-4</v>
      </c>
      <c r="G7" s="7">
        <v>4.4630828588566456E-4</v>
      </c>
      <c r="H7" s="7">
        <v>6.691511288244267E-4</v>
      </c>
      <c r="I7" s="7">
        <v>9.9327735696386329E-4</v>
      </c>
      <c r="J7" s="7">
        <v>1.4597346289573025E-3</v>
      </c>
      <c r="K7" s="7">
        <v>2.1239013527537625E-3</v>
      </c>
      <c r="L7" s="7">
        <v>3.0595096505688646E-3</v>
      </c>
      <c r="M7" s="7">
        <v>4.3634134752288077E-3</v>
      </c>
      <c r="N7" s="7">
        <v>6.1610958423650919E-3</v>
      </c>
      <c r="O7" s="7">
        <v>8.6128446952684051E-3</v>
      </c>
      <c r="P7" s="7">
        <v>1.192044100732422E-2</v>
      </c>
      <c r="Q7" s="7">
        <v>1.6334095280999605E-2</v>
      </c>
      <c r="R7" s="7">
        <v>2.215924205969003E-2</v>
      </c>
      <c r="S7" s="7">
        <v>2.9762662098879261E-2</v>
      </c>
      <c r="T7" s="7">
        <v>3.9577257914899813E-2</v>
      </c>
      <c r="U7" s="7">
        <v>5.2104674072112986E-2</v>
      </c>
      <c r="V7" s="7">
        <v>6.7914846168428078E-2</v>
      </c>
      <c r="W7" s="7">
        <v>8.7641502467842705E-2</v>
      </c>
      <c r="X7" s="7">
        <v>0.11197265147421448</v>
      </c>
      <c r="Y7" s="7">
        <v>0.14163518870800593</v>
      </c>
      <c r="Z7" s="7">
        <v>0.17737296423115725</v>
      </c>
      <c r="AA7" s="7">
        <v>0.21991797990213591</v>
      </c>
      <c r="AB7" s="7">
        <v>0.26995483256594027</v>
      </c>
      <c r="AC7" s="7">
        <v>0.32807907387338303</v>
      </c>
      <c r="AD7" s="7">
        <v>0.39475079150447084</v>
      </c>
      <c r="AE7" s="7">
        <v>0.47024538688443485</v>
      </c>
      <c r="AF7" s="7">
        <v>0.55460417339727763</v>
      </c>
      <c r="AG7" s="7">
        <v>0.64758797832945858</v>
      </c>
      <c r="AH7" s="7">
        <v>0.74863732817872419</v>
      </c>
      <c r="AI7" s="7">
        <v>0.85684296023903661</v>
      </c>
      <c r="AJ7" s="7">
        <v>0.97093027491606476</v>
      </c>
      <c r="AK7" s="7">
        <v>1.0892608851627528</v>
      </c>
      <c r="AL7" s="7">
        <v>1.2098536225957164</v>
      </c>
      <c r="AM7" s="7">
        <v>1.3304262494937737</v>
      </c>
      <c r="AN7" s="7">
        <v>1.4484577638074134</v>
      </c>
      <c r="AO7" s="7">
        <v>1.561269666833806</v>
      </c>
      <c r="AP7" s="7">
        <v>1.666123014458998</v>
      </c>
      <c r="AQ7" s="7">
        <v>1.7603266338214973</v>
      </c>
      <c r="AR7" s="7">
        <v>1.841350701516616</v>
      </c>
      <c r="AS7" s="7">
        <v>1.90693907730262</v>
      </c>
      <c r="AT7" s="7">
        <v>1.9552134698772792</v>
      </c>
      <c r="AU7" s="7">
        <v>1.9847627373850587</v>
      </c>
      <c r="AV7" s="7">
        <v>1.9947114020071632</v>
      </c>
      <c r="AW7" s="7">
        <v>1.9847627373850587</v>
      </c>
      <c r="AX7" s="7">
        <v>1.9552134698772792</v>
      </c>
      <c r="AY7" s="7">
        <v>1.9069390773026205</v>
      </c>
      <c r="AZ7" s="7">
        <v>1.8413507015166164</v>
      </c>
      <c r="BA7" s="7">
        <v>1.7603266338214973</v>
      </c>
    </row>
    <row r="8" spans="3:53" x14ac:dyDescent="0.15">
      <c r="C8" s="7">
        <v>7.9349129589168566E-2</v>
      </c>
      <c r="D8" s="7">
        <v>8.8686482115578627E-2</v>
      </c>
      <c r="E8" s="7">
        <v>9.8875103973425582E-2</v>
      </c>
      <c r="F8" s="7">
        <v>0.10995898995106795</v>
      </c>
      <c r="G8" s="7">
        <v>0.12198004644795689</v>
      </c>
      <c r="H8" s="7">
        <v>0.13497741628297014</v>
      </c>
      <c r="I8" s="7">
        <v>0.14898676517204015</v>
      </c>
      <c r="J8" s="7">
        <v>0.16403953693669152</v>
      </c>
      <c r="K8" s="7">
        <v>0.18016218584054505</v>
      </c>
      <c r="L8" s="7">
        <v>0.19737539575223542</v>
      </c>
      <c r="M8" s="7">
        <v>0.21569329706627888</v>
      </c>
      <c r="N8" s="7">
        <v>0.23512269344221728</v>
      </c>
      <c r="O8" s="7">
        <v>0.25566231140994505</v>
      </c>
      <c r="P8" s="7">
        <v>0.27730208669863893</v>
      </c>
      <c r="Q8" s="7">
        <v>0.30002250174246398</v>
      </c>
      <c r="R8" s="7">
        <v>0.32379398916472929</v>
      </c>
      <c r="S8" s="7">
        <v>0.34857641611340062</v>
      </c>
      <c r="T8" s="7">
        <v>0.3743186640893621</v>
      </c>
      <c r="U8" s="7">
        <v>0.40095831835479895</v>
      </c>
      <c r="V8" s="7">
        <v>0.42842148011951831</v>
      </c>
      <c r="W8" s="7">
        <v>0.45662271347255473</v>
      </c>
      <c r="X8" s="7">
        <v>0.48546513745803238</v>
      </c>
      <c r="Y8" s="7">
        <v>0.51484067179993687</v>
      </c>
      <c r="Z8" s="7">
        <v>0.54463044258137638</v>
      </c>
      <c r="AA8" s="7">
        <v>0.57470535171058246</v>
      </c>
      <c r="AB8" s="7">
        <v>0.6049268112978583</v>
      </c>
      <c r="AC8" s="7">
        <v>0.63514764117297251</v>
      </c>
      <c r="AD8" s="7">
        <v>0.66521312474688699</v>
      </c>
      <c r="AE8" s="7">
        <v>0.69496221532749114</v>
      </c>
      <c r="AF8" s="7">
        <v>0.72422888190370671</v>
      </c>
      <c r="AG8" s="7">
        <v>0.75284358038701094</v>
      </c>
      <c r="AH8" s="7">
        <v>0.78063483341690298</v>
      </c>
      <c r="AI8" s="7">
        <v>0.80743089916978561</v>
      </c>
      <c r="AJ8" s="7">
        <v>0.83306150722949901</v>
      </c>
      <c r="AK8" s="7">
        <v>0.85735963754845956</v>
      </c>
      <c r="AL8" s="7">
        <v>0.88016331691074845</v>
      </c>
      <c r="AM8" s="7">
        <v>0.90131740615411982</v>
      </c>
      <c r="AN8" s="7">
        <v>0.9206753507583082</v>
      </c>
      <c r="AO8" s="7">
        <v>0.93810086729234454</v>
      </c>
      <c r="AP8" s="7">
        <v>0.95346953865131023</v>
      </c>
      <c r="AQ8" s="7">
        <v>0.96667029200712296</v>
      </c>
      <c r="AR8" s="7">
        <v>0.97760673493863959</v>
      </c>
      <c r="AS8" s="7">
        <v>0.98619832726972212</v>
      </c>
      <c r="AT8" s="7">
        <v>0.99238136869252935</v>
      </c>
      <c r="AU8" s="7">
        <v>0.99610978523690996</v>
      </c>
      <c r="AV8" s="7">
        <v>0.99735570100358162</v>
      </c>
      <c r="AW8" s="7">
        <v>0.99610978523690996</v>
      </c>
      <c r="AX8" s="7">
        <v>0.99238136869252935</v>
      </c>
      <c r="AY8" s="7">
        <v>0.98619832726972212</v>
      </c>
      <c r="AZ8" s="7">
        <v>0.97760673493863959</v>
      </c>
      <c r="BA8" s="7">
        <v>0.96667029200712296</v>
      </c>
    </row>
    <row r="9" spans="3:53" x14ac:dyDescent="0.15">
      <c r="W9" s="8"/>
    </row>
    <row r="10" spans="3:53" x14ac:dyDescent="0.15">
      <c r="V10" s="7">
        <f>C38</f>
        <v>0.48484848484848481</v>
      </c>
      <c r="W10" s="8">
        <f>F38</f>
        <v>0.23084968637268299</v>
      </c>
    </row>
    <row r="11" spans="3:53" x14ac:dyDescent="0.15">
      <c r="V11" s="7">
        <f>C39</f>
        <v>0.51515151515151514</v>
      </c>
      <c r="W11" s="8">
        <f>F39</f>
        <v>-5.7154168328986232E-2</v>
      </c>
    </row>
    <row r="12" spans="3:53" x14ac:dyDescent="0.15">
      <c r="V12" s="7">
        <f>C40</f>
        <v>0.54545454545454541</v>
      </c>
      <c r="W12" s="8">
        <f>F40</f>
        <v>-0.4140795051642765</v>
      </c>
    </row>
    <row r="13" spans="3:53" x14ac:dyDescent="0.15">
      <c r="K13" s="7">
        <f>SUM(K14:K15)</f>
        <v>2.3655907019764208E-9</v>
      </c>
      <c r="V13" s="7">
        <f>C41</f>
        <v>0.57575757575757569</v>
      </c>
      <c r="W13" s="8">
        <f>F41</f>
        <v>-0.84543599008428671</v>
      </c>
    </row>
    <row r="14" spans="3:53" x14ac:dyDescent="0.15">
      <c r="D14" s="7">
        <v>0.05</v>
      </c>
      <c r="E14" s="9">
        <f>BETAINV(D14,Alpha,Beta,0.2,1)</f>
        <v>0.47887821908559852</v>
      </c>
      <c r="F14" s="8">
        <f>(E14-$E$21)/$E$21</f>
        <v>-0.37552617904685559</v>
      </c>
      <c r="G14" s="7" t="s">
        <v>191</v>
      </c>
      <c r="H14" s="7">
        <v>181.59307634966262</v>
      </c>
      <c r="I14" s="7">
        <f>aa/(aa+bb)</f>
        <v>0.57362233161907838</v>
      </c>
      <c r="J14" s="7">
        <v>0.57362210000000002</v>
      </c>
      <c r="K14" s="7">
        <f>100*(I14-J14)^2</f>
        <v>5.3647397460953625E-12</v>
      </c>
      <c r="V14" s="7">
        <f>C42</f>
        <v>0.60606060606060597</v>
      </c>
      <c r="W14" s="8">
        <f>F42</f>
        <v>-1.3546990018911456</v>
      </c>
      <c r="AE14" s="10" t="s">
        <v>85</v>
      </c>
    </row>
    <row r="15" spans="3:53" x14ac:dyDescent="0.15">
      <c r="D15" s="7">
        <v>0.98844259607914242</v>
      </c>
      <c r="E15" s="9">
        <f>BETAINV(D15,Alpha,Beta,0.2,1)</f>
        <v>0.90547966305053307</v>
      </c>
      <c r="F15" s="8">
        <f>(E15-$E$21)/$E$21</f>
        <v>0.18077691246897029</v>
      </c>
      <c r="G15" s="7" t="s">
        <v>192</v>
      </c>
      <c r="H15" s="7">
        <v>134.97945986437713</v>
      </c>
      <c r="I15" s="7">
        <f>SQRT(aa*bb/((aa+bb)^2*(aa+bb+1)))</f>
        <v>2.7751648215682975E-2</v>
      </c>
      <c r="J15" s="7">
        <v>2.774679E-2</v>
      </c>
      <c r="K15" s="7">
        <f>100*(I15-J15)^2</f>
        <v>2.3602259622303255E-9</v>
      </c>
      <c r="M15" s="7" t="s">
        <v>193</v>
      </c>
      <c r="AD15" s="7" t="s">
        <v>86</v>
      </c>
      <c r="AE15" s="7">
        <v>0.45</v>
      </c>
      <c r="AF15" s="7">
        <v>0.45</v>
      </c>
      <c r="AG15" s="7">
        <v>0.44999987574095945</v>
      </c>
      <c r="AH15" s="11">
        <v>0.44999987574095945</v>
      </c>
      <c r="AI15" s="7">
        <v>0.45</v>
      </c>
      <c r="AJ15" s="7">
        <v>0.45</v>
      </c>
      <c r="AK15" s="7">
        <v>0.57499999999999996</v>
      </c>
      <c r="AL15" s="7">
        <v>0.57499999999999996</v>
      </c>
      <c r="AM15" s="7">
        <v>0.57499999999999996</v>
      </c>
      <c r="AN15" s="7">
        <v>0.7</v>
      </c>
      <c r="AO15" s="7">
        <v>0.7</v>
      </c>
      <c r="AP15" s="7">
        <v>0.7</v>
      </c>
    </row>
    <row r="16" spans="3:53" x14ac:dyDescent="0.15">
      <c r="W16" s="10" t="s">
        <v>87</v>
      </c>
      <c r="Y16" s="10" t="s">
        <v>88</v>
      </c>
      <c r="AD16" s="7" t="s">
        <v>89</v>
      </c>
      <c r="AE16" s="7">
        <v>0.15</v>
      </c>
      <c r="AF16" s="7">
        <v>0.2</v>
      </c>
      <c r="AG16" s="7">
        <v>0.22360745278428273</v>
      </c>
      <c r="AH16" s="11">
        <v>0.25</v>
      </c>
      <c r="AI16" s="7">
        <v>0.3</v>
      </c>
      <c r="AJ16" s="7">
        <v>0.4</v>
      </c>
      <c r="AK16" s="7">
        <v>0.15</v>
      </c>
      <c r="AL16" s="7">
        <v>0.2</v>
      </c>
      <c r="AM16" s="7">
        <v>0.25</v>
      </c>
      <c r="AN16" s="7">
        <v>0.15</v>
      </c>
      <c r="AO16" s="7">
        <v>0.2</v>
      </c>
      <c r="AP16" s="7">
        <v>0.25</v>
      </c>
    </row>
    <row r="17" spans="1:45" ht="18" x14ac:dyDescent="0.2">
      <c r="J17" s="7">
        <v>4.8371200000000003E-2</v>
      </c>
      <c r="U17" s="7">
        <f>W20*(W20*(1-W20)/W19-1)</f>
        <v>10.49947058823529</v>
      </c>
      <c r="V17" s="12"/>
      <c r="W17" s="9">
        <f>a</f>
        <v>6.3391915072758556</v>
      </c>
      <c r="X17" s="7" t="s">
        <v>90</v>
      </c>
      <c r="Y17" s="7">
        <f>W22</f>
        <v>6.3391915072758556</v>
      </c>
      <c r="Z17" s="7">
        <v>14.93209877</v>
      </c>
      <c r="AA17" s="7">
        <v>4</v>
      </c>
      <c r="AB17" s="7">
        <v>2.0746526159084291</v>
      </c>
      <c r="AC17" s="7">
        <v>3.6081853900426148</v>
      </c>
      <c r="AD17" s="7" t="s">
        <v>91</v>
      </c>
      <c r="AE17" s="13">
        <v>9.1182280919894403</v>
      </c>
      <c r="AF17" s="13">
        <v>4.9922828663982735</v>
      </c>
      <c r="AG17" s="13">
        <v>3.9313015359999999</v>
      </c>
      <c r="AH17" s="14">
        <f>xbar*(xbar*(1-xbar)/v-1)</f>
        <v>6.3391915072758556</v>
      </c>
      <c r="AI17" s="13">
        <v>2.0451817558299044</v>
      </c>
      <c r="AJ17" s="13">
        <v>1.0136959876543212</v>
      </c>
      <c r="AK17" s="13">
        <v>9.5737830812854448</v>
      </c>
      <c r="AL17" s="13">
        <v>5.1801748582230633</v>
      </c>
      <c r="AM17" s="15">
        <f>xbar*(xbar*(1-xbar)/v-1)</f>
        <v>6.3391915072758556</v>
      </c>
      <c r="AN17" s="13">
        <v>7.8784013605442205</v>
      </c>
      <c r="AO17" s="13">
        <v>4.1581632653061238</v>
      </c>
      <c r="AP17" s="13">
        <v>2.4362244897959191</v>
      </c>
    </row>
    <row r="18" spans="1:45" ht="18" x14ac:dyDescent="0.2">
      <c r="U18" s="7">
        <f>(1-W20)*(W20*(1-W20)/W19-1)</f>
        <v>5.0093485967503666</v>
      </c>
      <c r="V18" s="12"/>
      <c r="W18" s="9">
        <f>b</f>
        <v>4.292576219811532</v>
      </c>
      <c r="X18" s="7" t="s">
        <v>92</v>
      </c>
      <c r="Y18" s="7">
        <f>W23</f>
        <v>4.292576219811532</v>
      </c>
      <c r="Z18" s="7">
        <v>14.93209877</v>
      </c>
      <c r="AA18" s="7">
        <v>10</v>
      </c>
      <c r="AB18" s="7">
        <v>4.5642338798950108</v>
      </c>
      <c r="AC18" s="7">
        <v>8.9419847847644682</v>
      </c>
      <c r="AD18" s="7" t="s">
        <v>93</v>
      </c>
      <c r="AE18" s="13">
        <v>20.060093561179389</v>
      </c>
      <c r="AF18" s="13">
        <v>10.983017793972746</v>
      </c>
      <c r="AG18" s="13">
        <v>8.6488696320000003</v>
      </c>
      <c r="AH18" s="14">
        <f>(1-xbar)*(xbar*(1-xbar)/v-1)</f>
        <v>4.292576219811532</v>
      </c>
      <c r="AI18" s="13">
        <v>4.4993998628257899</v>
      </c>
      <c r="AJ18" s="13">
        <v>2.2301311728395063</v>
      </c>
      <c r="AK18" s="13">
        <v>10.85028749212351</v>
      </c>
      <c r="AL18" s="13">
        <v>5.8708648393194736</v>
      </c>
      <c r="AM18" s="16">
        <f>(1-xbar)*(xbar*(1-xbar)/v-1)</f>
        <v>4.292576219811532</v>
      </c>
      <c r="AN18" s="13">
        <v>4.7270408163265341</v>
      </c>
      <c r="AO18" s="13">
        <v>2.4948979591836755</v>
      </c>
      <c r="AP18" s="13">
        <v>1.4617346938775522</v>
      </c>
    </row>
    <row r="19" spans="1:45" x14ac:dyDescent="0.15">
      <c r="C19" s="7" t="s">
        <v>91</v>
      </c>
      <c r="D19" s="7" t="s">
        <v>94</v>
      </c>
      <c r="V19" s="17" t="s">
        <v>95</v>
      </c>
      <c r="W19" s="13">
        <f>(W20*W21)^2</f>
        <v>1.3245708100000003E-2</v>
      </c>
      <c r="Y19" s="7">
        <f>0.8^2*a*b/((a+b)^2*(a+b+1))</f>
        <v>1.32457081E-2</v>
      </c>
    </row>
    <row r="20" spans="1:45" ht="18" x14ac:dyDescent="0.2">
      <c r="C20" s="18">
        <f>a</f>
        <v>6.3391915072758556</v>
      </c>
      <c r="E20" s="7" t="s">
        <v>96</v>
      </c>
      <c r="G20" s="7">
        <v>1E-3</v>
      </c>
      <c r="V20" s="19" t="s">
        <v>97</v>
      </c>
      <c r="W20" s="7">
        <v>0.67700000000000005</v>
      </c>
      <c r="Y20" s="7">
        <f>0.2+0.8*a/(a+b)</f>
        <v>0.67700000000000016</v>
      </c>
      <c r="Z20" s="7">
        <v>0.5736</v>
      </c>
      <c r="AA20" s="7">
        <f>(Z20/Z21+W20/W21)/SUM(1/W21+1/Z21)</f>
        <v>0.59650359481613779</v>
      </c>
      <c r="AK20" s="7" t="s">
        <v>98</v>
      </c>
      <c r="AL20" s="7" t="s">
        <v>99</v>
      </c>
      <c r="AM20" s="7" t="s">
        <v>100</v>
      </c>
      <c r="AN20" s="7" t="s">
        <v>101</v>
      </c>
      <c r="AO20" s="7" t="s">
        <v>102</v>
      </c>
      <c r="AP20" s="7" t="s">
        <v>103</v>
      </c>
      <c r="AQ20" s="7" t="s">
        <v>104</v>
      </c>
      <c r="AR20" s="7" t="s">
        <v>105</v>
      </c>
      <c r="AS20" s="7" t="s">
        <v>106</v>
      </c>
    </row>
    <row r="21" spans="1:45" ht="18" x14ac:dyDescent="0.2">
      <c r="C21" s="18">
        <f>b</f>
        <v>4.292576219811532</v>
      </c>
      <c r="D21" s="7">
        <f>SUM(D22:D55)</f>
        <v>113.77077409247372</v>
      </c>
      <c r="E21" s="7">
        <f>SUMPRODUCT(E22:E55,B22:B55)/SUM(E22:E55)</f>
        <v>0.76685075181322893</v>
      </c>
      <c r="G21" s="7" t="e">
        <f>LN(F26/G26)^2+LN(G50/F50)^2</f>
        <v>#NUM!</v>
      </c>
      <c r="V21" s="20" t="s">
        <v>89</v>
      </c>
      <c r="W21" s="7">
        <v>0.17</v>
      </c>
      <c r="X21" s="7">
        <v>1.1000000000000001</v>
      </c>
      <c r="Y21" s="7">
        <f>SQRT(Y19)/Y20</f>
        <v>0.16999999999999996</v>
      </c>
      <c r="Z21" s="7">
        <f>0.04837</f>
        <v>4.8370000000000003E-2</v>
      </c>
      <c r="AA21" s="7">
        <f>AVERAGE(Y21:Z21)</f>
        <v>0.10918499999999998</v>
      </c>
      <c r="AB21" s="21">
        <v>0.57499999999999996</v>
      </c>
      <c r="AC21" s="7">
        <v>0.59223642732049042</v>
      </c>
      <c r="AK21" s="7">
        <v>0.45</v>
      </c>
      <c r="AL21" s="7">
        <v>0.45</v>
      </c>
      <c r="AM21" s="7">
        <v>0.44999987574095945</v>
      </c>
      <c r="AN21" s="7">
        <v>0.57499999999999996</v>
      </c>
      <c r="AO21" s="7">
        <v>0.57499999999999996</v>
      </c>
      <c r="AP21" s="7">
        <v>0.57499999999999996</v>
      </c>
      <c r="AQ21" s="7">
        <v>0.7</v>
      </c>
      <c r="AR21" s="7">
        <v>0.7</v>
      </c>
      <c r="AS21" s="7">
        <v>0.7</v>
      </c>
    </row>
    <row r="22" spans="1:45" ht="18" x14ac:dyDescent="0.2">
      <c r="A22" s="7">
        <f xml:space="preserve"> (C22 - 0.2) /0.8</f>
        <v>-0.25</v>
      </c>
      <c r="B22" s="7">
        <f>C22</f>
        <v>0</v>
      </c>
      <c r="C22" s="7">
        <v>0</v>
      </c>
      <c r="D22" s="7">
        <f>(BETADIST(B22,Alpha,Beta,0,1))</f>
        <v>0</v>
      </c>
      <c r="E22" s="7">
        <f>(BETADIST(C22,Alpha,Beta,0,1))</f>
        <v>0</v>
      </c>
      <c r="F22" s="7">
        <f>1-D22</f>
        <v>1</v>
      </c>
      <c r="V22" s="20" t="s">
        <v>91</v>
      </c>
      <c r="W22" s="15">
        <f>xbar*(xbar*(1-xbar)/v-1)</f>
        <v>6.3391915072758556</v>
      </c>
      <c r="Y22" s="7">
        <f>SQRT(Beta/(Alpha*(Alpha+Beta+1)))</f>
        <v>0.24127882599580711</v>
      </c>
      <c r="AB22" s="21">
        <v>0.15</v>
      </c>
      <c r="AC22" s="7">
        <v>0.134185</v>
      </c>
      <c r="AK22" s="7">
        <v>0.15</v>
      </c>
      <c r="AL22" s="7">
        <v>0.2</v>
      </c>
      <c r="AM22" s="7">
        <v>0.25</v>
      </c>
      <c r="AN22" s="7">
        <v>0.15</v>
      </c>
      <c r="AO22" s="7">
        <v>0.2</v>
      </c>
      <c r="AP22" s="7">
        <v>0.25</v>
      </c>
      <c r="AQ22" s="7">
        <v>0.15</v>
      </c>
      <c r="AR22" s="7">
        <v>0.2</v>
      </c>
      <c r="AS22" s="7">
        <v>0.25</v>
      </c>
    </row>
    <row r="23" spans="1:45" ht="18" x14ac:dyDescent="0.2">
      <c r="A23" s="7">
        <f t="shared" ref="A23:A55" si="1" xml:space="preserve"> (C23 - 0.2) /0.8</f>
        <v>-0.21212121212121213</v>
      </c>
      <c r="B23" s="7">
        <f t="shared" ref="B23:B54" si="2">AVERAGE(C22:C23)</f>
        <v>1.515151515151515E-2</v>
      </c>
      <c r="C23" s="7">
        <v>3.03030303030303E-2</v>
      </c>
      <c r="D23" s="7">
        <f>D22+E23</f>
        <v>2.7705882861314514E-8</v>
      </c>
      <c r="E23" s="7">
        <f t="shared" ref="E23:E55" si="3">(BETADIST(C23,Alpha,Beta,0,1))</f>
        <v>2.7705882861314514E-8</v>
      </c>
      <c r="F23" s="7">
        <f t="shared" ref="F23:F55" si="4">1-D23</f>
        <v>0.99999997229411719</v>
      </c>
      <c r="I23" s="7">
        <f>-LN(E23)</f>
        <v>17.401621068637279</v>
      </c>
      <c r="J23" s="7" t="e">
        <f xml:space="preserve"> -((Alpha-1)*LN(A23) + (Beta-1)*LN(1-A23))</f>
        <v>#NUM!</v>
      </c>
      <c r="K23" s="7" t="e">
        <f>EXP(-J23+6)</f>
        <v>#NUM!</v>
      </c>
      <c r="V23" s="22" t="s">
        <v>94</v>
      </c>
      <c r="W23" s="16">
        <f>(1-xbar)*(xbar*(1-xbar)/v-1)</f>
        <v>4.292576219811532</v>
      </c>
      <c r="AK23" s="7">
        <v>9.1182280919894403</v>
      </c>
      <c r="AL23" s="7">
        <v>4.9922828663982735</v>
      </c>
      <c r="AM23" s="7">
        <v>3.1465619092627608</v>
      </c>
      <c r="AN23" s="7">
        <v>9.5737830812854448</v>
      </c>
      <c r="AO23" s="7">
        <v>5.1801748582230633</v>
      </c>
      <c r="AP23" s="7">
        <v>3.1465619092627608</v>
      </c>
      <c r="AQ23" s="7">
        <v>7.8784013605442205</v>
      </c>
      <c r="AR23" s="7">
        <v>4.1581632653061238</v>
      </c>
      <c r="AS23" s="7">
        <v>2.4362244897959191</v>
      </c>
    </row>
    <row r="24" spans="1:45" x14ac:dyDescent="0.15">
      <c r="A24" s="7">
        <f t="shared" si="1"/>
        <v>-0.17424242424242425</v>
      </c>
      <c r="B24" s="7">
        <f t="shared" si="2"/>
        <v>4.5454545454545449E-2</v>
      </c>
      <c r="C24" s="7">
        <v>6.0606060606060601E-2</v>
      </c>
      <c r="D24" s="7">
        <f t="shared" ref="D24:D55" si="5">D23+E24</f>
        <v>2.078735125791177E-6</v>
      </c>
      <c r="E24" s="7">
        <f t="shared" si="3"/>
        <v>2.0510292429298625E-6</v>
      </c>
      <c r="F24" s="7">
        <f t="shared" si="4"/>
        <v>0.99999792126487419</v>
      </c>
      <c r="I24" s="7">
        <f t="shared" ref="I24:I54" si="6">-LN(E24)</f>
        <v>13.097168821086905</v>
      </c>
      <c r="J24" s="7" t="e">
        <f t="shared" ref="J24:J53" si="7" xml:space="preserve"> -((Alpha-1)*LN(A24) + (Beta-1)*LN(1-A24))</f>
        <v>#NUM!</v>
      </c>
      <c r="K24" s="7" t="e">
        <f t="shared" ref="K24:K53" si="8">EXP(-J24+6)</f>
        <v>#NUM!</v>
      </c>
      <c r="AK24" s="7">
        <v>20.060093561179389</v>
      </c>
      <c r="AL24" s="7">
        <v>10.983017793972746</v>
      </c>
      <c r="AM24" s="7">
        <v>3.5661034971644638</v>
      </c>
      <c r="AN24" s="7">
        <v>10.85028749212351</v>
      </c>
      <c r="AO24" s="7">
        <v>5.8708648393194736</v>
      </c>
      <c r="AP24" s="7">
        <v>3.5661034971644638</v>
      </c>
      <c r="AQ24" s="7">
        <v>4.7270408163265341</v>
      </c>
      <c r="AR24" s="7">
        <v>2.4948979591836755</v>
      </c>
      <c r="AS24" s="7">
        <v>1.4617346938775522</v>
      </c>
    </row>
    <row r="25" spans="1:45" x14ac:dyDescent="0.15">
      <c r="A25" s="7">
        <f t="shared" si="1"/>
        <v>-0.13636363636363638</v>
      </c>
      <c r="B25" s="7">
        <f t="shared" si="2"/>
        <v>7.5757575757575746E-2</v>
      </c>
      <c r="C25" s="7">
        <v>9.0909090909090898E-2</v>
      </c>
      <c r="D25" s="7">
        <f t="shared" si="5"/>
        <v>2.6531550724632521E-5</v>
      </c>
      <c r="E25" s="7">
        <f t="shared" si="3"/>
        <v>2.4452815598841345E-5</v>
      </c>
      <c r="F25" s="7">
        <f t="shared" si="4"/>
        <v>0.99997346844927537</v>
      </c>
      <c r="I25" s="7">
        <f t="shared" si="6"/>
        <v>10.618765191256676</v>
      </c>
      <c r="J25" s="7" t="e">
        <f t="shared" si="7"/>
        <v>#NUM!</v>
      </c>
      <c r="K25" s="7" t="e">
        <f t="shared" si="8"/>
        <v>#NUM!</v>
      </c>
      <c r="Y25" s="7" t="s">
        <v>107</v>
      </c>
      <c r="Z25" s="23">
        <f>W19</f>
        <v>1.3245708100000003E-2</v>
      </c>
    </row>
    <row r="26" spans="1:45" x14ac:dyDescent="0.15">
      <c r="A26" s="7">
        <f t="shared" si="1"/>
        <v>-9.8484848484848508E-2</v>
      </c>
      <c r="B26" s="7">
        <f t="shared" si="2"/>
        <v>0.10606060606060605</v>
      </c>
      <c r="C26" s="7">
        <v>0.1212121212121212</v>
      </c>
      <c r="D26" s="7">
        <f t="shared" si="5"/>
        <v>1.6435896202730054E-4</v>
      </c>
      <c r="E26" s="7">
        <f t="shared" si="3"/>
        <v>1.3782741130266801E-4</v>
      </c>
      <c r="F26" s="7">
        <f t="shared" si="4"/>
        <v>0.99983564103797273</v>
      </c>
      <c r="G26" s="7">
        <f>G20</f>
        <v>1E-3</v>
      </c>
      <c r="I26" s="7">
        <f t="shared" si="6"/>
        <v>8.8895082982476428</v>
      </c>
      <c r="J26" s="7" t="e">
        <f t="shared" si="7"/>
        <v>#NUM!</v>
      </c>
      <c r="K26" s="7" t="e">
        <f t="shared" si="8"/>
        <v>#NUM!</v>
      </c>
      <c r="U26" s="7">
        <v>0.5</v>
      </c>
      <c r="V26" s="7">
        <v>0</v>
      </c>
      <c r="Y26" s="7" t="s">
        <v>108</v>
      </c>
      <c r="Z26" s="7">
        <f>(W20-lb)/(ub-lb)</f>
        <v>0.59625000000000006</v>
      </c>
    </row>
    <row r="27" spans="1:45" x14ac:dyDescent="0.15">
      <c r="A27" s="7">
        <f t="shared" si="1"/>
        <v>-6.0606060606060649E-2</v>
      </c>
      <c r="B27" s="7">
        <f>AVERAGE(C26:C27)</f>
        <v>0.13636363636363635</v>
      </c>
      <c r="C27" s="7">
        <v>0.15151515151515149</v>
      </c>
      <c r="D27" s="7">
        <f t="shared" si="5"/>
        <v>6.790210393288939E-4</v>
      </c>
      <c r="E27" s="7">
        <f t="shared" si="3"/>
        <v>5.1466207730159334E-4</v>
      </c>
      <c r="F27" s="7">
        <f t="shared" si="4"/>
        <v>0.99932097896067107</v>
      </c>
      <c r="I27" s="7">
        <f t="shared" si="6"/>
        <v>7.5720000332475372</v>
      </c>
      <c r="J27" s="7" t="e">
        <f t="shared" si="7"/>
        <v>#NUM!</v>
      </c>
      <c r="K27" s="7" t="e">
        <f t="shared" si="8"/>
        <v>#NUM!</v>
      </c>
      <c r="U27" s="7">
        <v>0.5</v>
      </c>
      <c r="V27" s="7">
        <v>1</v>
      </c>
      <c r="Y27" s="7" t="s">
        <v>109</v>
      </c>
      <c r="Z27" s="7">
        <f>Z25/(ub-lb)^2</f>
        <v>2.069641890625E-2</v>
      </c>
    </row>
    <row r="28" spans="1:45" x14ac:dyDescent="0.15">
      <c r="A28" s="7">
        <f t="shared" si="1"/>
        <v>-2.272727272727277E-2</v>
      </c>
      <c r="B28" s="7">
        <f t="shared" si="2"/>
        <v>0.16666666666666663</v>
      </c>
      <c r="C28" s="7">
        <v>0.1818181818181818</v>
      </c>
      <c r="D28" s="7">
        <f t="shared" si="5"/>
        <v>2.1585449724256063E-3</v>
      </c>
      <c r="E28" s="7">
        <f t="shared" si="3"/>
        <v>1.4795239330967125E-3</v>
      </c>
      <c r="F28" s="7">
        <f t="shared" si="4"/>
        <v>0.99784145502757438</v>
      </c>
      <c r="I28" s="7">
        <f t="shared" si="6"/>
        <v>6.5160349097785293</v>
      </c>
      <c r="J28" s="7" t="e">
        <f t="shared" si="7"/>
        <v>#NUM!</v>
      </c>
      <c r="K28" s="7" t="e">
        <f t="shared" si="8"/>
        <v>#NUM!</v>
      </c>
      <c r="U28" s="7">
        <v>0.5</v>
      </c>
      <c r="V28" s="7">
        <v>0</v>
      </c>
      <c r="Y28" s="7" t="s">
        <v>110</v>
      </c>
      <c r="Z28" s="7">
        <v>0.2</v>
      </c>
    </row>
    <row r="29" spans="1:45" x14ac:dyDescent="0.15">
      <c r="A29" s="7">
        <f t="shared" si="1"/>
        <v>1.515151515151511E-2</v>
      </c>
      <c r="B29" s="7">
        <f t="shared" si="2"/>
        <v>0.19696969696969696</v>
      </c>
      <c r="C29" s="7">
        <v>0.2121212121212121</v>
      </c>
      <c r="D29" s="7">
        <f t="shared" si="5"/>
        <v>5.7058649331778784E-3</v>
      </c>
      <c r="E29" s="7">
        <f t="shared" si="3"/>
        <v>3.5473199607522726E-3</v>
      </c>
      <c r="F29" s="7">
        <f t="shared" si="4"/>
        <v>0.99429413506682207</v>
      </c>
      <c r="I29" s="7">
        <f t="shared" si="6"/>
        <v>5.6415629012391584</v>
      </c>
      <c r="J29" s="7">
        <f t="shared" si="7"/>
        <v>22.419638332719988</v>
      </c>
      <c r="K29" s="7">
        <f t="shared" si="8"/>
        <v>7.3967625499525671E-8</v>
      </c>
      <c r="U29" s="7">
        <v>0.5</v>
      </c>
      <c r="V29" s="7">
        <v>0.14000000000000001</v>
      </c>
      <c r="Y29" s="7" t="s">
        <v>111</v>
      </c>
      <c r="Z29" s="7">
        <v>1</v>
      </c>
    </row>
    <row r="30" spans="1:45" x14ac:dyDescent="0.15">
      <c r="A30" s="7">
        <f t="shared" si="1"/>
        <v>5.303030303030299E-2</v>
      </c>
      <c r="B30" s="7">
        <f t="shared" si="2"/>
        <v>0.22727272727272724</v>
      </c>
      <c r="C30" s="7">
        <v>0.2424242424242424</v>
      </c>
      <c r="D30" s="7">
        <f t="shared" si="5"/>
        <v>1.3145963004913254E-2</v>
      </c>
      <c r="E30" s="7">
        <f t="shared" si="3"/>
        <v>7.4400980717353755E-3</v>
      </c>
      <c r="F30" s="7">
        <f t="shared" si="4"/>
        <v>0.98685403699508678</v>
      </c>
      <c r="I30" s="7">
        <f t="shared" si="6"/>
        <v>4.9008712485391523</v>
      </c>
      <c r="J30" s="7">
        <f t="shared" si="7"/>
        <v>15.860034118152365</v>
      </c>
      <c r="K30" s="7">
        <f t="shared" si="8"/>
        <v>5.2220567976055976E-5</v>
      </c>
    </row>
    <row r="31" spans="1:45" x14ac:dyDescent="0.15">
      <c r="A31" s="7">
        <f t="shared" si="1"/>
        <v>9.090909090909087E-2</v>
      </c>
      <c r="B31" s="7">
        <f t="shared" si="2"/>
        <v>0.25757575757575757</v>
      </c>
      <c r="C31" s="7">
        <v>0.27272727272727271</v>
      </c>
      <c r="D31" s="7">
        <f t="shared" si="5"/>
        <v>2.7222421967554054E-2</v>
      </c>
      <c r="E31" s="7">
        <f t="shared" si="3"/>
        <v>1.4076458962640802E-2</v>
      </c>
      <c r="F31" s="7">
        <f t="shared" si="4"/>
        <v>0.97277757803244591</v>
      </c>
      <c r="I31" s="7">
        <f t="shared" si="6"/>
        <v>4.2632514540128179</v>
      </c>
      <c r="J31" s="7">
        <f t="shared" si="7"/>
        <v>13.116638107391665</v>
      </c>
      <c r="K31" s="7">
        <f t="shared" si="8"/>
        <v>8.1149031368378673E-4</v>
      </c>
    </row>
    <row r="32" spans="1:45" x14ac:dyDescent="0.15">
      <c r="A32" s="7">
        <f t="shared" si="1"/>
        <v>0.1287878787878787</v>
      </c>
      <c r="B32" s="7">
        <f t="shared" si="2"/>
        <v>0.28787878787878785</v>
      </c>
      <c r="C32" s="7">
        <v>0.30303030303030298</v>
      </c>
      <c r="D32" s="7">
        <f t="shared" si="5"/>
        <v>5.1753822335313476E-2</v>
      </c>
      <c r="E32" s="7">
        <f t="shared" si="3"/>
        <v>2.4531400367759422E-2</v>
      </c>
      <c r="F32" s="7">
        <f t="shared" si="4"/>
        <v>0.94824617766468655</v>
      </c>
      <c r="I32" s="7">
        <f t="shared" si="6"/>
        <v>3.707801334377093</v>
      </c>
      <c r="J32" s="7">
        <f t="shared" si="7"/>
        <v>11.397092737787155</v>
      </c>
      <c r="K32" s="7">
        <f t="shared" si="8"/>
        <v>4.5297309336922997E-3</v>
      </c>
    </row>
    <row r="33" spans="1:57" x14ac:dyDescent="0.15">
      <c r="A33" s="7">
        <f t="shared" si="1"/>
        <v>0.16666666666666663</v>
      </c>
      <c r="B33" s="7">
        <f t="shared" si="2"/>
        <v>0.31818181818181812</v>
      </c>
      <c r="C33" s="7">
        <v>0.33333333333333331</v>
      </c>
      <c r="D33" s="7">
        <f t="shared" si="5"/>
        <v>9.1721815758002312E-2</v>
      </c>
      <c r="E33" s="7">
        <f t="shared" si="3"/>
        <v>3.9967993422688836E-2</v>
      </c>
      <c r="F33" s="7">
        <f t="shared" si="4"/>
        <v>0.90827818424199769</v>
      </c>
      <c r="I33" s="7">
        <f t="shared" si="6"/>
        <v>3.2196763096034142</v>
      </c>
      <c r="J33" s="7">
        <f t="shared" si="7"/>
        <v>10.166854563442319</v>
      </c>
      <c r="K33" s="7">
        <f t="shared" si="8"/>
        <v>1.5500940748574046E-2</v>
      </c>
    </row>
    <row r="34" spans="1:57" x14ac:dyDescent="0.15">
      <c r="A34" s="7">
        <f t="shared" si="1"/>
        <v>0.20454545454545447</v>
      </c>
      <c r="B34" s="7">
        <f t="shared" si="2"/>
        <v>0.34848484848484845</v>
      </c>
      <c r="C34" s="7">
        <v>0.36363636363636359</v>
      </c>
      <c r="D34" s="7">
        <f t="shared" si="5"/>
        <v>0.15326729740506773</v>
      </c>
      <c r="E34" s="7">
        <f t="shared" si="3"/>
        <v>6.1545481647065407E-2</v>
      </c>
      <c r="F34" s="7">
        <f t="shared" si="4"/>
        <v>0.84673270259493227</v>
      </c>
      <c r="I34" s="7">
        <f t="shared" si="6"/>
        <v>2.7879788385171929</v>
      </c>
      <c r="J34" s="7">
        <f t="shared" si="7"/>
        <v>9.2265886719298891</v>
      </c>
      <c r="K34" s="7">
        <f t="shared" si="8"/>
        <v>3.9692672824804549E-2</v>
      </c>
    </row>
    <row r="35" spans="1:57" x14ac:dyDescent="0.15">
      <c r="A35" s="7">
        <f t="shared" si="1"/>
        <v>0.24242424242424238</v>
      </c>
      <c r="B35" s="7">
        <f t="shared" si="2"/>
        <v>0.37878787878787878</v>
      </c>
      <c r="C35" s="7">
        <v>0.39393939393939392</v>
      </c>
      <c r="D35" s="7">
        <f t="shared" si="5"/>
        <v>0.24357834487864827</v>
      </c>
      <c r="E35" s="7">
        <f t="shared" si="3"/>
        <v>9.0311047473580555E-2</v>
      </c>
      <c r="F35" s="7">
        <f t="shared" si="4"/>
        <v>0.75642165512135173</v>
      </c>
      <c r="I35" s="7">
        <f t="shared" si="6"/>
        <v>2.4044954841422403</v>
      </c>
      <c r="J35" s="7">
        <f t="shared" si="7"/>
        <v>8.4801105118825255</v>
      </c>
      <c r="K35" s="7">
        <f t="shared" si="8"/>
        <v>8.3733971482040995E-2</v>
      </c>
    </row>
    <row r="36" spans="1:57" x14ac:dyDescent="0.15">
      <c r="A36" s="7">
        <f t="shared" si="1"/>
        <v>0.28030303030303022</v>
      </c>
      <c r="B36" s="7">
        <f t="shared" si="2"/>
        <v>0.40909090909090906</v>
      </c>
      <c r="C36" s="7">
        <v>0.4242424242424242</v>
      </c>
      <c r="D36" s="7">
        <f t="shared" si="5"/>
        <v>0.37066284772327729</v>
      </c>
      <c r="E36" s="7">
        <f t="shared" si="3"/>
        <v>0.12708450284462899</v>
      </c>
      <c r="F36" s="7">
        <f t="shared" si="4"/>
        <v>0.62933715227672271</v>
      </c>
      <c r="I36" s="7">
        <f t="shared" si="6"/>
        <v>2.0629030370591352</v>
      </c>
      <c r="J36" s="7">
        <f t="shared" si="7"/>
        <v>7.8738430392477845</v>
      </c>
      <c r="K36" s="7">
        <f t="shared" si="8"/>
        <v>0.15353249519959206</v>
      </c>
    </row>
    <row r="37" spans="1:57" x14ac:dyDescent="0.15">
      <c r="A37" s="7">
        <f t="shared" si="1"/>
        <v>0.31818181818181812</v>
      </c>
      <c r="B37" s="7">
        <f t="shared" si="2"/>
        <v>0.43939393939393934</v>
      </c>
      <c r="C37" s="7">
        <v>0.45454545454545453</v>
      </c>
      <c r="D37" s="7">
        <f t="shared" si="5"/>
        <v>0.54300930142804027</v>
      </c>
      <c r="E37" s="7">
        <f t="shared" si="3"/>
        <v>0.17234645370476295</v>
      </c>
      <c r="F37" s="7">
        <f t="shared" si="4"/>
        <v>0.45699069857195973</v>
      </c>
      <c r="I37" s="7">
        <f t="shared" si="6"/>
        <v>1.7582485623564954</v>
      </c>
      <c r="J37" s="7">
        <f t="shared" si="7"/>
        <v>7.375111855992337</v>
      </c>
      <c r="K37" s="7">
        <f t="shared" si="8"/>
        <v>0.25281131576253124</v>
      </c>
    </row>
    <row r="38" spans="1:57" x14ac:dyDescent="0.15">
      <c r="A38" s="7">
        <f t="shared" si="1"/>
        <v>0.35606060606060597</v>
      </c>
      <c r="B38" s="7">
        <f t="shared" si="2"/>
        <v>0.46969696969696967</v>
      </c>
      <c r="C38" s="7">
        <v>0.48484848484848481</v>
      </c>
      <c r="D38" s="7">
        <f t="shared" si="5"/>
        <v>0.76915031362731701</v>
      </c>
      <c r="E38" s="7">
        <f t="shared" si="3"/>
        <v>0.22614101219927679</v>
      </c>
      <c r="F38" s="7">
        <f t="shared" si="4"/>
        <v>0.23084968637268299</v>
      </c>
      <c r="I38" s="7">
        <f t="shared" si="6"/>
        <v>1.4865965264999275</v>
      </c>
      <c r="J38" s="7">
        <f t="shared" si="7"/>
        <v>6.9627687962965989</v>
      </c>
      <c r="K38" s="7">
        <f t="shared" si="8"/>
        <v>0.38183419988983058</v>
      </c>
    </row>
    <row r="39" spans="1:57" x14ac:dyDescent="0.15">
      <c r="A39" s="7">
        <f t="shared" si="1"/>
        <v>0.39393939393939387</v>
      </c>
      <c r="B39" s="7">
        <f t="shared" si="2"/>
        <v>0.5</v>
      </c>
      <c r="C39" s="7">
        <v>0.51515151515151514</v>
      </c>
      <c r="D39" s="7">
        <f t="shared" si="5"/>
        <v>1.0571541683289862</v>
      </c>
      <c r="E39" s="7">
        <f t="shared" si="3"/>
        <v>0.28800385470166917</v>
      </c>
      <c r="F39" s="7">
        <f t="shared" si="4"/>
        <v>-5.7154168328986232E-2</v>
      </c>
      <c r="I39" s="7">
        <f t="shared" si="6"/>
        <v>1.2447814145549654</v>
      </c>
      <c r="J39" s="7">
        <f t="shared" si="7"/>
        <v>6.6226084558062794</v>
      </c>
      <c r="K39" s="7">
        <f t="shared" si="8"/>
        <v>0.53654306181095968</v>
      </c>
    </row>
    <row r="40" spans="1:57" x14ac:dyDescent="0.15">
      <c r="A40" s="7">
        <f t="shared" si="1"/>
        <v>0.43181818181818171</v>
      </c>
      <c r="B40" s="7">
        <f t="shared" si="2"/>
        <v>0.53030303030303028</v>
      </c>
      <c r="C40" s="7">
        <v>0.54545454545454541</v>
      </c>
      <c r="D40" s="7">
        <f t="shared" si="5"/>
        <v>1.4140795051642765</v>
      </c>
      <c r="E40" s="7">
        <f t="shared" si="3"/>
        <v>0.35692533683529032</v>
      </c>
      <c r="F40" s="7">
        <f t="shared" si="4"/>
        <v>-0.4140795051642765</v>
      </c>
      <c r="I40" s="7">
        <f t="shared" si="6"/>
        <v>1.0302286595928198</v>
      </c>
      <c r="J40" s="7">
        <f t="shared" si="7"/>
        <v>6.3449283684895672</v>
      </c>
      <c r="K40" s="7">
        <f t="shared" si="8"/>
        <v>0.70827108617844681</v>
      </c>
      <c r="U40" s="7" t="s">
        <v>112</v>
      </c>
      <c r="W40" s="7" t="s">
        <v>113</v>
      </c>
      <c r="Y40" s="7" t="s">
        <v>114</v>
      </c>
    </row>
    <row r="41" spans="1:57" x14ac:dyDescent="0.15">
      <c r="A41" s="7">
        <f t="shared" si="1"/>
        <v>0.46969696969696956</v>
      </c>
      <c r="B41" s="7">
        <f t="shared" si="2"/>
        <v>0.56060606060606055</v>
      </c>
      <c r="C41" s="7">
        <v>0.57575757575757569</v>
      </c>
      <c r="D41" s="7">
        <f t="shared" si="5"/>
        <v>1.8454359900842867</v>
      </c>
      <c r="E41" s="7">
        <f t="shared" si="3"/>
        <v>0.43135648492001011</v>
      </c>
      <c r="F41" s="7">
        <f t="shared" si="4"/>
        <v>-0.84543599008428671</v>
      </c>
      <c r="I41" s="7">
        <f t="shared" si="6"/>
        <v>0.84082041956303033</v>
      </c>
      <c r="J41" s="7">
        <f t="shared" si="7"/>
        <v>6.1231567911682125</v>
      </c>
      <c r="K41" s="7">
        <f t="shared" si="8"/>
        <v>0.88412502869672682</v>
      </c>
    </row>
    <row r="42" spans="1:57" x14ac:dyDescent="0.15">
      <c r="A42" s="7">
        <f t="shared" si="1"/>
        <v>0.50757575757575746</v>
      </c>
      <c r="B42" s="7">
        <f t="shared" si="2"/>
        <v>0.59090909090909083</v>
      </c>
      <c r="C42" s="7">
        <v>0.60606060606060597</v>
      </c>
      <c r="D42" s="7">
        <f t="shared" si="5"/>
        <v>2.3546990018911456</v>
      </c>
      <c r="E42" s="7">
        <f t="shared" si="3"/>
        <v>0.50926301180685896</v>
      </c>
      <c r="F42" s="7">
        <f t="shared" si="4"/>
        <v>-1.3546990018911456</v>
      </c>
      <c r="I42" s="7">
        <f t="shared" si="6"/>
        <v>0.674790673279974</v>
      </c>
      <c r="J42" s="7">
        <f t="shared" si="7"/>
        <v>5.9530646718412097</v>
      </c>
      <c r="K42" s="7">
        <f t="shared" si="8"/>
        <v>1.0480542272913262</v>
      </c>
    </row>
    <row r="43" spans="1:57" x14ac:dyDescent="0.15">
      <c r="A43" s="7">
        <f t="shared" si="1"/>
        <v>0.54545454545454541</v>
      </c>
      <c r="B43" s="7">
        <f t="shared" si="2"/>
        <v>0.6212121212121211</v>
      </c>
      <c r="C43" s="7">
        <v>0.63636363636363635</v>
      </c>
      <c r="D43" s="7">
        <f t="shared" si="5"/>
        <v>2.9429281009432255</v>
      </c>
      <c r="E43" s="7">
        <f t="shared" si="3"/>
        <v>0.58822909905207998</v>
      </c>
      <c r="F43" s="7">
        <f t="shared" si="4"/>
        <v>-1.9429281009432255</v>
      </c>
      <c r="I43" s="7">
        <f t="shared" si="6"/>
        <v>0.53063878272909226</v>
      </c>
      <c r="J43" s="7">
        <f t="shared" si="7"/>
        <v>5.8323310897492222</v>
      </c>
      <c r="K43" s="7">
        <f t="shared" si="8"/>
        <v>1.1825450172918959</v>
      </c>
    </row>
    <row r="44" spans="1:57" x14ac:dyDescent="0.15">
      <c r="A44" s="7">
        <f t="shared" si="1"/>
        <v>0.58333333333333326</v>
      </c>
      <c r="B44" s="7">
        <f t="shared" si="2"/>
        <v>0.65151515151515149</v>
      </c>
      <c r="C44" s="7">
        <v>0.66666666666666663</v>
      </c>
      <c r="D44" s="7">
        <f t="shared" si="5"/>
        <v>3.6085367160713435</v>
      </c>
      <c r="E44" s="7">
        <f t="shared" si="3"/>
        <v>0.66560861512811786</v>
      </c>
      <c r="F44" s="7">
        <f t="shared" si="4"/>
        <v>-2.6085367160713435</v>
      </c>
      <c r="I44" s="7">
        <f t="shared" si="6"/>
        <v>0.40705344615728395</v>
      </c>
      <c r="J44" s="7">
        <f t="shared" si="7"/>
        <v>5.7603530849632456</v>
      </c>
      <c r="K44" s="7">
        <f t="shared" si="8"/>
        <v>1.2708003705952364</v>
      </c>
    </row>
    <row r="45" spans="1:57" x14ac:dyDescent="0.15">
      <c r="A45" s="7">
        <f t="shared" si="1"/>
        <v>0.6212121212121211</v>
      </c>
      <c r="B45" s="7">
        <f t="shared" si="2"/>
        <v>0.68181818181818177</v>
      </c>
      <c r="C45" s="7">
        <v>0.69696969696969691</v>
      </c>
      <c r="D45" s="7">
        <f t="shared" si="5"/>
        <v>4.347253513193607</v>
      </c>
      <c r="E45" s="7">
        <f t="shared" si="3"/>
        <v>0.73871679712226324</v>
      </c>
      <c r="F45" s="7">
        <f t="shared" si="4"/>
        <v>-3.347253513193607</v>
      </c>
      <c r="I45" s="7">
        <f t="shared" si="6"/>
        <v>0.30284065594562654</v>
      </c>
      <c r="J45" s="7">
        <f t="shared" si="7"/>
        <v>5.7382601541705789</v>
      </c>
      <c r="K45" s="7">
        <f t="shared" si="8"/>
        <v>1.2991885091518807</v>
      </c>
      <c r="Y45" s="7">
        <v>0.2</v>
      </c>
      <c r="Z45" s="7">
        <f>Y45+$Y$48</f>
        <v>0.22500000000000001</v>
      </c>
      <c r="AA45" s="7">
        <f t="shared" ref="AA45:BD45" si="9">Z45+$Y$48</f>
        <v>0.25</v>
      </c>
      <c r="AB45" s="7">
        <f t="shared" si="9"/>
        <v>0.27500000000000002</v>
      </c>
      <c r="AC45" s="7">
        <f t="shared" si="9"/>
        <v>0.30000000000000004</v>
      </c>
      <c r="AD45" s="7">
        <f t="shared" si="9"/>
        <v>0.32500000000000007</v>
      </c>
      <c r="AE45" s="7">
        <f t="shared" si="9"/>
        <v>0.35000000000000009</v>
      </c>
      <c r="AF45" s="7">
        <f t="shared" si="9"/>
        <v>0.37500000000000011</v>
      </c>
      <c r="AG45" s="7">
        <f t="shared" si="9"/>
        <v>0.40000000000000013</v>
      </c>
      <c r="AH45" s="7">
        <f t="shared" si="9"/>
        <v>0.42500000000000016</v>
      </c>
      <c r="AI45" s="7">
        <f t="shared" si="9"/>
        <v>0.45000000000000018</v>
      </c>
      <c r="AJ45" s="7">
        <f t="shared" si="9"/>
        <v>0.4750000000000002</v>
      </c>
      <c r="AK45" s="7">
        <f t="shared" si="9"/>
        <v>0.50000000000000022</v>
      </c>
      <c r="AL45" s="7">
        <f t="shared" si="9"/>
        <v>0.52500000000000024</v>
      </c>
      <c r="AM45" s="7">
        <f t="shared" si="9"/>
        <v>0.55000000000000027</v>
      </c>
      <c r="AN45" s="7">
        <f t="shared" si="9"/>
        <v>0.57500000000000029</v>
      </c>
      <c r="AO45" s="7">
        <f t="shared" si="9"/>
        <v>0.60000000000000031</v>
      </c>
      <c r="AP45" s="7">
        <f t="shared" si="9"/>
        <v>0.62500000000000033</v>
      </c>
      <c r="AQ45" s="7">
        <f t="shared" si="9"/>
        <v>0.65000000000000036</v>
      </c>
      <c r="AR45" s="7">
        <f t="shared" si="9"/>
        <v>0.67500000000000038</v>
      </c>
      <c r="AS45" s="7">
        <f t="shared" si="9"/>
        <v>0.7000000000000004</v>
      </c>
      <c r="AT45" s="7">
        <f t="shared" si="9"/>
        <v>0.72500000000000042</v>
      </c>
      <c r="AU45" s="7">
        <f t="shared" si="9"/>
        <v>0.75000000000000044</v>
      </c>
      <c r="AV45" s="7">
        <f t="shared" si="9"/>
        <v>0.77500000000000047</v>
      </c>
      <c r="AW45" s="7">
        <f t="shared" si="9"/>
        <v>0.80000000000000049</v>
      </c>
      <c r="AX45" s="7">
        <f t="shared" si="9"/>
        <v>0.82500000000000051</v>
      </c>
      <c r="AY45" s="7">
        <f t="shared" si="9"/>
        <v>0.85000000000000053</v>
      </c>
      <c r="AZ45" s="7">
        <f t="shared" si="9"/>
        <v>0.87500000000000056</v>
      </c>
      <c r="BA45" s="7">
        <f t="shared" si="9"/>
        <v>0.90000000000000058</v>
      </c>
      <c r="BB45" s="7">
        <f t="shared" si="9"/>
        <v>0.9250000000000006</v>
      </c>
      <c r="BC45" s="7">
        <f t="shared" si="9"/>
        <v>0.95000000000000062</v>
      </c>
      <c r="BD45" s="7">
        <f t="shared" si="9"/>
        <v>0.97500000000000064</v>
      </c>
      <c r="BE45" s="7">
        <v>1</v>
      </c>
    </row>
    <row r="46" spans="1:57" x14ac:dyDescent="0.15">
      <c r="A46" s="7">
        <f t="shared" si="1"/>
        <v>0.65909090909090884</v>
      </c>
      <c r="B46" s="7">
        <f t="shared" si="2"/>
        <v>0.71212121212121204</v>
      </c>
      <c r="C46" s="7">
        <v>0.72727272727272718</v>
      </c>
      <c r="D46" s="7">
        <f t="shared" si="5"/>
        <v>5.1523038561648269</v>
      </c>
      <c r="E46" s="7">
        <f t="shared" si="3"/>
        <v>0.80505034297121969</v>
      </c>
      <c r="F46" s="7">
        <f t="shared" si="4"/>
        <v>-4.1523038561648269</v>
      </c>
      <c r="I46" s="7">
        <f t="shared" si="6"/>
        <v>0.21685046566653682</v>
      </c>
      <c r="J46" s="7">
        <f t="shared" si="7"/>
        <v>5.7691469630801233</v>
      </c>
      <c r="K46" s="7">
        <f t="shared" si="8"/>
        <v>1.2596741002595262</v>
      </c>
      <c r="X46" s="7">
        <f>SUMPRODUCT(Y46:BE46,Y45:BE45)/SUM(Y46:BE46)</f>
        <v>0.67700060583568389</v>
      </c>
      <c r="Y46" s="7">
        <f>_xlfn.BETA.DIST(Y45,$W$22,$W$23,FALSE,0.2)</f>
        <v>0</v>
      </c>
      <c r="Z46" s="7">
        <f t="shared" ref="Z46:BE46" si="10">_xlfn.BETA.DIST(Z45,$W$22,$W$23,FALSE,0.2)</f>
        <v>8.3924211623283403E-6</v>
      </c>
      <c r="AA46" s="7">
        <f t="shared" si="10"/>
        <v>3.0496944914800431E-4</v>
      </c>
      <c r="AB46" s="7">
        <f t="shared" si="10"/>
        <v>2.3766424223377121E-3</v>
      </c>
      <c r="AC46" s="7">
        <f t="shared" si="10"/>
        <v>9.8368700648419054E-3</v>
      </c>
      <c r="AD46" s="7">
        <f t="shared" si="10"/>
        <v>2.872593839218367E-2</v>
      </c>
      <c r="AE46" s="7">
        <f t="shared" si="10"/>
        <v>6.7153919629712983E-2</v>
      </c>
      <c r="AF46" s="7">
        <f t="shared" si="10"/>
        <v>0.13440936498934639</v>
      </c>
      <c r="AG46" s="7">
        <f t="shared" si="10"/>
        <v>0.23971009475962293</v>
      </c>
      <c r="AH46" s="7">
        <f t="shared" si="10"/>
        <v>0.39078817607314725</v>
      </c>
      <c r="AI46" s="7">
        <f t="shared" si="10"/>
        <v>0.59249641244497186</v>
      </c>
      <c r="AJ46" s="7">
        <f t="shared" si="10"/>
        <v>0.84560590977801309</v>
      </c>
      <c r="AK46" s="7">
        <f t="shared" si="10"/>
        <v>1.145937655707739</v>
      </c>
      <c r="AL46" s="7">
        <f t="shared" si="10"/>
        <v>1.4839381691073921</v>
      </c>
      <c r="AM46" s="7">
        <f t="shared" si="10"/>
        <v>1.8447719903215345</v>
      </c>
      <c r="AN46" s="7">
        <f t="shared" si="10"/>
        <v>2.2089635126361249</v>
      </c>
      <c r="AO46" s="7">
        <f t="shared" si="10"/>
        <v>2.5535785862559179</v>
      </c>
      <c r="AP46" s="7">
        <f t="shared" si="10"/>
        <v>2.8538935176774665</v>
      </c>
      <c r="AQ46" s="7">
        <f t="shared" si="10"/>
        <v>3.0854565548461852</v>
      </c>
      <c r="AR46" s="7">
        <f t="shared" si="10"/>
        <v>3.2264057284572831</v>
      </c>
      <c r="AS46" s="7">
        <f t="shared" si="10"/>
        <v>3.2598681376584047</v>
      </c>
      <c r="AT46" s="7">
        <f t="shared" si="10"/>
        <v>3.1762307195228368</v>
      </c>
      <c r="AU46" s="7">
        <f t="shared" si="10"/>
        <v>2.9750428025292979</v>
      </c>
      <c r="AV46" s="7">
        <f t="shared" si="10"/>
        <v>2.6662883418440817</v>
      </c>
      <c r="AW46" s="7">
        <f t="shared" si="10"/>
        <v>2.2707534226964721</v>
      </c>
      <c r="AX46" s="7">
        <f t="shared" si="10"/>
        <v>1.8192163641077825</v>
      </c>
      <c r="AY46" s="7">
        <f t="shared" si="10"/>
        <v>1.3502096478619541</v>
      </c>
      <c r="AZ46" s="7">
        <f t="shared" si="10"/>
        <v>0.90615499763421448</v>
      </c>
      <c r="BA46" s="7">
        <f t="shared" si="10"/>
        <v>0.52777340622306035</v>
      </c>
      <c r="BB46" s="7">
        <f t="shared" si="10"/>
        <v>0.24685747919980788</v>
      </c>
      <c r="BC46" s="7">
        <f t="shared" si="10"/>
        <v>7.7850729333120886E-2</v>
      </c>
      <c r="BD46" s="7">
        <f t="shared" si="10"/>
        <v>9.465224342241731E-3</v>
      </c>
      <c r="BE46" s="7">
        <f t="shared" si="10"/>
        <v>0</v>
      </c>
    </row>
    <row r="47" spans="1:57" x14ac:dyDescent="0.15">
      <c r="A47" s="7">
        <f t="shared" si="1"/>
        <v>0.69696969696969668</v>
      </c>
      <c r="B47" s="7">
        <f t="shared" si="2"/>
        <v>0.74242424242424232</v>
      </c>
      <c r="C47" s="7">
        <v>0.75757575757575746</v>
      </c>
      <c r="D47" s="7">
        <f t="shared" si="5"/>
        <v>6.0148223784608348</v>
      </c>
      <c r="E47" s="7">
        <f t="shared" si="3"/>
        <v>0.86251852229600745</v>
      </c>
      <c r="F47" s="7">
        <f t="shared" si="4"/>
        <v>-5.0148223784608348</v>
      </c>
      <c r="I47" s="7">
        <f t="shared" si="6"/>
        <v>0.14789865518140372</v>
      </c>
      <c r="J47" s="7">
        <f t="shared" si="7"/>
        <v>5.8586001164971799</v>
      </c>
      <c r="K47" s="7">
        <f t="shared" si="8"/>
        <v>1.1518851757788107</v>
      </c>
    </row>
    <row r="48" spans="1:57" x14ac:dyDescent="0.15">
      <c r="A48" s="7">
        <f t="shared" si="1"/>
        <v>0.73484848484848486</v>
      </c>
      <c r="B48" s="7">
        <f t="shared" si="2"/>
        <v>0.77272727272727271</v>
      </c>
      <c r="C48" s="7">
        <v>0.78787878787878785</v>
      </c>
      <c r="D48" s="7">
        <f t="shared" si="5"/>
        <v>6.9244849419895722</v>
      </c>
      <c r="E48" s="7">
        <f t="shared" si="3"/>
        <v>0.90966256352873698</v>
      </c>
      <c r="F48" s="7">
        <f t="shared" si="4"/>
        <v>-5.9244849419895722</v>
      </c>
      <c r="I48" s="7">
        <f t="shared" si="6"/>
        <v>9.4681557547093523E-2</v>
      </c>
      <c r="J48" s="7">
        <f t="shared" si="7"/>
        <v>6.0156995680613319</v>
      </c>
      <c r="K48" s="7">
        <f t="shared" si="8"/>
        <v>0.98442302775173962</v>
      </c>
      <c r="Y48" s="7">
        <f>(BE45-Y45)/32</f>
        <v>2.5000000000000001E-2</v>
      </c>
    </row>
    <row r="49" spans="1:11" x14ac:dyDescent="0.15">
      <c r="A49" s="7">
        <f t="shared" si="1"/>
        <v>0.77272727272727271</v>
      </c>
      <c r="B49" s="7">
        <f t="shared" si="2"/>
        <v>0.80303030303030298</v>
      </c>
      <c r="C49" s="7">
        <v>0.81818181818181812</v>
      </c>
      <c r="D49" s="7">
        <f t="shared" si="5"/>
        <v>7.8703205040893165</v>
      </c>
      <c r="E49" s="7">
        <f t="shared" si="3"/>
        <v>0.94583556209974406</v>
      </c>
      <c r="F49" s="7">
        <f t="shared" si="4"/>
        <v>-6.8703205040893165</v>
      </c>
      <c r="I49" s="7">
        <f t="shared" si="6"/>
        <v>5.5686549458349194E-2</v>
      </c>
      <c r="J49" s="7">
        <f t="shared" si="7"/>
        <v>6.2548948693261224</v>
      </c>
      <c r="K49" s="7">
        <f t="shared" si="8"/>
        <v>0.77499796973722679</v>
      </c>
    </row>
    <row r="50" spans="1:11" x14ac:dyDescent="0.15">
      <c r="A50" s="7">
        <f t="shared" si="1"/>
        <v>0.81060606060606055</v>
      </c>
      <c r="B50" s="7">
        <f t="shared" si="2"/>
        <v>0.83333333333333326</v>
      </c>
      <c r="C50" s="7">
        <v>0.8484848484848484</v>
      </c>
      <c r="D50" s="7">
        <f t="shared" si="5"/>
        <v>8.841631495424437</v>
      </c>
      <c r="E50" s="7">
        <f t="shared" si="3"/>
        <v>0.97131099133512011</v>
      </c>
      <c r="F50" s="7">
        <f t="shared" si="4"/>
        <v>-7.841631495424437</v>
      </c>
      <c r="G50" s="7">
        <f>1-G26</f>
        <v>0.999</v>
      </c>
      <c r="I50" s="7">
        <f t="shared" si="6"/>
        <v>2.9108582530476275E-2</v>
      </c>
      <c r="J50" s="7">
        <f t="shared" si="7"/>
        <v>6.5996900297412715</v>
      </c>
      <c r="K50" s="7">
        <f t="shared" si="8"/>
        <v>0.54898177774692347</v>
      </c>
    </row>
    <row r="51" spans="1:11" x14ac:dyDescent="0.15">
      <c r="A51" s="7">
        <f t="shared" si="1"/>
        <v>0.8484848484848484</v>
      </c>
      <c r="B51" s="7">
        <f t="shared" si="2"/>
        <v>0.86363636363636354</v>
      </c>
      <c r="C51" s="7">
        <v>0.87878787878787867</v>
      </c>
      <c r="D51" s="7">
        <f t="shared" si="5"/>
        <v>9.8289168773838664</v>
      </c>
      <c r="E51" s="7">
        <f t="shared" si="3"/>
        <v>0.98728538195943005</v>
      </c>
      <c r="F51" s="7">
        <f t="shared" si="4"/>
        <v>-8.8289168773838664</v>
      </c>
      <c r="I51" s="7">
        <f t="shared" si="6"/>
        <v>1.2796140552101626E-2</v>
      </c>
      <c r="J51" s="7">
        <f t="shared" si="7"/>
        <v>7.0905661076059987</v>
      </c>
      <c r="K51" s="7">
        <f t="shared" si="8"/>
        <v>0.33602621285718359</v>
      </c>
    </row>
    <row r="52" spans="1:11" x14ac:dyDescent="0.15">
      <c r="A52" s="7">
        <f t="shared" si="1"/>
        <v>0.88636363636363624</v>
      </c>
      <c r="B52" s="7">
        <f t="shared" si="2"/>
        <v>0.89393939393939381</v>
      </c>
      <c r="C52" s="7">
        <v>0.90909090909090906</v>
      </c>
      <c r="D52" s="7">
        <f t="shared" si="5"/>
        <v>10.824658093188079</v>
      </c>
      <c r="E52" s="7">
        <f t="shared" si="3"/>
        <v>0.99574121580421204</v>
      </c>
      <c r="F52" s="7">
        <f t="shared" si="4"/>
        <v>-9.8246580931880789</v>
      </c>
      <c r="I52" s="7">
        <f t="shared" si="6"/>
        <v>4.2678786472565575E-3</v>
      </c>
      <c r="J52" s="7">
        <f t="shared" si="7"/>
        <v>7.8045917300936845</v>
      </c>
      <c r="K52" s="7">
        <f t="shared" si="8"/>
        <v>0.16454162025765479</v>
      </c>
    </row>
    <row r="53" spans="1:11" x14ac:dyDescent="0.15">
      <c r="A53" s="7">
        <f t="shared" si="1"/>
        <v>0.92424242424242409</v>
      </c>
      <c r="B53" s="7">
        <f t="shared" si="2"/>
        <v>0.9242424242424242</v>
      </c>
      <c r="C53" s="7">
        <v>0.93939393939393934</v>
      </c>
      <c r="D53" s="7">
        <f t="shared" si="5"/>
        <v>11.823800212238814</v>
      </c>
      <c r="E53" s="7">
        <f t="shared" si="3"/>
        <v>0.99914211905073391</v>
      </c>
      <c r="F53" s="7">
        <f t="shared" si="4"/>
        <v>-10.823800212238814</v>
      </c>
      <c r="I53" s="7">
        <f t="shared" si="6"/>
        <v>8.58249139718422E-4</v>
      </c>
      <c r="J53" s="7">
        <f t="shared" si="7"/>
        <v>8.9161867690422731</v>
      </c>
      <c r="K53" s="7">
        <f t="shared" si="8"/>
        <v>5.4139741522922807E-2</v>
      </c>
    </row>
    <row r="54" spans="1:11" x14ac:dyDescent="0.15">
      <c r="A54" s="7">
        <f t="shared" si="1"/>
        <v>0.96212121212121193</v>
      </c>
      <c r="B54" s="7">
        <f t="shared" si="2"/>
        <v>0.95454545454545447</v>
      </c>
      <c r="C54" s="7">
        <v>0.96969696969696961</v>
      </c>
      <c r="D54" s="7">
        <f t="shared" si="5"/>
        <v>12.823750090915137</v>
      </c>
      <c r="E54" s="7">
        <f t="shared" si="3"/>
        <v>0.99994987867632457</v>
      </c>
      <c r="F54" s="7">
        <f t="shared" si="4"/>
        <v>-11.823750090915137</v>
      </c>
      <c r="I54" s="7">
        <f t="shared" si="6"/>
        <v>5.0122579790949652E-5</v>
      </c>
    </row>
    <row r="55" spans="1:11" x14ac:dyDescent="0.15">
      <c r="A55" s="7">
        <f t="shared" si="1"/>
        <v>0.99999999999999978</v>
      </c>
      <c r="B55" s="7">
        <v>1</v>
      </c>
      <c r="C55" s="7">
        <v>0.99999999999999989</v>
      </c>
      <c r="D55" s="7">
        <f t="shared" si="5"/>
        <v>13.823750090915137</v>
      </c>
      <c r="E55" s="7">
        <f t="shared" si="3"/>
        <v>1</v>
      </c>
      <c r="F55" s="7">
        <f t="shared" si="4"/>
        <v>-12.823750090915137</v>
      </c>
    </row>
  </sheetData>
  <pageMargins left="0.75" right="0.75" top="1" bottom="1" header="0.5" footer="0.5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DU123"/>
  <sheetViews>
    <sheetView tabSelected="1" zoomScale="115" workbookViewId="0">
      <pane xSplit="1" ySplit="1" topLeftCell="B86" activePane="bottomRight" state="frozen"/>
      <selection pane="topRight" activeCell="B1" sqref="B1"/>
      <selection pane="bottomLeft" activeCell="A5" sqref="A5"/>
      <selection pane="bottomRight" activeCell="A2" sqref="A2"/>
    </sheetView>
  </sheetViews>
  <sheetFormatPr baseColWidth="10" defaultColWidth="8.83203125" defaultRowHeight="15" x14ac:dyDescent="0.2"/>
  <cols>
    <col min="1" max="1" width="73" customWidth="1"/>
    <col min="2" max="17" width="7.83203125" customWidth="1"/>
  </cols>
  <sheetData>
    <row r="1" spans="1:125" ht="18" x14ac:dyDescent="0.2">
      <c r="A1" s="1"/>
      <c r="B1" s="1" t="s">
        <v>143</v>
      </c>
      <c r="C1" s="1" t="s">
        <v>144</v>
      </c>
      <c r="D1" s="1">
        <v>16.100000000000001</v>
      </c>
      <c r="E1" s="1" t="s">
        <v>187</v>
      </c>
      <c r="F1" s="1"/>
      <c r="G1" s="1"/>
      <c r="H1" s="1"/>
      <c r="I1" s="1"/>
      <c r="J1" s="1"/>
      <c r="K1" s="1"/>
      <c r="L1" s="1"/>
      <c r="M1" s="1"/>
      <c r="N1" s="1"/>
      <c r="O1" s="1">
        <v>1982</v>
      </c>
      <c r="P1" s="1">
        <v>1983</v>
      </c>
      <c r="Q1" s="1">
        <v>1984</v>
      </c>
      <c r="R1">
        <v>1985</v>
      </c>
      <c r="S1">
        <v>1986</v>
      </c>
      <c r="T1">
        <v>1987</v>
      </c>
      <c r="U1">
        <v>1988</v>
      </c>
      <c r="V1">
        <v>1989</v>
      </c>
      <c r="W1">
        <v>1990</v>
      </c>
      <c r="X1">
        <v>1991</v>
      </c>
      <c r="Y1">
        <v>1992</v>
      </c>
      <c r="Z1">
        <v>1993</v>
      </c>
      <c r="AA1">
        <v>1994</v>
      </c>
      <c r="AB1">
        <v>1995</v>
      </c>
      <c r="AC1">
        <v>1996</v>
      </c>
      <c r="AD1">
        <v>1997</v>
      </c>
      <c r="AE1">
        <v>1998</v>
      </c>
      <c r="AF1">
        <v>1999</v>
      </c>
      <c r="AG1">
        <v>2000</v>
      </c>
      <c r="AH1">
        <v>2001</v>
      </c>
      <c r="AI1">
        <v>2002</v>
      </c>
      <c r="AJ1">
        <v>2003</v>
      </c>
      <c r="AK1">
        <v>2004</v>
      </c>
      <c r="AL1">
        <v>2005</v>
      </c>
      <c r="AM1">
        <v>2006</v>
      </c>
      <c r="AN1">
        <v>2007</v>
      </c>
      <c r="AO1">
        <v>2008</v>
      </c>
      <c r="AP1">
        <v>2009</v>
      </c>
      <c r="AQ1">
        <v>2010</v>
      </c>
      <c r="AR1">
        <v>2011</v>
      </c>
      <c r="AS1">
        <v>2012</v>
      </c>
      <c r="AT1">
        <v>2013</v>
      </c>
      <c r="AU1">
        <v>2014</v>
      </c>
      <c r="AV1">
        <v>2015</v>
      </c>
      <c r="AW1">
        <v>2016</v>
      </c>
      <c r="AX1">
        <v>2017</v>
      </c>
      <c r="AY1">
        <v>2018</v>
      </c>
    </row>
    <row r="2" spans="1:125" ht="18" x14ac:dyDescent="0.2">
      <c r="A2" s="1" t="s">
        <v>82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0</v>
      </c>
      <c r="K2">
        <v>1</v>
      </c>
      <c r="N2">
        <v>1982</v>
      </c>
      <c r="O2">
        <v>96016545116.986496</v>
      </c>
      <c r="P2">
        <v>5496643875.5664701</v>
      </c>
      <c r="Q2">
        <v>1063407838.70007</v>
      </c>
      <c r="R2" s="24">
        <v>475880316.47127801</v>
      </c>
      <c r="S2" s="24">
        <v>406363676.50916398</v>
      </c>
      <c r="T2" s="24">
        <v>77037443.312595695</v>
      </c>
      <c r="U2" s="24">
        <v>683400668.57597601</v>
      </c>
      <c r="V2" s="24">
        <v>459375120.33240402</v>
      </c>
      <c r="W2" s="24">
        <v>600031014.16138601</v>
      </c>
      <c r="X2" s="24">
        <v>337574408.61486697</v>
      </c>
      <c r="Y2" s="24">
        <v>306555092.44835103</v>
      </c>
      <c r="Z2">
        <v>230934683.91408601</v>
      </c>
      <c r="AA2">
        <v>254730818.32170501</v>
      </c>
      <c r="AB2">
        <v>202230389.60376799</v>
      </c>
      <c r="AC2">
        <v>102240829.889099</v>
      </c>
      <c r="AD2">
        <v>96926041.737018093</v>
      </c>
      <c r="AE2">
        <v>131977640.167266</v>
      </c>
      <c r="AF2">
        <v>320721453.83874899</v>
      </c>
      <c r="AG2">
        <v>341941695.41088498</v>
      </c>
      <c r="AH2">
        <v>355293315.66654301</v>
      </c>
      <c r="AI2">
        <v>134617819.93487301</v>
      </c>
      <c r="AJ2">
        <v>470495295.80322999</v>
      </c>
      <c r="AK2">
        <v>233936076.05515501</v>
      </c>
      <c r="AL2">
        <v>324947612.67036301</v>
      </c>
      <c r="AM2">
        <v>212907341.64904401</v>
      </c>
      <c r="AN2">
        <v>370239317.30164897</v>
      </c>
      <c r="AO2">
        <v>218434273.34634</v>
      </c>
      <c r="AP2">
        <v>108102748.81332</v>
      </c>
      <c r="AQ2">
        <v>228218633.36210901</v>
      </c>
      <c r="AR2">
        <v>248550668.722352</v>
      </c>
      <c r="AS2">
        <v>153779939.69317701</v>
      </c>
      <c r="AT2">
        <v>256710147.62214199</v>
      </c>
      <c r="AU2">
        <v>271143331.89191598</v>
      </c>
      <c r="AV2">
        <v>280746028.94254398</v>
      </c>
      <c r="AW2">
        <v>655356462.155653</v>
      </c>
      <c r="AX2">
        <v>130667206.932289</v>
      </c>
      <c r="AY2">
        <v>125835499.743597</v>
      </c>
      <c r="AZ2">
        <v>95884471664.822998</v>
      </c>
      <c r="BA2">
        <v>5386233577.0257702</v>
      </c>
      <c r="BB2">
        <v>1065590407.60614</v>
      </c>
      <c r="BC2">
        <v>439542531.27894199</v>
      </c>
      <c r="BD2">
        <v>405508492.91201502</v>
      </c>
      <c r="BE2">
        <v>71851205.098405197</v>
      </c>
      <c r="BF2">
        <v>685449454.88848996</v>
      </c>
      <c r="BG2">
        <v>434324952.37938398</v>
      </c>
      <c r="BH2">
        <v>603468091.11803699</v>
      </c>
      <c r="BI2">
        <v>332661715.64093202</v>
      </c>
      <c r="BJ2">
        <v>314108257.33271801</v>
      </c>
      <c r="BK2">
        <v>225777254.87630299</v>
      </c>
      <c r="BL2">
        <v>262785002.01930401</v>
      </c>
      <c r="BM2">
        <v>203990994.581808</v>
      </c>
      <c r="BN2">
        <v>89673330.713594198</v>
      </c>
      <c r="BO2">
        <v>89216145.731195003</v>
      </c>
      <c r="BP2">
        <v>63895089.172701903</v>
      </c>
      <c r="BQ2">
        <v>327525282.19857502</v>
      </c>
      <c r="BR2">
        <v>349239819.147879</v>
      </c>
      <c r="BS2">
        <v>363358994.61735201</v>
      </c>
      <c r="BT2">
        <v>122695736.336023</v>
      </c>
      <c r="BU2">
        <v>372218933.37070501</v>
      </c>
      <c r="BV2">
        <v>186994415.647971</v>
      </c>
      <c r="BW2">
        <v>319048127.72320998</v>
      </c>
      <c r="BX2">
        <v>214098815.73070899</v>
      </c>
      <c r="BY2">
        <v>368825907.14139903</v>
      </c>
      <c r="BZ2">
        <v>217918983.564372</v>
      </c>
      <c r="CA2">
        <v>108280519.47447801</v>
      </c>
      <c r="CB2">
        <v>228508166.20523399</v>
      </c>
      <c r="CC2">
        <v>249684198.96685299</v>
      </c>
      <c r="CD2">
        <v>155987952.78429899</v>
      </c>
      <c r="CE2">
        <v>260583869.74289501</v>
      </c>
      <c r="CF2">
        <v>242944036.54166701</v>
      </c>
      <c r="CG2">
        <v>234758027.595902</v>
      </c>
      <c r="CH2">
        <v>385055287.12871599</v>
      </c>
      <c r="CI2">
        <v>95352838.913594097</v>
      </c>
      <c r="CJ2">
        <v>73038087.927966401</v>
      </c>
      <c r="CK2">
        <v>132073452.163647</v>
      </c>
      <c r="CL2">
        <v>110410298.54069</v>
      </c>
      <c r="CM2">
        <v>-2182568.9060752699</v>
      </c>
      <c r="CN2">
        <v>36337785.192335501</v>
      </c>
      <c r="CO2">
        <v>855183.597142532</v>
      </c>
      <c r="CP2">
        <v>5186238.2141869804</v>
      </c>
      <c r="CQ2">
        <v>-2048786.3125239401</v>
      </c>
      <c r="CR2">
        <v>25050167.953011502</v>
      </c>
      <c r="CS2">
        <v>-3437076.9566501402</v>
      </c>
      <c r="CT2">
        <v>4912692.9739345303</v>
      </c>
      <c r="CU2">
        <v>-7553164.8843711503</v>
      </c>
      <c r="CV2">
        <v>5157429.0377810895</v>
      </c>
      <c r="CW2">
        <v>-8054183.6975936303</v>
      </c>
      <c r="CX2">
        <v>-1760604.97804457</v>
      </c>
      <c r="CY2">
        <v>12567499.175502701</v>
      </c>
      <c r="CZ2">
        <v>7709896.0058222702</v>
      </c>
      <c r="DA2">
        <v>68082550.994559899</v>
      </c>
      <c r="DB2">
        <v>-6803828.3598234504</v>
      </c>
      <c r="DC2">
        <v>-7298123.7369929003</v>
      </c>
      <c r="DD2">
        <v>-8065678.9508097703</v>
      </c>
      <c r="DE2">
        <v>11922083.598841401</v>
      </c>
      <c r="DF2">
        <v>98276362.432540998</v>
      </c>
      <c r="DG2">
        <v>46941660.407182999</v>
      </c>
      <c r="DH2">
        <v>5899484.94715071</v>
      </c>
      <c r="DI2">
        <v>-1191474.0816637001</v>
      </c>
      <c r="DJ2">
        <v>1413410.16024663</v>
      </c>
      <c r="DK2">
        <v>515289.78197217599</v>
      </c>
      <c r="DL2">
        <v>-177770.661158634</v>
      </c>
      <c r="DM2">
        <v>-289532.843119825</v>
      </c>
      <c r="DN2">
        <v>-1133530.24450391</v>
      </c>
      <c r="DO2">
        <v>-2208013.0911267898</v>
      </c>
      <c r="DP2">
        <v>-3873722.1207476901</v>
      </c>
      <c r="DQ2">
        <v>28199295.3502541</v>
      </c>
      <c r="DR2">
        <v>45988001.346649498</v>
      </c>
      <c r="DS2">
        <v>270301175.02694798</v>
      </c>
      <c r="DT2">
        <v>35314368.018692903</v>
      </c>
      <c r="DU2">
        <v>52797411.815631703</v>
      </c>
    </row>
    <row r="3" spans="1:125" ht="18" x14ac:dyDescent="0.2">
      <c r="A3" s="1" t="s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2</v>
      </c>
      <c r="N3">
        <f>N2+1</f>
        <v>1983</v>
      </c>
      <c r="O3">
        <v>5496643875.5664797</v>
      </c>
      <c r="P3">
        <v>519669762533.42603</v>
      </c>
      <c r="Q3">
        <v>20730655768.195202</v>
      </c>
      <c r="R3" s="24">
        <v>11002987083.5788</v>
      </c>
      <c r="S3" s="24">
        <v>2436952759.2226</v>
      </c>
      <c r="T3" s="24">
        <v>1549160248.1396699</v>
      </c>
      <c r="U3" s="24">
        <v>708110582.19539905</v>
      </c>
      <c r="V3" s="24">
        <v>1908437700.81458</v>
      </c>
      <c r="W3" s="24">
        <v>-130555383.17421401</v>
      </c>
      <c r="X3" s="24">
        <v>1065557502.28655</v>
      </c>
      <c r="Y3" s="24">
        <v>718237600.78776097</v>
      </c>
      <c r="Z3">
        <v>700700097.07569504</v>
      </c>
      <c r="AA3">
        <v>706766377.31511998</v>
      </c>
      <c r="AB3">
        <v>-664273896.77133906</v>
      </c>
      <c r="AC3">
        <v>606963456.67087102</v>
      </c>
      <c r="AD3">
        <v>985793206.216429</v>
      </c>
      <c r="AE3">
        <v>1421253271.18537</v>
      </c>
      <c r="AF3">
        <v>113113891.39458001</v>
      </c>
      <c r="AG3">
        <v>1474068646.2044499</v>
      </c>
      <c r="AH3">
        <v>948684540.95626104</v>
      </c>
      <c r="AI3">
        <v>1058594852.15429</v>
      </c>
      <c r="AJ3">
        <v>1113837009.36589</v>
      </c>
      <c r="AK3">
        <v>1125872542.42188</v>
      </c>
      <c r="AL3">
        <v>819978988.37447596</v>
      </c>
      <c r="AM3">
        <v>387916442.30607498</v>
      </c>
      <c r="AN3">
        <v>734409718.35172701</v>
      </c>
      <c r="AO3">
        <v>440239091.247967</v>
      </c>
      <c r="AP3">
        <v>284562578.37696999</v>
      </c>
      <c r="AQ3">
        <v>603011564.42402005</v>
      </c>
      <c r="AR3">
        <v>835366578.41604102</v>
      </c>
      <c r="AS3">
        <v>280940564.873025</v>
      </c>
      <c r="AT3">
        <v>151302435.85969201</v>
      </c>
      <c r="AU3">
        <v>2246440926.2388902</v>
      </c>
      <c r="AV3">
        <v>3391921907.6382799</v>
      </c>
      <c r="AW3">
        <v>4963106198.80126</v>
      </c>
      <c r="AX3">
        <v>530020728.43975699</v>
      </c>
      <c r="AY3">
        <v>458928390.43219799</v>
      </c>
      <c r="AZ3">
        <v>5289129850.4825497</v>
      </c>
      <c r="BA3">
        <v>505394227835.698</v>
      </c>
      <c r="BB3">
        <v>19358301178.413601</v>
      </c>
      <c r="BC3">
        <v>9598880105.6928997</v>
      </c>
      <c r="BD3">
        <v>1950597054.9951701</v>
      </c>
      <c r="BE3">
        <v>1325305595.15224</v>
      </c>
      <c r="BF3">
        <v>671725586.97629905</v>
      </c>
      <c r="BG3">
        <v>1653673226.1271701</v>
      </c>
      <c r="BH3">
        <v>-272160877.32059097</v>
      </c>
      <c r="BI3">
        <v>943102977.96552598</v>
      </c>
      <c r="BJ3">
        <v>548023553.09745598</v>
      </c>
      <c r="BK3">
        <v>346717526.65302199</v>
      </c>
      <c r="BL3">
        <v>504996594.88426101</v>
      </c>
      <c r="BM3">
        <v>-818504694.54480803</v>
      </c>
      <c r="BN3">
        <v>269749923.37779403</v>
      </c>
      <c r="BO3">
        <v>548002371.43695796</v>
      </c>
      <c r="BP3">
        <v>750036111.00100505</v>
      </c>
      <c r="BQ3">
        <v>-8998204.5119144898</v>
      </c>
      <c r="BR3">
        <v>1304213551.5899301</v>
      </c>
      <c r="BS3">
        <v>819880565.86989403</v>
      </c>
      <c r="BT3">
        <v>774003334.38111305</v>
      </c>
      <c r="BU3">
        <v>215673913.09917101</v>
      </c>
      <c r="BV3">
        <v>659523946.16377795</v>
      </c>
      <c r="BW3">
        <v>669473468.65327406</v>
      </c>
      <c r="BX3">
        <v>368881083.99597299</v>
      </c>
      <c r="BY3">
        <v>691910669.44761896</v>
      </c>
      <c r="BZ3">
        <v>428474966.75549299</v>
      </c>
      <c r="CA3">
        <v>276674426.035191</v>
      </c>
      <c r="CB3">
        <v>598346105.12276101</v>
      </c>
      <c r="CC3">
        <v>741312158.56621397</v>
      </c>
      <c r="CD3">
        <v>211710942.04445201</v>
      </c>
      <c r="CE3">
        <v>-2423262.88378471</v>
      </c>
      <c r="CF3">
        <v>942473040.22964096</v>
      </c>
      <c r="CG3">
        <v>817559587.83834803</v>
      </c>
      <c r="CH3">
        <v>722352730.51620603</v>
      </c>
      <c r="CI3">
        <v>278313926.42318702</v>
      </c>
      <c r="CJ3">
        <v>24759977.994901098</v>
      </c>
      <c r="CK3">
        <v>207514025.08393499</v>
      </c>
      <c r="CL3">
        <v>14275534697.7272</v>
      </c>
      <c r="CM3">
        <v>1372354589.7816999</v>
      </c>
      <c r="CN3">
        <v>1404106977.88589</v>
      </c>
      <c r="CO3">
        <v>486355704.22742599</v>
      </c>
      <c r="CP3">
        <v>223854652.98744401</v>
      </c>
      <c r="CQ3">
        <v>36384995.2191168</v>
      </c>
      <c r="CR3">
        <v>254764474.687417</v>
      </c>
      <c r="CS3">
        <v>141605494.14636001</v>
      </c>
      <c r="CT3">
        <v>122454524.321014</v>
      </c>
      <c r="CU3">
        <v>170214047.69029099</v>
      </c>
      <c r="CV3">
        <v>353982570.42267501</v>
      </c>
      <c r="CW3">
        <v>201769782.430877</v>
      </c>
      <c r="CX3">
        <v>154230797.77347699</v>
      </c>
      <c r="CY3">
        <v>337213533.29307002</v>
      </c>
      <c r="CZ3">
        <v>437790834.77945</v>
      </c>
      <c r="DA3">
        <v>671217160.18437004</v>
      </c>
      <c r="DB3">
        <v>122112095.90649401</v>
      </c>
      <c r="DC3">
        <v>169855094.61453</v>
      </c>
      <c r="DD3">
        <v>128803975.086371</v>
      </c>
      <c r="DE3">
        <v>284591517.77321303</v>
      </c>
      <c r="DF3">
        <v>898163096.26675105</v>
      </c>
      <c r="DG3">
        <v>466348596.25811303</v>
      </c>
      <c r="DH3">
        <v>150505519.721205</v>
      </c>
      <c r="DI3">
        <v>19035358.310100101</v>
      </c>
      <c r="DJ3">
        <v>42499048.904119797</v>
      </c>
      <c r="DK3">
        <v>11764124.4924687</v>
      </c>
      <c r="DL3">
        <v>7888152.3417694597</v>
      </c>
      <c r="DM3">
        <v>4665459.3012506999</v>
      </c>
      <c r="DN3">
        <v>94054419.849821001</v>
      </c>
      <c r="DO3">
        <v>69229622.828568593</v>
      </c>
      <c r="DP3">
        <v>153725698.74344701</v>
      </c>
      <c r="DQ3">
        <v>1303967886.0092299</v>
      </c>
      <c r="DR3">
        <v>2574362319.7999201</v>
      </c>
      <c r="DS3">
        <v>4240753468.2850499</v>
      </c>
      <c r="DT3">
        <v>251706802.016579</v>
      </c>
      <c r="DU3">
        <v>434168412.437289</v>
      </c>
    </row>
    <row r="4" spans="1:125" ht="18" x14ac:dyDescent="0.2">
      <c r="A4" s="1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N4">
        <f t="shared" ref="N4:N39" si="0">N3+1</f>
        <v>1984</v>
      </c>
      <c r="O4">
        <v>1063407838.70006</v>
      </c>
      <c r="P4">
        <v>20730655768.195202</v>
      </c>
      <c r="Q4">
        <v>284351748461.01398</v>
      </c>
      <c r="R4" s="24">
        <v>20420028021.328201</v>
      </c>
      <c r="S4" s="24">
        <v>3726152755.2787499</v>
      </c>
      <c r="T4" s="24">
        <v>863023010.82115304</v>
      </c>
      <c r="U4" s="24">
        <v>1547187428.20298</v>
      </c>
      <c r="V4" s="24">
        <v>1470821289.1257</v>
      </c>
      <c r="W4" s="24">
        <v>1671536863.8976901</v>
      </c>
      <c r="X4" s="24">
        <v>825092953.20251203</v>
      </c>
      <c r="Y4" s="24">
        <v>681434848.93487203</v>
      </c>
      <c r="Z4">
        <v>616263742.06332004</v>
      </c>
      <c r="AA4">
        <v>676412339.14359903</v>
      </c>
      <c r="AB4">
        <v>378056282.49732202</v>
      </c>
      <c r="AC4">
        <v>340278294.98944497</v>
      </c>
      <c r="AD4">
        <v>415788007.14437002</v>
      </c>
      <c r="AE4">
        <v>678182168.33873498</v>
      </c>
      <c r="AF4">
        <v>645232193.99990201</v>
      </c>
      <c r="AG4">
        <v>1089529394.29706</v>
      </c>
      <c r="AH4">
        <v>376016218.199027</v>
      </c>
      <c r="AI4">
        <v>287055526.828758</v>
      </c>
      <c r="AJ4">
        <v>730478745.55493605</v>
      </c>
      <c r="AK4">
        <v>222396647.380887</v>
      </c>
      <c r="AL4">
        <v>670623244.17290998</v>
      </c>
      <c r="AM4">
        <v>145168771.23432001</v>
      </c>
      <c r="AN4">
        <v>555875134.74638498</v>
      </c>
      <c r="AO4">
        <v>265849850.87403801</v>
      </c>
      <c r="AP4">
        <v>369693287.268722</v>
      </c>
      <c r="AQ4">
        <v>271283570.24039</v>
      </c>
      <c r="AR4">
        <v>947079906.95669699</v>
      </c>
      <c r="AS4">
        <v>184829215.44469899</v>
      </c>
      <c r="AT4">
        <v>462989134.18971503</v>
      </c>
      <c r="AU4">
        <v>833479122.97737396</v>
      </c>
      <c r="AV4">
        <v>935449955.42618203</v>
      </c>
      <c r="AW4">
        <v>2083097984.2112999</v>
      </c>
      <c r="AX4">
        <v>679790960.44540095</v>
      </c>
      <c r="AY4">
        <v>506570262.58038998</v>
      </c>
      <c r="AZ4">
        <v>1034849108.21505</v>
      </c>
      <c r="BA4">
        <v>19227061470.137798</v>
      </c>
      <c r="BB4">
        <v>282161036474.16803</v>
      </c>
      <c r="BC4">
        <v>19170380193.731998</v>
      </c>
      <c r="BD4">
        <v>3530803999.8966899</v>
      </c>
      <c r="BE4">
        <v>811473013.09289896</v>
      </c>
      <c r="BF4">
        <v>1542969626.9893701</v>
      </c>
      <c r="BG4">
        <v>1414159927.32548</v>
      </c>
      <c r="BH4">
        <v>1655933124.83552</v>
      </c>
      <c r="BI4">
        <v>793996154.56416094</v>
      </c>
      <c r="BJ4">
        <v>669768149.54063594</v>
      </c>
      <c r="BK4">
        <v>575787271.48880005</v>
      </c>
      <c r="BL4">
        <v>674679679.52573204</v>
      </c>
      <c r="BM4">
        <v>360109684.77493203</v>
      </c>
      <c r="BN4">
        <v>267192192.43919101</v>
      </c>
      <c r="BO4">
        <v>307867700.23548901</v>
      </c>
      <c r="BP4">
        <v>374089680.553285</v>
      </c>
      <c r="BQ4">
        <v>645692256.41713798</v>
      </c>
      <c r="BR4">
        <v>1079851911.73225</v>
      </c>
      <c r="BS4">
        <v>381298474.407121</v>
      </c>
      <c r="BT4">
        <v>219592658.33518201</v>
      </c>
      <c r="BU4">
        <v>374743104.07414299</v>
      </c>
      <c r="BV4">
        <v>101626068.920443</v>
      </c>
      <c r="BW4">
        <v>651156634.19976902</v>
      </c>
      <c r="BX4">
        <v>146475708.38150501</v>
      </c>
      <c r="BY4">
        <v>546832331.85371697</v>
      </c>
      <c r="BZ4">
        <v>262434179.58151501</v>
      </c>
      <c r="CA4">
        <v>369242775.475595</v>
      </c>
      <c r="CB4">
        <v>270948943.83497399</v>
      </c>
      <c r="CC4">
        <v>926508669.26375103</v>
      </c>
      <c r="CD4">
        <v>172085551.01085001</v>
      </c>
      <c r="CE4">
        <v>450255880.64575797</v>
      </c>
      <c r="CF4">
        <v>646757157.58141303</v>
      </c>
      <c r="CG4">
        <v>627331955.16991603</v>
      </c>
      <c r="CH4">
        <v>958411511.63192904</v>
      </c>
      <c r="CI4">
        <v>534377009.40162498</v>
      </c>
      <c r="CJ4">
        <v>214775963.84919199</v>
      </c>
      <c r="CK4">
        <v>28558730.485036399</v>
      </c>
      <c r="CL4">
        <v>1503594298.0574601</v>
      </c>
      <c r="CM4">
        <v>2190711986.8457999</v>
      </c>
      <c r="CN4">
        <v>1249647827.59622</v>
      </c>
      <c r="CO4">
        <v>195348755.38207</v>
      </c>
      <c r="CP4">
        <v>51549997.7282741</v>
      </c>
      <c r="CQ4">
        <v>4217801.2135992199</v>
      </c>
      <c r="CR4">
        <v>56661361.800199904</v>
      </c>
      <c r="CS4">
        <v>15603739.0621772</v>
      </c>
      <c r="CT4">
        <v>31096798.638334699</v>
      </c>
      <c r="CU4">
        <v>11666699.394227499</v>
      </c>
      <c r="CV4">
        <v>40476470.574502498</v>
      </c>
      <c r="CW4">
        <v>1732659.61788079</v>
      </c>
      <c r="CX4">
        <v>17946597.722382899</v>
      </c>
      <c r="CY4">
        <v>73086102.550245002</v>
      </c>
      <c r="CZ4">
        <v>107920306.90888</v>
      </c>
      <c r="DA4">
        <v>304092487.78543901</v>
      </c>
      <c r="DB4">
        <v>-460062.41722979402</v>
      </c>
      <c r="DC4">
        <v>9677482.5648021307</v>
      </c>
      <c r="DD4">
        <v>-5282256.2080958197</v>
      </c>
      <c r="DE4">
        <v>67462868.493579805</v>
      </c>
      <c r="DF4">
        <v>355735641.480847</v>
      </c>
      <c r="DG4">
        <v>120770578.460437</v>
      </c>
      <c r="DH4">
        <v>19466609.973126099</v>
      </c>
      <c r="DI4">
        <v>-1306937.1471842399</v>
      </c>
      <c r="DJ4">
        <v>9042802.8926741909</v>
      </c>
      <c r="DK4">
        <v>3415671.2925316398</v>
      </c>
      <c r="DL4">
        <v>450511.79312294698</v>
      </c>
      <c r="DM4">
        <v>334626.40541665</v>
      </c>
      <c r="DN4">
        <v>20571237.6929424</v>
      </c>
      <c r="DO4">
        <v>12743664.433839999</v>
      </c>
      <c r="DP4">
        <v>12733253.5439566</v>
      </c>
      <c r="DQ4">
        <v>186721965.39595801</v>
      </c>
      <c r="DR4">
        <v>308118000.25625998</v>
      </c>
      <c r="DS4">
        <v>1124686472.57938</v>
      </c>
      <c r="DT4">
        <v>145413951.04376799</v>
      </c>
      <c r="DU4">
        <v>291794298.73120701</v>
      </c>
    </row>
    <row r="5" spans="1:125" ht="18" x14ac:dyDescent="0.2">
      <c r="A5" s="1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N5">
        <f t="shared" si="0"/>
        <v>1985</v>
      </c>
      <c r="O5">
        <v>475880316.47128201</v>
      </c>
      <c r="P5">
        <v>11002987083.5788</v>
      </c>
      <c r="Q5">
        <v>20420028021.328201</v>
      </c>
      <c r="R5" s="24">
        <v>454932311054.10797</v>
      </c>
      <c r="S5" s="24">
        <v>18451515389.959099</v>
      </c>
      <c r="T5" s="24">
        <v>2682517822.84094</v>
      </c>
      <c r="U5" s="24">
        <v>1345455818.67062</v>
      </c>
      <c r="V5" s="24">
        <v>1578940981.71597</v>
      </c>
      <c r="W5" s="24">
        <v>890749313.80021596</v>
      </c>
      <c r="X5" s="24">
        <v>974123489.55865097</v>
      </c>
      <c r="Y5" s="24">
        <v>495958774.18160403</v>
      </c>
      <c r="Z5">
        <v>344619091.959831</v>
      </c>
      <c r="AA5">
        <v>462660752.950463</v>
      </c>
      <c r="AB5">
        <v>172391154.593667</v>
      </c>
      <c r="AC5">
        <v>201382909.39943099</v>
      </c>
      <c r="AD5">
        <v>381273360.28735203</v>
      </c>
      <c r="AE5">
        <v>908591150.52916598</v>
      </c>
      <c r="AF5">
        <v>77473457.373964697</v>
      </c>
      <c r="AG5">
        <v>748677187.37920797</v>
      </c>
      <c r="AH5">
        <v>302816771.02618003</v>
      </c>
      <c r="AI5">
        <v>34519732.293753602</v>
      </c>
      <c r="AJ5">
        <v>553590679.25463402</v>
      </c>
      <c r="AK5">
        <v>153887023.81262299</v>
      </c>
      <c r="AL5">
        <v>599529422.58855605</v>
      </c>
      <c r="AM5">
        <v>29628895.400588799</v>
      </c>
      <c r="AN5">
        <v>703415134.88060105</v>
      </c>
      <c r="AO5">
        <v>428628651.94717598</v>
      </c>
      <c r="AP5">
        <v>414532932.21701598</v>
      </c>
      <c r="AQ5">
        <v>505213445.14151698</v>
      </c>
      <c r="AR5">
        <v>739594113.46920896</v>
      </c>
      <c r="AS5">
        <v>346710313.95705402</v>
      </c>
      <c r="AT5">
        <v>227675186.28387901</v>
      </c>
      <c r="AU5">
        <v>642187122.04462504</v>
      </c>
      <c r="AV5">
        <v>-189203081.13388899</v>
      </c>
      <c r="AW5">
        <v>1437280754.41766</v>
      </c>
      <c r="AX5">
        <v>875428231.21155298</v>
      </c>
      <c r="AY5">
        <v>1106874858.4248099</v>
      </c>
      <c r="AZ5">
        <v>473839404.05184901</v>
      </c>
      <c r="BA5">
        <v>10458634590.097799</v>
      </c>
      <c r="BB5">
        <v>19884886583.311901</v>
      </c>
      <c r="BC5">
        <v>440751333879.50403</v>
      </c>
      <c r="BD5">
        <v>17802869029.931</v>
      </c>
      <c r="BE5">
        <v>2600722670.0049901</v>
      </c>
      <c r="BF5">
        <v>1338943405.51422</v>
      </c>
      <c r="BG5">
        <v>1535675761.1354699</v>
      </c>
      <c r="BH5">
        <v>889177381.91232204</v>
      </c>
      <c r="BI5">
        <v>848130718.26006699</v>
      </c>
      <c r="BJ5">
        <v>507756316.502891</v>
      </c>
      <c r="BK5">
        <v>439060032.29101998</v>
      </c>
      <c r="BL5">
        <v>559782243.32776296</v>
      </c>
      <c r="BM5">
        <v>218502101.08946401</v>
      </c>
      <c r="BN5">
        <v>265047897.13469401</v>
      </c>
      <c r="BO5">
        <v>393890970.94956601</v>
      </c>
      <c r="BP5">
        <v>819871001.16469395</v>
      </c>
      <c r="BQ5">
        <v>172718824.629316</v>
      </c>
      <c r="BR5">
        <v>839368921.34866905</v>
      </c>
      <c r="BS5">
        <v>397283806.49346501</v>
      </c>
      <c r="BT5">
        <v>97467152.872063205</v>
      </c>
      <c r="BU5">
        <v>588779530.83227301</v>
      </c>
      <c r="BV5">
        <v>267641974.294451</v>
      </c>
      <c r="BW5">
        <v>621338645.73174906</v>
      </c>
      <c r="BX5">
        <v>37513876.266410202</v>
      </c>
      <c r="BY5">
        <v>695220033.30762601</v>
      </c>
      <c r="BZ5">
        <v>424510911.87004697</v>
      </c>
      <c r="CA5">
        <v>413791555.344827</v>
      </c>
      <c r="CB5">
        <v>501686481.78678799</v>
      </c>
      <c r="CC5">
        <v>748458387.52942002</v>
      </c>
      <c r="CD5">
        <v>347721201.75600898</v>
      </c>
      <c r="CE5">
        <v>269660235.02710801</v>
      </c>
      <c r="CF5">
        <v>943536171.31853795</v>
      </c>
      <c r="CG5">
        <v>196996430.25080901</v>
      </c>
      <c r="CH5">
        <v>809257819.979195</v>
      </c>
      <c r="CI5">
        <v>473406620.27361399</v>
      </c>
      <c r="CJ5">
        <v>317528724.11556703</v>
      </c>
      <c r="CK5">
        <v>2040912.4194469899</v>
      </c>
      <c r="CL5">
        <v>544352493.48100305</v>
      </c>
      <c r="CM5">
        <v>535141438.016361</v>
      </c>
      <c r="CN5">
        <v>14180977174.603901</v>
      </c>
      <c r="CO5">
        <v>648646360.02811503</v>
      </c>
      <c r="CP5">
        <v>81795152.835955799</v>
      </c>
      <c r="CQ5">
        <v>6512413.1563521298</v>
      </c>
      <c r="CR5">
        <v>43265220.580499902</v>
      </c>
      <c r="CS5">
        <v>1571931.88790204</v>
      </c>
      <c r="CT5">
        <v>125992771.298573</v>
      </c>
      <c r="CU5">
        <v>-11797542.321296001</v>
      </c>
      <c r="CV5">
        <v>-94440940.3311937</v>
      </c>
      <c r="CW5">
        <v>-97121490.377283499</v>
      </c>
      <c r="CX5">
        <v>-46110946.495823003</v>
      </c>
      <c r="CY5">
        <v>-63664987.735274903</v>
      </c>
      <c r="CZ5">
        <v>-12617610.6622012</v>
      </c>
      <c r="DA5">
        <v>88720149.364462495</v>
      </c>
      <c r="DB5">
        <v>-95245367.255337298</v>
      </c>
      <c r="DC5">
        <v>-90691733.969446093</v>
      </c>
      <c r="DD5">
        <v>-94467035.467286706</v>
      </c>
      <c r="DE5">
        <v>-62947420.578321002</v>
      </c>
      <c r="DF5">
        <v>-35188851.577581197</v>
      </c>
      <c r="DG5">
        <v>-113754950.481842</v>
      </c>
      <c r="DH5">
        <v>-21809223.143199202</v>
      </c>
      <c r="DI5">
        <v>-7884980.86581825</v>
      </c>
      <c r="DJ5">
        <v>8195101.5729835797</v>
      </c>
      <c r="DK5">
        <v>4117740.0771406102</v>
      </c>
      <c r="DL5">
        <v>741376.87219097698</v>
      </c>
      <c r="DM5">
        <v>3526963.3547242298</v>
      </c>
      <c r="DN5">
        <v>-8864274.0602104403</v>
      </c>
      <c r="DO5">
        <v>-1010887.79896292</v>
      </c>
      <c r="DP5">
        <v>-41985048.7432153</v>
      </c>
      <c r="DQ5">
        <v>-301349049.27389902</v>
      </c>
      <c r="DR5">
        <v>-386199511.38471502</v>
      </c>
      <c r="DS5">
        <v>628022934.43847799</v>
      </c>
      <c r="DT5">
        <v>402021610.93792897</v>
      </c>
      <c r="DU5">
        <v>789346134.309237</v>
      </c>
    </row>
    <row r="6" spans="1:125" ht="18" x14ac:dyDescent="0.2">
      <c r="A6" s="1" t="s">
        <v>4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N6">
        <f t="shared" si="0"/>
        <v>1986</v>
      </c>
      <c r="O6">
        <v>406363676.509161</v>
      </c>
      <c r="P6">
        <v>2436952759.22261</v>
      </c>
      <c r="Q6">
        <v>3726152755.27877</v>
      </c>
      <c r="R6" s="24">
        <v>18451515389.959099</v>
      </c>
      <c r="S6" s="24">
        <v>345547274687.02698</v>
      </c>
      <c r="T6" s="24">
        <v>12216763232.1707</v>
      </c>
      <c r="U6" s="24">
        <v>3015566710.4441099</v>
      </c>
      <c r="V6" s="24">
        <v>1011879626.5011899</v>
      </c>
      <c r="W6" s="24">
        <v>1738192521.4727099</v>
      </c>
      <c r="X6" s="24">
        <v>491492584.58986402</v>
      </c>
      <c r="Y6" s="24">
        <v>632396812.66582406</v>
      </c>
      <c r="Z6">
        <v>742489529.09959102</v>
      </c>
      <c r="AA6">
        <v>522969388.96421099</v>
      </c>
      <c r="AB6">
        <v>636254283.17492604</v>
      </c>
      <c r="AC6">
        <v>412890715.58354503</v>
      </c>
      <c r="AD6">
        <v>455932681.35138702</v>
      </c>
      <c r="AE6">
        <v>695509874.85807395</v>
      </c>
      <c r="AF6">
        <v>620750421.34425902</v>
      </c>
      <c r="AG6">
        <v>470334719.80954099</v>
      </c>
      <c r="AH6">
        <v>482313323.99683601</v>
      </c>
      <c r="AI6">
        <v>196989424.74468601</v>
      </c>
      <c r="AJ6">
        <v>1043742297.80215</v>
      </c>
      <c r="AK6">
        <v>365379763.02126998</v>
      </c>
      <c r="AL6">
        <v>494030911.924757</v>
      </c>
      <c r="AM6">
        <v>119435324.161671</v>
      </c>
      <c r="AN6">
        <v>365982872.20288301</v>
      </c>
      <c r="AO6">
        <v>225680602.29668301</v>
      </c>
      <c r="AP6">
        <v>197397330.79168299</v>
      </c>
      <c r="AQ6">
        <v>239397337.00419101</v>
      </c>
      <c r="AR6">
        <v>442743177.54459399</v>
      </c>
      <c r="AS6">
        <v>203283019.072027</v>
      </c>
      <c r="AT6">
        <v>396704303.883421</v>
      </c>
      <c r="AU6">
        <v>949255394.88575304</v>
      </c>
      <c r="AV6">
        <v>1245762708.47575</v>
      </c>
      <c r="AW6">
        <v>2420668978.8171501</v>
      </c>
      <c r="AX6">
        <v>351411276.33064502</v>
      </c>
      <c r="AY6">
        <v>402167367.507348</v>
      </c>
      <c r="AZ6">
        <v>388787870.15609002</v>
      </c>
      <c r="BA6">
        <v>1975871655.46826</v>
      </c>
      <c r="BB6">
        <v>3502119047.4566202</v>
      </c>
      <c r="BC6">
        <v>16831675167.594</v>
      </c>
      <c r="BD6">
        <v>340710839391.67401</v>
      </c>
      <c r="BE6">
        <v>11720847443.313801</v>
      </c>
      <c r="BF6">
        <v>2978686628.0370302</v>
      </c>
      <c r="BG6">
        <v>786125825.91305804</v>
      </c>
      <c r="BH6">
        <v>1654159781.0083001</v>
      </c>
      <c r="BI6">
        <v>397944373.04768503</v>
      </c>
      <c r="BJ6">
        <v>539266668.21194196</v>
      </c>
      <c r="BK6">
        <v>519143987.67972898</v>
      </c>
      <c r="BL6">
        <v>411872671.77259701</v>
      </c>
      <c r="BM6">
        <v>543879780.14154303</v>
      </c>
      <c r="BN6">
        <v>208525174.33321899</v>
      </c>
      <c r="BO6">
        <v>198163898.12633401</v>
      </c>
      <c r="BP6">
        <v>187139477.70833099</v>
      </c>
      <c r="BQ6">
        <v>541017944.40219998</v>
      </c>
      <c r="BR6">
        <v>366788943.98984301</v>
      </c>
      <c r="BS6">
        <v>403817599.69197297</v>
      </c>
      <c r="BT6">
        <v>38522613.9516344</v>
      </c>
      <c r="BU6">
        <v>390070537.47750098</v>
      </c>
      <c r="BV6">
        <v>36727808.841005199</v>
      </c>
      <c r="BW6">
        <v>389551393.31570798</v>
      </c>
      <c r="BX6">
        <v>109920092.069901</v>
      </c>
      <c r="BY6">
        <v>335454382.12844998</v>
      </c>
      <c r="BZ6">
        <v>216999066.117443</v>
      </c>
      <c r="CA6">
        <v>194275490.28570101</v>
      </c>
      <c r="CB6">
        <v>238471252.913221</v>
      </c>
      <c r="CC6">
        <v>393922407.33980101</v>
      </c>
      <c r="CD6">
        <v>158038468.643666</v>
      </c>
      <c r="CE6">
        <v>310730186.324763</v>
      </c>
      <c r="CF6">
        <v>295290250.18227202</v>
      </c>
      <c r="CG6">
        <v>164972133.35443601</v>
      </c>
      <c r="CH6">
        <v>447257141.54981798</v>
      </c>
      <c r="CI6">
        <v>187792353.93532401</v>
      </c>
      <c r="CJ6">
        <v>114155572.089413</v>
      </c>
      <c r="CK6">
        <v>17575806.3530728</v>
      </c>
      <c r="CL6">
        <v>461081103.75435102</v>
      </c>
      <c r="CM6">
        <v>224033707.822155</v>
      </c>
      <c r="CN6">
        <v>1619840222.3650601</v>
      </c>
      <c r="CO6">
        <v>4836435295.3533201</v>
      </c>
      <c r="CP6">
        <v>495915788.85702997</v>
      </c>
      <c r="CQ6">
        <v>36880082.407119401</v>
      </c>
      <c r="CR6">
        <v>225753800.58813399</v>
      </c>
      <c r="CS6">
        <v>84032740.464432001</v>
      </c>
      <c r="CT6">
        <v>93548211.542174399</v>
      </c>
      <c r="CU6">
        <v>93130144.453894496</v>
      </c>
      <c r="CV6">
        <v>223345541.41987401</v>
      </c>
      <c r="CW6">
        <v>111096717.191623</v>
      </c>
      <c r="CX6">
        <v>92374503.033380494</v>
      </c>
      <c r="CY6">
        <v>204365541.25031501</v>
      </c>
      <c r="CZ6">
        <v>257768783.225045</v>
      </c>
      <c r="DA6">
        <v>508370397.14974201</v>
      </c>
      <c r="DB6">
        <v>79732476.942055494</v>
      </c>
      <c r="DC6">
        <v>103545775.819692</v>
      </c>
      <c r="DD6">
        <v>78495724.304855406</v>
      </c>
      <c r="DE6">
        <v>158466810.79306</v>
      </c>
      <c r="DF6">
        <v>653671760.32462502</v>
      </c>
      <c r="DG6">
        <v>328651954.18026698</v>
      </c>
      <c r="DH6">
        <v>104479518.609036</v>
      </c>
      <c r="DI6">
        <v>9515232.0917734504</v>
      </c>
      <c r="DJ6">
        <v>30528490.074427102</v>
      </c>
      <c r="DK6">
        <v>8681536.1792401597</v>
      </c>
      <c r="DL6">
        <v>3121840.5059818402</v>
      </c>
      <c r="DM6">
        <v>926084.09095617803</v>
      </c>
      <c r="DN6">
        <v>48820770.204795599</v>
      </c>
      <c r="DO6">
        <v>45244550.428357497</v>
      </c>
      <c r="DP6">
        <v>85974117.558666497</v>
      </c>
      <c r="DQ6">
        <v>653965144.70349896</v>
      </c>
      <c r="DR6">
        <v>1080790575.12131</v>
      </c>
      <c r="DS6">
        <v>1973411837.2673399</v>
      </c>
      <c r="DT6">
        <v>163618922.39531699</v>
      </c>
      <c r="DU6">
        <v>288011795.41793799</v>
      </c>
    </row>
    <row r="7" spans="1:125" ht="18" x14ac:dyDescent="0.2">
      <c r="A7" s="1" t="s">
        <v>5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N7">
        <f t="shared" si="0"/>
        <v>1987</v>
      </c>
      <c r="O7">
        <v>77037443.312607303</v>
      </c>
      <c r="P7">
        <v>1549160248.1396699</v>
      </c>
      <c r="Q7">
        <v>863023010.82115495</v>
      </c>
      <c r="R7" s="24">
        <v>2682517822.84096</v>
      </c>
      <c r="S7" s="24">
        <v>12216763232.1707</v>
      </c>
      <c r="T7" s="24">
        <v>447108979420.89398</v>
      </c>
      <c r="U7" s="24">
        <v>14916099391.9627</v>
      </c>
      <c r="V7" s="24">
        <v>4133570303.0886998</v>
      </c>
      <c r="W7" s="24">
        <v>1007464819.43171</v>
      </c>
      <c r="X7" s="24">
        <v>1249959861.8085599</v>
      </c>
      <c r="Y7" s="24">
        <v>752723781.45850396</v>
      </c>
      <c r="Z7">
        <v>572511225.02552998</v>
      </c>
      <c r="AA7">
        <v>671300168.38715398</v>
      </c>
      <c r="AB7">
        <v>-92821254.277246505</v>
      </c>
      <c r="AC7">
        <v>223193123.93931001</v>
      </c>
      <c r="AD7">
        <v>230675435.68953499</v>
      </c>
      <c r="AE7">
        <v>340154054.67742997</v>
      </c>
      <c r="AF7">
        <v>-47718630.693025298</v>
      </c>
      <c r="AG7">
        <v>891741409.00946999</v>
      </c>
      <c r="AH7">
        <v>655613829.29938805</v>
      </c>
      <c r="AI7">
        <v>632765346.68648195</v>
      </c>
      <c r="AJ7">
        <v>394261312.56606603</v>
      </c>
      <c r="AK7">
        <v>450430263.82819903</v>
      </c>
      <c r="AL7">
        <v>642806599.22158897</v>
      </c>
      <c r="AM7">
        <v>237321064.27722299</v>
      </c>
      <c r="AN7">
        <v>417965899.193905</v>
      </c>
      <c r="AO7">
        <v>355761768.11883301</v>
      </c>
      <c r="AP7">
        <v>448074843.61047202</v>
      </c>
      <c r="AQ7">
        <v>415965370.54520601</v>
      </c>
      <c r="AR7">
        <v>564404740.32371998</v>
      </c>
      <c r="AS7">
        <v>227731424.124237</v>
      </c>
      <c r="AT7">
        <v>7420699.8442087797</v>
      </c>
      <c r="AU7">
        <v>1048060318.7851</v>
      </c>
      <c r="AV7">
        <v>1330059061.04882</v>
      </c>
      <c r="AW7">
        <v>1873532585.14641</v>
      </c>
      <c r="AX7">
        <v>258661058.533052</v>
      </c>
      <c r="AY7">
        <v>251194286.02738601</v>
      </c>
      <c r="AZ7">
        <v>58986700.264675997</v>
      </c>
      <c r="BA7">
        <v>1296504670.4861801</v>
      </c>
      <c r="BB7">
        <v>771875787.71542501</v>
      </c>
      <c r="BC7">
        <v>2319501868.9909201</v>
      </c>
      <c r="BD7">
        <v>11753401175.0634</v>
      </c>
      <c r="BE7">
        <v>445522809323.37299</v>
      </c>
      <c r="BF7">
        <v>14867131973.445299</v>
      </c>
      <c r="BG7">
        <v>3959089031.74683</v>
      </c>
      <c r="BH7">
        <v>934840586.35049701</v>
      </c>
      <c r="BI7">
        <v>1211755596.7858</v>
      </c>
      <c r="BJ7">
        <v>687780798.43886197</v>
      </c>
      <c r="BK7">
        <v>471276425.38585699</v>
      </c>
      <c r="BL7">
        <v>604026763.39042902</v>
      </c>
      <c r="BM7">
        <v>-136126434.94921499</v>
      </c>
      <c r="BN7">
        <v>133497659.36377899</v>
      </c>
      <c r="BO7">
        <v>101369587.79453801</v>
      </c>
      <c r="BP7">
        <v>205487075.08425799</v>
      </c>
      <c r="BQ7">
        <v>-80936011.856098905</v>
      </c>
      <c r="BR7">
        <v>850447124.935601</v>
      </c>
      <c r="BS7">
        <v>617679088.43829</v>
      </c>
      <c r="BT7">
        <v>571322312.38027704</v>
      </c>
      <c r="BU7">
        <v>243841895.485522</v>
      </c>
      <c r="BV7">
        <v>364957886.86663699</v>
      </c>
      <c r="BW7">
        <v>606707016.582412</v>
      </c>
      <c r="BX7">
        <v>231253849.47711</v>
      </c>
      <c r="BY7">
        <v>409520003.57315099</v>
      </c>
      <c r="BZ7">
        <v>353225093.547548</v>
      </c>
      <c r="CA7">
        <v>445568058.20100498</v>
      </c>
      <c r="CB7">
        <v>413109839.40052801</v>
      </c>
      <c r="CC7">
        <v>534860885.50197202</v>
      </c>
      <c r="CD7">
        <v>206466213.48629999</v>
      </c>
      <c r="CE7">
        <v>-41164948.566085197</v>
      </c>
      <c r="CF7">
        <v>594225310.49137199</v>
      </c>
      <c r="CG7">
        <v>387204095.69206297</v>
      </c>
      <c r="CH7">
        <v>251840884.41580299</v>
      </c>
      <c r="CI7">
        <v>174197335.81336799</v>
      </c>
      <c r="CJ7">
        <v>86003008.669419095</v>
      </c>
      <c r="CK7">
        <v>18050743.047920398</v>
      </c>
      <c r="CL7">
        <v>252655577.653487</v>
      </c>
      <c r="CM7">
        <v>91147223.105746597</v>
      </c>
      <c r="CN7">
        <v>363015953.85002601</v>
      </c>
      <c r="CO7">
        <v>463362057.10736603</v>
      </c>
      <c r="CP7">
        <v>1586170097.52145</v>
      </c>
      <c r="CQ7">
        <v>48967418.517414503</v>
      </c>
      <c r="CR7">
        <v>174481271.34185001</v>
      </c>
      <c r="CS7">
        <v>72624233.081188098</v>
      </c>
      <c r="CT7">
        <v>38204265.022757001</v>
      </c>
      <c r="CU7">
        <v>64942983.019651301</v>
      </c>
      <c r="CV7">
        <v>101234799.63967501</v>
      </c>
      <c r="CW7">
        <v>67273404.996732101</v>
      </c>
      <c r="CX7">
        <v>43305180.671952598</v>
      </c>
      <c r="CY7">
        <v>89695464.575533405</v>
      </c>
      <c r="CZ7">
        <v>129305847.894997</v>
      </c>
      <c r="DA7">
        <v>134666979.59316701</v>
      </c>
      <c r="DB7">
        <v>33217381.163077399</v>
      </c>
      <c r="DC7">
        <v>41294284.073877797</v>
      </c>
      <c r="DD7">
        <v>37934740.861096799</v>
      </c>
      <c r="DE7">
        <v>61443034.306205802</v>
      </c>
      <c r="DF7">
        <v>150419417.08054599</v>
      </c>
      <c r="DG7">
        <v>85472376.961566597</v>
      </c>
      <c r="DH7">
        <v>36099582.639167398</v>
      </c>
      <c r="DI7">
        <v>6067214.8001154102</v>
      </c>
      <c r="DJ7">
        <v>8445895.6207664907</v>
      </c>
      <c r="DK7">
        <v>2536674.5712772198</v>
      </c>
      <c r="DL7">
        <v>2506785.4094656901</v>
      </c>
      <c r="DM7">
        <v>2855531.1446787901</v>
      </c>
      <c r="DN7">
        <v>29543854.821749199</v>
      </c>
      <c r="DO7">
        <v>21265210.637932401</v>
      </c>
      <c r="DP7">
        <v>48585648.410288297</v>
      </c>
      <c r="DQ7">
        <v>453835008.29372102</v>
      </c>
      <c r="DR7">
        <v>942854965.35676599</v>
      </c>
      <c r="DS7">
        <v>1621691700.7305901</v>
      </c>
      <c r="DT7">
        <v>84463722.719688997</v>
      </c>
      <c r="DU7">
        <v>165191277.357968</v>
      </c>
    </row>
    <row r="8" spans="1:125" ht="18" x14ac:dyDescent="0.2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N8">
        <f t="shared" si="0"/>
        <v>1988</v>
      </c>
      <c r="O8">
        <v>683400668.57597697</v>
      </c>
      <c r="P8">
        <v>708110582.19541705</v>
      </c>
      <c r="Q8">
        <v>1547187428.20298</v>
      </c>
      <c r="R8" s="24">
        <v>1345455818.67062</v>
      </c>
      <c r="S8" s="24">
        <v>3015566710.4441099</v>
      </c>
      <c r="T8" s="24">
        <v>14916099391.962601</v>
      </c>
      <c r="U8" s="24">
        <v>897749704275.58606</v>
      </c>
      <c r="V8" s="24">
        <v>20682419642.676998</v>
      </c>
      <c r="W8" s="24">
        <v>6905702541.6054096</v>
      </c>
      <c r="X8" s="24">
        <v>1822152761.0723901</v>
      </c>
      <c r="Y8" s="24">
        <v>1241580815.55829</v>
      </c>
      <c r="Z8">
        <v>650490481.08798397</v>
      </c>
      <c r="AA8">
        <v>483780824.97147</v>
      </c>
      <c r="AB8">
        <v>623751916.67896402</v>
      </c>
      <c r="AC8">
        <v>241142421.76117399</v>
      </c>
      <c r="AD8">
        <v>274071092.666776</v>
      </c>
      <c r="AE8">
        <v>351713096.53425902</v>
      </c>
      <c r="AF8">
        <v>612605241.45387197</v>
      </c>
      <c r="AG8">
        <v>1361477268.92026</v>
      </c>
      <c r="AH8">
        <v>618859737.496786</v>
      </c>
      <c r="AI8">
        <v>390478149.34547698</v>
      </c>
      <c r="AJ8">
        <v>970834546.74922097</v>
      </c>
      <c r="AK8">
        <v>324455619.19705701</v>
      </c>
      <c r="AL8">
        <v>819051138.72887504</v>
      </c>
      <c r="AM8">
        <v>352396001.29705501</v>
      </c>
      <c r="AN8">
        <v>980693707.57027102</v>
      </c>
      <c r="AO8">
        <v>581392819.31162906</v>
      </c>
      <c r="AP8">
        <v>391023389.67942399</v>
      </c>
      <c r="AQ8">
        <v>926637868.56121504</v>
      </c>
      <c r="AR8">
        <v>935348647.84609699</v>
      </c>
      <c r="AS8">
        <v>221323437.73337501</v>
      </c>
      <c r="AT8">
        <v>432983390.098656</v>
      </c>
      <c r="AU8">
        <v>697670716.75760603</v>
      </c>
      <c r="AV8">
        <v>539537142.08834696</v>
      </c>
      <c r="AW8">
        <v>1624972215.89468</v>
      </c>
      <c r="AX8">
        <v>588413085.39997602</v>
      </c>
      <c r="AY8">
        <v>235772549.871189</v>
      </c>
      <c r="AZ8">
        <v>695745821.81503296</v>
      </c>
      <c r="BA8">
        <v>722417725.15608704</v>
      </c>
      <c r="BB8">
        <v>1593478026.1438601</v>
      </c>
      <c r="BC8">
        <v>1310058401.46753</v>
      </c>
      <c r="BD8">
        <v>3114103765.6128001</v>
      </c>
      <c r="BE8">
        <v>15059995180.1534</v>
      </c>
      <c r="BF8">
        <v>897599069550.83496</v>
      </c>
      <c r="BG8">
        <v>20802907601.706501</v>
      </c>
      <c r="BH8">
        <v>6947307119.0518703</v>
      </c>
      <c r="BI8">
        <v>1833781404.4952099</v>
      </c>
      <c r="BJ8">
        <v>1277349097.2481301</v>
      </c>
      <c r="BK8">
        <v>690684622.16701806</v>
      </c>
      <c r="BL8">
        <v>533566750.46088099</v>
      </c>
      <c r="BM8">
        <v>649737761.49835002</v>
      </c>
      <c r="BN8">
        <v>249568288.25192499</v>
      </c>
      <c r="BO8">
        <v>286251993.62968498</v>
      </c>
      <c r="BP8">
        <v>245385395.68765199</v>
      </c>
      <c r="BQ8">
        <v>658014290.20084095</v>
      </c>
      <c r="BR8">
        <v>1413834893.72469</v>
      </c>
      <c r="BS8">
        <v>667055441.66669905</v>
      </c>
      <c r="BT8">
        <v>411868551.50554401</v>
      </c>
      <c r="BU8">
        <v>861077296.29906905</v>
      </c>
      <c r="BV8">
        <v>298077346.98090798</v>
      </c>
      <c r="BW8">
        <v>832700662.87402701</v>
      </c>
      <c r="BX8">
        <v>358927433.102786</v>
      </c>
      <c r="BY8">
        <v>984424067.75671303</v>
      </c>
      <c r="BZ8">
        <v>583897428.58382595</v>
      </c>
      <c r="CA8">
        <v>392631458.15327603</v>
      </c>
      <c r="CB8">
        <v>927693875.00410295</v>
      </c>
      <c r="CC8">
        <v>948310391.02050197</v>
      </c>
      <c r="CD8">
        <v>236911322.96164301</v>
      </c>
      <c r="CE8">
        <v>462520847.68275702</v>
      </c>
      <c r="CF8">
        <v>708573266.443995</v>
      </c>
      <c r="CG8">
        <v>517620342.48153698</v>
      </c>
      <c r="CH8">
        <v>713651458.35196805</v>
      </c>
      <c r="CI8">
        <v>484973998.48632503</v>
      </c>
      <c r="CJ8">
        <v>47604478.228259802</v>
      </c>
      <c r="CK8">
        <v>-12345153.2390632</v>
      </c>
      <c r="CL8">
        <v>-14307142.9606741</v>
      </c>
      <c r="CM8">
        <v>-46290597.940892898</v>
      </c>
      <c r="CN8">
        <v>35397417.203089803</v>
      </c>
      <c r="CO8">
        <v>-98537055.168691203</v>
      </c>
      <c r="CP8">
        <v>-143895788.190698</v>
      </c>
      <c r="CQ8">
        <v>150634724.749993</v>
      </c>
      <c r="CR8">
        <v>-120487959.029493</v>
      </c>
      <c r="CS8">
        <v>-41604577.446474001</v>
      </c>
      <c r="CT8">
        <v>-11628643.4228242</v>
      </c>
      <c r="CU8">
        <v>-35768281.689828001</v>
      </c>
      <c r="CV8">
        <v>-40194141.079031199</v>
      </c>
      <c r="CW8">
        <v>-49785925.489405803</v>
      </c>
      <c r="CX8">
        <v>-25985844.819399498</v>
      </c>
      <c r="CY8">
        <v>-8425866.4907537792</v>
      </c>
      <c r="CZ8">
        <v>-12180900.9628963</v>
      </c>
      <c r="DA8">
        <v>106327700.846589</v>
      </c>
      <c r="DB8">
        <v>-45409048.746965602</v>
      </c>
      <c r="DC8">
        <v>-52357624.804423898</v>
      </c>
      <c r="DD8">
        <v>-48195704.1699377</v>
      </c>
      <c r="DE8">
        <v>-21390402.160079401</v>
      </c>
      <c r="DF8">
        <v>109757250.450175</v>
      </c>
      <c r="DG8">
        <v>26378272.216131799</v>
      </c>
      <c r="DH8">
        <v>-13649524.145172</v>
      </c>
      <c r="DI8">
        <v>-6531431.8057265496</v>
      </c>
      <c r="DJ8">
        <v>-3730360.1864214502</v>
      </c>
      <c r="DK8">
        <v>-2504609.2721922798</v>
      </c>
      <c r="DL8">
        <v>-1608068.4738492901</v>
      </c>
      <c r="DM8">
        <v>-1056006.4428682199</v>
      </c>
      <c r="DN8">
        <v>-12961743.1744042</v>
      </c>
      <c r="DO8">
        <v>-15587885.228281399</v>
      </c>
      <c r="DP8">
        <v>-29537457.584089201</v>
      </c>
      <c r="DQ8">
        <v>-10902549.686403001</v>
      </c>
      <c r="DR8">
        <v>21916799.6068037</v>
      </c>
      <c r="DS8">
        <v>911320757.54272199</v>
      </c>
      <c r="DT8">
        <v>103439086.913644</v>
      </c>
      <c r="DU8">
        <v>188168071.64292899</v>
      </c>
    </row>
    <row r="9" spans="1:125" ht="18" x14ac:dyDescent="0.2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N9">
        <f t="shared" si="0"/>
        <v>1989</v>
      </c>
      <c r="O9">
        <v>459375120.332403</v>
      </c>
      <c r="P9">
        <v>1908437700.81457</v>
      </c>
      <c r="Q9">
        <v>1470821289.1257</v>
      </c>
      <c r="R9" s="24">
        <v>1578940981.7159801</v>
      </c>
      <c r="S9" s="24">
        <v>1011879626.5011899</v>
      </c>
      <c r="T9" s="24">
        <v>4133570303.0886998</v>
      </c>
      <c r="U9" s="24">
        <v>20682419642.676998</v>
      </c>
      <c r="V9" s="24">
        <v>685123145656.13904</v>
      </c>
      <c r="W9" s="24">
        <v>23963393816.1991</v>
      </c>
      <c r="X9" s="24">
        <v>3998177142.4394598</v>
      </c>
      <c r="Y9" s="24">
        <v>1596755345.0275099</v>
      </c>
      <c r="Z9">
        <v>1086262026.6278801</v>
      </c>
      <c r="AA9">
        <v>947814520.51302898</v>
      </c>
      <c r="AB9">
        <v>106430584.530736</v>
      </c>
      <c r="AC9">
        <v>422596303.84601498</v>
      </c>
      <c r="AD9">
        <v>514211385.48528397</v>
      </c>
      <c r="AE9">
        <v>697267098.13651204</v>
      </c>
      <c r="AF9">
        <v>273339560.53999501</v>
      </c>
      <c r="AG9">
        <v>1445279796.3034401</v>
      </c>
      <c r="AH9">
        <v>556485098.38254297</v>
      </c>
      <c r="AI9">
        <v>635827278.34738898</v>
      </c>
      <c r="AJ9">
        <v>763951702.35015905</v>
      </c>
      <c r="AK9">
        <v>619982489.59417605</v>
      </c>
      <c r="AL9">
        <v>997896167.38791394</v>
      </c>
      <c r="AM9">
        <v>568808854.50545394</v>
      </c>
      <c r="AN9">
        <v>526598109.22646803</v>
      </c>
      <c r="AO9">
        <v>665486489.54410005</v>
      </c>
      <c r="AP9">
        <v>548507390.31252897</v>
      </c>
      <c r="AQ9">
        <v>561775066.58838296</v>
      </c>
      <c r="AR9">
        <v>1229508401.95032</v>
      </c>
      <c r="AS9">
        <v>200127524.089261</v>
      </c>
      <c r="AT9">
        <v>175089064.42300099</v>
      </c>
      <c r="AU9">
        <v>1886453336.1849101</v>
      </c>
      <c r="AV9">
        <v>2078543975.56745</v>
      </c>
      <c r="AW9">
        <v>3421098096.3359199</v>
      </c>
      <c r="AX9">
        <v>602880712.11978805</v>
      </c>
      <c r="AY9">
        <v>296433005.62803501</v>
      </c>
      <c r="AZ9">
        <v>442924525.83385402</v>
      </c>
      <c r="BA9">
        <v>1599184485.00407</v>
      </c>
      <c r="BB9">
        <v>1405583572.1549301</v>
      </c>
      <c r="BC9">
        <v>1389895642.4165699</v>
      </c>
      <c r="BD9">
        <v>844271618.05078399</v>
      </c>
      <c r="BE9">
        <v>3988141264.3782701</v>
      </c>
      <c r="BF9">
        <v>20653642430.155499</v>
      </c>
      <c r="BG9">
        <v>681723256797.255</v>
      </c>
      <c r="BH9">
        <v>23811165351.051201</v>
      </c>
      <c r="BI9">
        <v>3922891855.5938702</v>
      </c>
      <c r="BJ9">
        <v>1493747402.8856699</v>
      </c>
      <c r="BK9">
        <v>888736802.53573</v>
      </c>
      <c r="BL9">
        <v>856294425.99255002</v>
      </c>
      <c r="BM9">
        <v>41267249.442136198</v>
      </c>
      <c r="BN9">
        <v>250447798.68400699</v>
      </c>
      <c r="BO9">
        <v>260354535.62228301</v>
      </c>
      <c r="BP9">
        <v>326487900.69111103</v>
      </c>
      <c r="BQ9">
        <v>227576885.56592199</v>
      </c>
      <c r="BR9">
        <v>1398682223.91693</v>
      </c>
      <c r="BS9">
        <v>514267042.893318</v>
      </c>
      <c r="BT9">
        <v>543239180.56557703</v>
      </c>
      <c r="BU9">
        <v>374841416.98013097</v>
      </c>
      <c r="BV9">
        <v>442185836.09643799</v>
      </c>
      <c r="BW9">
        <v>948324612.55012703</v>
      </c>
      <c r="BX9">
        <v>559454635.03620994</v>
      </c>
      <c r="BY9">
        <v>509880038.132047</v>
      </c>
      <c r="BZ9">
        <v>659833167.67071795</v>
      </c>
      <c r="CA9">
        <v>546450010.507792</v>
      </c>
      <c r="CB9">
        <v>559825382.37218797</v>
      </c>
      <c r="CC9">
        <v>1196448853.75807</v>
      </c>
      <c r="CD9">
        <v>164976428.39482701</v>
      </c>
      <c r="CE9">
        <v>110814567.756015</v>
      </c>
      <c r="CF9">
        <v>1183890456.6801</v>
      </c>
      <c r="CG9">
        <v>761678103.12415397</v>
      </c>
      <c r="CH9">
        <v>743452683.12601602</v>
      </c>
      <c r="CI9">
        <v>444172844.70340502</v>
      </c>
      <c r="CJ9">
        <v>30891868.274937999</v>
      </c>
      <c r="CK9">
        <v>16450594.4985453</v>
      </c>
      <c r="CL9">
        <v>309253215.81052101</v>
      </c>
      <c r="CM9">
        <v>65237716.970783703</v>
      </c>
      <c r="CN9">
        <v>189045339.29942399</v>
      </c>
      <c r="CO9">
        <v>167608008.450405</v>
      </c>
      <c r="CP9">
        <v>145429038.710421</v>
      </c>
      <c r="CQ9">
        <v>28777212.521537401</v>
      </c>
      <c r="CR9">
        <v>3399888858.88272</v>
      </c>
      <c r="CS9">
        <v>152228465.14786899</v>
      </c>
      <c r="CT9">
        <v>75285286.845567599</v>
      </c>
      <c r="CU9">
        <v>103007942.141849</v>
      </c>
      <c r="CV9">
        <v>197525224.092141</v>
      </c>
      <c r="CW9">
        <v>91520094.520504698</v>
      </c>
      <c r="CX9">
        <v>65163335.088588402</v>
      </c>
      <c r="CY9">
        <v>172148505.162002</v>
      </c>
      <c r="CZ9">
        <v>253856849.86300701</v>
      </c>
      <c r="DA9">
        <v>370779197.44539499</v>
      </c>
      <c r="DB9">
        <v>45762674.974076003</v>
      </c>
      <c r="DC9">
        <v>46597572.386507399</v>
      </c>
      <c r="DD9">
        <v>42218055.4892224</v>
      </c>
      <c r="DE9">
        <v>92588097.781814396</v>
      </c>
      <c r="DF9">
        <v>389110285.37005198</v>
      </c>
      <c r="DG9">
        <v>177796653.49773899</v>
      </c>
      <c r="DH9">
        <v>49571554.837802097</v>
      </c>
      <c r="DI9">
        <v>9354219.4692452494</v>
      </c>
      <c r="DJ9">
        <v>16718071.094431899</v>
      </c>
      <c r="DK9">
        <v>5653321.8733863002</v>
      </c>
      <c r="DL9">
        <v>2057379.8047343299</v>
      </c>
      <c r="DM9">
        <v>1949684.21620308</v>
      </c>
      <c r="DN9">
        <v>33059548.192247301</v>
      </c>
      <c r="DO9">
        <v>35151095.694431499</v>
      </c>
      <c r="DP9">
        <v>64274496.666978501</v>
      </c>
      <c r="DQ9">
        <v>702562879.50477803</v>
      </c>
      <c r="DR9">
        <v>1316865872.44331</v>
      </c>
      <c r="DS9">
        <v>2677645413.2099199</v>
      </c>
      <c r="DT9">
        <v>158707867.41639501</v>
      </c>
      <c r="DU9">
        <v>265541137.35308799</v>
      </c>
    </row>
    <row r="10" spans="1:125" ht="18" x14ac:dyDescent="0.2">
      <c r="A10" s="1" t="s">
        <v>8</v>
      </c>
      <c r="B10">
        <v>0.3</v>
      </c>
      <c r="C10">
        <v>0.3</v>
      </c>
      <c r="D10">
        <v>0.3</v>
      </c>
      <c r="E10">
        <v>0.3</v>
      </c>
      <c r="F10">
        <v>0.3</v>
      </c>
      <c r="G10">
        <v>0.3</v>
      </c>
      <c r="H10">
        <v>0.3</v>
      </c>
      <c r="I10">
        <v>0.3</v>
      </c>
      <c r="J10">
        <v>0.3</v>
      </c>
      <c r="K10">
        <v>0.3</v>
      </c>
      <c r="N10">
        <f t="shared" si="0"/>
        <v>1990</v>
      </c>
      <c r="O10">
        <v>600031014.16138995</v>
      </c>
      <c r="P10">
        <v>-130555383.174197</v>
      </c>
      <c r="Q10">
        <v>1671536863.8976901</v>
      </c>
      <c r="R10" s="24">
        <v>890749313.80022001</v>
      </c>
      <c r="S10" s="24">
        <v>1738192521.4727001</v>
      </c>
      <c r="T10" s="24">
        <v>1007464819.43174</v>
      </c>
      <c r="U10" s="24">
        <v>6905702541.6054201</v>
      </c>
      <c r="V10" s="24">
        <v>23963393816.1991</v>
      </c>
      <c r="W10" s="24">
        <v>1259401348325.25</v>
      </c>
      <c r="X10" s="24">
        <v>20161481271.423801</v>
      </c>
      <c r="Y10" s="24">
        <v>4911810270.3652296</v>
      </c>
      <c r="Z10">
        <v>1773762571.25367</v>
      </c>
      <c r="AA10">
        <v>971729248.78597295</v>
      </c>
      <c r="AB10">
        <v>1621712092.2687399</v>
      </c>
      <c r="AC10">
        <v>448728279.66936398</v>
      </c>
      <c r="AD10">
        <v>427516721.39205199</v>
      </c>
      <c r="AE10">
        <v>618132521.70190001</v>
      </c>
      <c r="AF10">
        <v>1413805908.8652</v>
      </c>
      <c r="AG10">
        <v>1394557463.8508501</v>
      </c>
      <c r="AH10">
        <v>625966254.17713201</v>
      </c>
      <c r="AI10">
        <v>461227321.55267698</v>
      </c>
      <c r="AJ10">
        <v>1385052233.97772</v>
      </c>
      <c r="AK10">
        <v>194744826.21754101</v>
      </c>
      <c r="AL10">
        <v>1008581577.28399</v>
      </c>
      <c r="AM10">
        <v>393461195.64322197</v>
      </c>
      <c r="AN10">
        <v>1191073890.2128401</v>
      </c>
      <c r="AO10">
        <v>692251998.36236894</v>
      </c>
      <c r="AP10">
        <v>632329814.75448298</v>
      </c>
      <c r="AQ10">
        <v>233175757.983087</v>
      </c>
      <c r="AR10">
        <v>849907071.60761905</v>
      </c>
      <c r="AS10">
        <v>399126670.29994297</v>
      </c>
      <c r="AT10">
        <v>738936334.78225994</v>
      </c>
      <c r="AU10">
        <v>674388835.56222904</v>
      </c>
      <c r="AV10">
        <v>608515915.27706397</v>
      </c>
      <c r="AW10">
        <v>1966459654.87485</v>
      </c>
      <c r="AX10">
        <v>623933626.340518</v>
      </c>
      <c r="AY10">
        <v>521270432.212731</v>
      </c>
      <c r="AZ10">
        <v>595433458.99663699</v>
      </c>
      <c r="BA10">
        <v>-121578168.219889</v>
      </c>
      <c r="BB10">
        <v>1698382516.47717</v>
      </c>
      <c r="BC10">
        <v>784230052.10080099</v>
      </c>
      <c r="BD10">
        <v>1721902002.1502099</v>
      </c>
      <c r="BE10">
        <v>984465282.28056002</v>
      </c>
      <c r="BF10">
        <v>6894815610.9053802</v>
      </c>
      <c r="BG10">
        <v>23801810588.109699</v>
      </c>
      <c r="BH10">
        <v>1258213805838.6899</v>
      </c>
      <c r="BI10">
        <v>20112774221.102699</v>
      </c>
      <c r="BJ10">
        <v>4917295639.5290604</v>
      </c>
      <c r="BK10">
        <v>1758059475.1224301</v>
      </c>
      <c r="BL10">
        <v>1005091780.57968</v>
      </c>
      <c r="BM10">
        <v>1618873408.7864699</v>
      </c>
      <c r="BN10">
        <v>396428811.93198699</v>
      </c>
      <c r="BO10">
        <v>341491249.13233399</v>
      </c>
      <c r="BP10">
        <v>193080926.45421901</v>
      </c>
      <c r="BQ10">
        <v>1439164208.40009</v>
      </c>
      <c r="BR10">
        <v>1420850039.80985</v>
      </c>
      <c r="BS10">
        <v>673286756.05418706</v>
      </c>
      <c r="BT10">
        <v>462065293.08641601</v>
      </c>
      <c r="BU10">
        <v>1097773084.1335299</v>
      </c>
      <c r="BV10">
        <v>101969924.70407701</v>
      </c>
      <c r="BW10">
        <v>1022139330.33706</v>
      </c>
      <c r="BX10">
        <v>402740404.07534701</v>
      </c>
      <c r="BY10">
        <v>1192714715.7595699</v>
      </c>
      <c r="BZ10">
        <v>688023851.71612501</v>
      </c>
      <c r="CA10">
        <v>633378376.67268097</v>
      </c>
      <c r="CB10">
        <v>234677655.91703501</v>
      </c>
      <c r="CC10">
        <v>821676340.41092801</v>
      </c>
      <c r="CD10">
        <v>396855042.74720001</v>
      </c>
      <c r="CE10">
        <v>746273732.31721997</v>
      </c>
      <c r="CF10">
        <v>547774793.32705605</v>
      </c>
      <c r="CG10">
        <v>370642317.053949</v>
      </c>
      <c r="CH10">
        <v>412516300.027789</v>
      </c>
      <c r="CI10">
        <v>467633920.05857801</v>
      </c>
      <c r="CJ10">
        <v>220100626.31072199</v>
      </c>
      <c r="CK10">
        <v>4597555.16475775</v>
      </c>
      <c r="CL10">
        <v>-8977214.9542771298</v>
      </c>
      <c r="CM10">
        <v>-26845652.579489101</v>
      </c>
      <c r="CN10">
        <v>106519261.699441</v>
      </c>
      <c r="CO10">
        <v>16290519.322502101</v>
      </c>
      <c r="CP10">
        <v>22999537.1510907</v>
      </c>
      <c r="CQ10">
        <v>10886930.700061001</v>
      </c>
      <c r="CR10">
        <v>161583228.08936301</v>
      </c>
      <c r="CS10">
        <v>1187542486.5546899</v>
      </c>
      <c r="CT10">
        <v>48707050.320990101</v>
      </c>
      <c r="CU10">
        <v>-5485369.1638281699</v>
      </c>
      <c r="CV10">
        <v>15703096.131252101</v>
      </c>
      <c r="CW10">
        <v>-33362531.7936938</v>
      </c>
      <c r="CX10">
        <v>2838683.4822042999</v>
      </c>
      <c r="CY10">
        <v>52299467.737369202</v>
      </c>
      <c r="CZ10">
        <v>86025472.259718001</v>
      </c>
      <c r="DA10">
        <v>425051595.24767399</v>
      </c>
      <c r="DB10">
        <v>-25358299.534866199</v>
      </c>
      <c r="DC10">
        <v>-26292575.958996098</v>
      </c>
      <c r="DD10">
        <v>-47320501.877088197</v>
      </c>
      <c r="DE10">
        <v>-837971.53372986603</v>
      </c>
      <c r="DF10">
        <v>287279149.84420502</v>
      </c>
      <c r="DG10">
        <v>92774901.513433307</v>
      </c>
      <c r="DH10">
        <v>-13557753.0531043</v>
      </c>
      <c r="DI10">
        <v>-9279208.4321248196</v>
      </c>
      <c r="DJ10">
        <v>-1640825.5467708099</v>
      </c>
      <c r="DK10">
        <v>4228146.6462616203</v>
      </c>
      <c r="DL10">
        <v>-1048561.91819326</v>
      </c>
      <c r="DM10">
        <v>-1501897.9339594899</v>
      </c>
      <c r="DN10">
        <v>28230731.1966982</v>
      </c>
      <c r="DO10">
        <v>2271627.5527277002</v>
      </c>
      <c r="DP10">
        <v>-7337397.5349342301</v>
      </c>
      <c r="DQ10">
        <v>126614042.235202</v>
      </c>
      <c r="DR10">
        <v>237873598.22308901</v>
      </c>
      <c r="DS10">
        <v>1553943354.84709</v>
      </c>
      <c r="DT10">
        <v>156299706.281921</v>
      </c>
      <c r="DU10">
        <v>301169805.902026</v>
      </c>
    </row>
    <row r="11" spans="1:125" ht="18" x14ac:dyDescent="0.2">
      <c r="A11" s="1" t="s">
        <v>9</v>
      </c>
      <c r="B11">
        <v>0.1</v>
      </c>
      <c r="C11">
        <v>0.1</v>
      </c>
      <c r="D11">
        <v>0.1</v>
      </c>
      <c r="E11">
        <v>0.1</v>
      </c>
      <c r="F11">
        <v>0.1</v>
      </c>
      <c r="G11">
        <v>0.1</v>
      </c>
      <c r="H11">
        <v>0.1</v>
      </c>
      <c r="I11">
        <v>0.1</v>
      </c>
      <c r="J11">
        <v>0.1</v>
      </c>
      <c r="K11">
        <v>0.1</v>
      </c>
      <c r="N11">
        <f t="shared" si="0"/>
        <v>1991</v>
      </c>
      <c r="O11">
        <v>337574408.614869</v>
      </c>
      <c r="P11">
        <v>1065557502.28655</v>
      </c>
      <c r="Q11">
        <v>825092953.20251298</v>
      </c>
      <c r="R11" s="24">
        <v>974123489.55865395</v>
      </c>
      <c r="S11" s="24">
        <v>491492584.58984703</v>
      </c>
      <c r="T11" s="24">
        <v>1249959861.8085499</v>
      </c>
      <c r="U11" s="24">
        <v>1822152761.0723801</v>
      </c>
      <c r="V11" s="24">
        <v>3998177142.4394302</v>
      </c>
      <c r="W11" s="24">
        <v>20161481271.423698</v>
      </c>
      <c r="X11" s="24">
        <v>349536195023.57501</v>
      </c>
      <c r="Y11" s="24">
        <v>12257128849.835899</v>
      </c>
      <c r="Z11">
        <v>1011189793.5721</v>
      </c>
      <c r="AA11">
        <v>466307786.72972602</v>
      </c>
      <c r="AB11">
        <v>-61770856.783994503</v>
      </c>
      <c r="AC11">
        <v>33202155.729828302</v>
      </c>
      <c r="AD11">
        <v>108092139.66684701</v>
      </c>
      <c r="AE11">
        <v>147357829.27222601</v>
      </c>
      <c r="AF11">
        <v>251241589.684158</v>
      </c>
      <c r="AG11">
        <v>864399514.84783995</v>
      </c>
      <c r="AH11">
        <v>949233153.91175699</v>
      </c>
      <c r="AI11">
        <v>686903318.19511604</v>
      </c>
      <c r="AJ11">
        <v>489767032.81604302</v>
      </c>
      <c r="AK11">
        <v>361281098.65614998</v>
      </c>
      <c r="AL11">
        <v>591641069.54537702</v>
      </c>
      <c r="AM11">
        <v>274859673.63742298</v>
      </c>
      <c r="AN11">
        <v>1168069802.65605</v>
      </c>
      <c r="AO11">
        <v>374493935.52737898</v>
      </c>
      <c r="AP11">
        <v>547536464.59017003</v>
      </c>
      <c r="AQ11">
        <v>724343680.40281606</v>
      </c>
      <c r="AR11">
        <v>732093609.54878902</v>
      </c>
      <c r="AS11">
        <v>349795232.87361902</v>
      </c>
      <c r="AT11">
        <v>225410364.48012</v>
      </c>
      <c r="AU11">
        <v>868373287.96495497</v>
      </c>
      <c r="AV11">
        <v>628834945.21634305</v>
      </c>
      <c r="AW11">
        <v>1397831233.0523</v>
      </c>
      <c r="AX11">
        <v>558183906.78258502</v>
      </c>
      <c r="AY11">
        <v>384507887.66678298</v>
      </c>
      <c r="AZ11">
        <v>339344144.20898598</v>
      </c>
      <c r="BA11">
        <v>1064722956.13158</v>
      </c>
      <c r="BB11">
        <v>829019644.39582705</v>
      </c>
      <c r="BC11">
        <v>808881979.55746698</v>
      </c>
      <c r="BD11">
        <v>498048208.95399398</v>
      </c>
      <c r="BE11">
        <v>1259085979.4658401</v>
      </c>
      <c r="BF11">
        <v>1823880282.51612</v>
      </c>
      <c r="BG11">
        <v>4060341671.5685902</v>
      </c>
      <c r="BH11">
        <v>20279131941.471699</v>
      </c>
      <c r="BI11">
        <v>348415179888.28101</v>
      </c>
      <c r="BJ11">
        <v>12409630432.009899</v>
      </c>
      <c r="BK11">
        <v>1144810088.3728299</v>
      </c>
      <c r="BL11">
        <v>535276329.89567399</v>
      </c>
      <c r="BM11">
        <v>-23091569.882305399</v>
      </c>
      <c r="BN11">
        <v>73632068.017343596</v>
      </c>
      <c r="BO11">
        <v>143249523.62514099</v>
      </c>
      <c r="BP11">
        <v>179117680.991741</v>
      </c>
      <c r="BQ11">
        <v>290632122.76604402</v>
      </c>
      <c r="BR11">
        <v>916709728.58732104</v>
      </c>
      <c r="BS11">
        <v>984629241.21543801</v>
      </c>
      <c r="BT11">
        <v>725963046.645028</v>
      </c>
      <c r="BU11">
        <v>577912965.52505004</v>
      </c>
      <c r="BV11">
        <v>419223976.8477</v>
      </c>
      <c r="BW11">
        <v>621793454.885445</v>
      </c>
      <c r="BX11">
        <v>280256166.96298403</v>
      </c>
      <c r="BY11">
        <v>1174792191.5708301</v>
      </c>
      <c r="BZ11">
        <v>376984388.95275402</v>
      </c>
      <c r="CA11">
        <v>548787089.91532004</v>
      </c>
      <c r="CB11">
        <v>724331133.51933706</v>
      </c>
      <c r="CC11">
        <v>735294446.95662701</v>
      </c>
      <c r="CD11">
        <v>355838205.50528699</v>
      </c>
      <c r="CE11">
        <v>243164320.13807499</v>
      </c>
      <c r="CF11">
        <v>877862576.33807099</v>
      </c>
      <c r="CG11">
        <v>555442492.64077699</v>
      </c>
      <c r="CH11">
        <v>635157677.75509202</v>
      </c>
      <c r="CI11">
        <v>364652496.40104198</v>
      </c>
      <c r="CJ11">
        <v>146355501.04008201</v>
      </c>
      <c r="CK11">
        <v>-1769735.5941156801</v>
      </c>
      <c r="CL11">
        <v>834546.15496783005</v>
      </c>
      <c r="CM11">
        <v>-3926691.1933304998</v>
      </c>
      <c r="CN11">
        <v>165241510.001183</v>
      </c>
      <c r="CO11">
        <v>-6555624.3641415201</v>
      </c>
      <c r="CP11">
        <v>-9126117.6572919693</v>
      </c>
      <c r="CQ11">
        <v>-1727521.4437680601</v>
      </c>
      <c r="CR11">
        <v>-62164529.129166603</v>
      </c>
      <c r="CS11">
        <v>-117650670.04796401</v>
      </c>
      <c r="CT11">
        <v>1121015135.2936699</v>
      </c>
      <c r="CU11">
        <v>-152501582.17399499</v>
      </c>
      <c r="CV11">
        <v>-133620294.800726</v>
      </c>
      <c r="CW11">
        <v>-68968543.165938005</v>
      </c>
      <c r="CX11">
        <v>-38679286.901706301</v>
      </c>
      <c r="CY11">
        <v>-40429912.287515998</v>
      </c>
      <c r="CZ11">
        <v>-35157383.958290301</v>
      </c>
      <c r="DA11">
        <v>-31759851.719522402</v>
      </c>
      <c r="DB11">
        <v>-39390533.081877701</v>
      </c>
      <c r="DC11">
        <v>-52310213.739468798</v>
      </c>
      <c r="DD11">
        <v>-35396087.303692997</v>
      </c>
      <c r="DE11">
        <v>-39059728.449912801</v>
      </c>
      <c r="DF11">
        <v>-88145932.708987594</v>
      </c>
      <c r="DG11">
        <v>-57942878.191543698</v>
      </c>
      <c r="DH11">
        <v>-30152385.340070002</v>
      </c>
      <c r="DI11">
        <v>-5396493.3255641796</v>
      </c>
      <c r="DJ11">
        <v>-6722388.9147860203</v>
      </c>
      <c r="DK11">
        <v>-2490453.4253663402</v>
      </c>
      <c r="DL11">
        <v>-1250625.3251481899</v>
      </c>
      <c r="DM11">
        <v>12546.8834832386</v>
      </c>
      <c r="DN11">
        <v>-3200837.4078370398</v>
      </c>
      <c r="DO11">
        <v>-6042972.63166482</v>
      </c>
      <c r="DP11">
        <v>-17753955.657958601</v>
      </c>
      <c r="DQ11">
        <v>-9489288.3730852604</v>
      </c>
      <c r="DR11">
        <v>73392452.575574204</v>
      </c>
      <c r="DS11">
        <v>762673555.29717505</v>
      </c>
      <c r="DT11">
        <v>193531410.38154301</v>
      </c>
      <c r="DU11">
        <v>238152386.62670001</v>
      </c>
    </row>
    <row r="12" spans="1:125" ht="18" x14ac:dyDescent="0.2">
      <c r="A12" s="1" t="s">
        <v>127</v>
      </c>
      <c r="B12">
        <v>0.9</v>
      </c>
      <c r="C12">
        <v>0.9</v>
      </c>
      <c r="D12">
        <v>0.9</v>
      </c>
      <c r="E12">
        <v>0.9</v>
      </c>
      <c r="F12">
        <v>0.9</v>
      </c>
      <c r="G12">
        <v>0.9</v>
      </c>
      <c r="H12">
        <v>0.9</v>
      </c>
      <c r="I12">
        <v>0.9</v>
      </c>
      <c r="J12">
        <v>0.9</v>
      </c>
      <c r="K12">
        <v>0.9</v>
      </c>
      <c r="N12">
        <f t="shared" si="0"/>
        <v>1992</v>
      </c>
      <c r="O12">
        <v>306555092.44834799</v>
      </c>
      <c r="P12">
        <v>718237600.78776002</v>
      </c>
      <c r="Q12">
        <v>681434848.93487406</v>
      </c>
      <c r="R12" s="24">
        <v>495958774.18160802</v>
      </c>
      <c r="S12" s="24">
        <v>632396812.66582799</v>
      </c>
      <c r="T12" s="24">
        <v>752723781.45850503</v>
      </c>
      <c r="U12" s="24">
        <v>1241580815.55829</v>
      </c>
      <c r="V12" s="24">
        <v>1596755345.0275199</v>
      </c>
      <c r="W12" s="24">
        <v>4911810270.3652096</v>
      </c>
      <c r="X12" s="24">
        <v>12257128849.835899</v>
      </c>
      <c r="Y12" s="24">
        <v>280469707502.71899</v>
      </c>
      <c r="Z12">
        <v>10135200992.465</v>
      </c>
      <c r="AA12">
        <v>1991841588.57077</v>
      </c>
      <c r="AB12">
        <v>912391167.58072698</v>
      </c>
      <c r="AC12">
        <v>470312394.955378</v>
      </c>
      <c r="AD12">
        <v>467811735.30935401</v>
      </c>
      <c r="AE12">
        <v>545524488.411291</v>
      </c>
      <c r="AF12">
        <v>449007475.74890399</v>
      </c>
      <c r="AG12">
        <v>1070724520.7883101</v>
      </c>
      <c r="AH12">
        <v>525242104.77478898</v>
      </c>
      <c r="AI12">
        <v>521784377.92521501</v>
      </c>
      <c r="AJ12">
        <v>974944539.52417505</v>
      </c>
      <c r="AK12">
        <v>554370446.20439601</v>
      </c>
      <c r="AL12">
        <v>660258461.69593799</v>
      </c>
      <c r="AM12">
        <v>249610177.49380201</v>
      </c>
      <c r="AN12">
        <v>630389162.05323005</v>
      </c>
      <c r="AO12">
        <v>394008695.20756102</v>
      </c>
      <c r="AP12">
        <v>387662931.052315</v>
      </c>
      <c r="AQ12">
        <v>366561939.01009202</v>
      </c>
      <c r="AR12">
        <v>698815897.83322597</v>
      </c>
      <c r="AS12">
        <v>216610703.003943</v>
      </c>
      <c r="AT12">
        <v>334557671.79945898</v>
      </c>
      <c r="AU12">
        <v>1110520491.3097799</v>
      </c>
      <c r="AV12">
        <v>1530038099.0868499</v>
      </c>
      <c r="AW12">
        <v>2459259045.08073</v>
      </c>
      <c r="AX12">
        <v>409776852.66950899</v>
      </c>
      <c r="AY12">
        <v>263417950.27357399</v>
      </c>
      <c r="AZ12">
        <v>296716048.09546798</v>
      </c>
      <c r="BA12">
        <v>548118409.47331798</v>
      </c>
      <c r="BB12">
        <v>631152577.68797004</v>
      </c>
      <c r="BC12">
        <v>348301496.66710299</v>
      </c>
      <c r="BD12">
        <v>523242414.37294102</v>
      </c>
      <c r="BE12">
        <v>696326468.81119096</v>
      </c>
      <c r="BF12">
        <v>1231215431.7106199</v>
      </c>
      <c r="BG12">
        <v>1493639586.1310201</v>
      </c>
      <c r="BH12">
        <v>4835726377.59377</v>
      </c>
      <c r="BI12">
        <v>12086519096.1436</v>
      </c>
      <c r="BJ12">
        <v>278852798317.56598</v>
      </c>
      <c r="BK12">
        <v>9396062984.4182701</v>
      </c>
      <c r="BL12">
        <v>1747728037.6129899</v>
      </c>
      <c r="BM12">
        <v>781288671.48170495</v>
      </c>
      <c r="BN12">
        <v>246825957.82687199</v>
      </c>
      <c r="BO12">
        <v>211839301.19105199</v>
      </c>
      <c r="BP12">
        <v>164667368.531964</v>
      </c>
      <c r="BQ12">
        <v>378122877.40665698</v>
      </c>
      <c r="BR12">
        <v>985797339.23656297</v>
      </c>
      <c r="BS12">
        <v>455583642.48800099</v>
      </c>
      <c r="BT12">
        <v>415118609.46919101</v>
      </c>
      <c r="BU12">
        <v>548398515.79361105</v>
      </c>
      <c r="BV12">
        <v>348766527.64458299</v>
      </c>
      <c r="BW12">
        <v>586792004.36117601</v>
      </c>
      <c r="BX12">
        <v>240842503.978522</v>
      </c>
      <c r="BY12">
        <v>611633592.19858694</v>
      </c>
      <c r="BZ12">
        <v>390501894.37339097</v>
      </c>
      <c r="CA12">
        <v>385319534.46841502</v>
      </c>
      <c r="CB12">
        <v>365477797.63477498</v>
      </c>
      <c r="CC12">
        <v>664430187.53465903</v>
      </c>
      <c r="CD12">
        <v>183082391.27567601</v>
      </c>
      <c r="CE12">
        <v>263190196.94363299</v>
      </c>
      <c r="CF12">
        <v>541343019.26168704</v>
      </c>
      <c r="CG12">
        <v>488929505.59459299</v>
      </c>
      <c r="CH12">
        <v>408728135.53697002</v>
      </c>
      <c r="CI12">
        <v>275594724.324615</v>
      </c>
      <c r="CJ12">
        <v>46949909.475652903</v>
      </c>
      <c r="CK12">
        <v>9839044.3528857101</v>
      </c>
      <c r="CL12">
        <v>170119191.314448</v>
      </c>
      <c r="CM12">
        <v>50282271.246907197</v>
      </c>
      <c r="CN12">
        <v>147657277.51450601</v>
      </c>
      <c r="CO12">
        <v>109154398.292895</v>
      </c>
      <c r="CP12">
        <v>56397312.647315301</v>
      </c>
      <c r="CQ12">
        <v>10365383.847687701</v>
      </c>
      <c r="CR12">
        <v>103115758.89649799</v>
      </c>
      <c r="CS12">
        <v>76083892.771462202</v>
      </c>
      <c r="CT12">
        <v>170609753.692283</v>
      </c>
      <c r="CU12">
        <v>1616909185.1530499</v>
      </c>
      <c r="CV12">
        <v>739138008.04669499</v>
      </c>
      <c r="CW12">
        <v>244113550.95781699</v>
      </c>
      <c r="CX12">
        <v>131102496.099015</v>
      </c>
      <c r="CY12">
        <v>223486437.12850299</v>
      </c>
      <c r="CZ12">
        <v>255972434.118305</v>
      </c>
      <c r="DA12">
        <v>380857119.87932402</v>
      </c>
      <c r="DB12">
        <v>70884598.342232898</v>
      </c>
      <c r="DC12">
        <v>84927181.551751897</v>
      </c>
      <c r="DD12">
        <v>69658462.286784098</v>
      </c>
      <c r="DE12">
        <v>106665768.45603</v>
      </c>
      <c r="DF12">
        <v>426546023.73055398</v>
      </c>
      <c r="DG12">
        <v>205603918.55981001</v>
      </c>
      <c r="DH12">
        <v>73466457.334753603</v>
      </c>
      <c r="DI12">
        <v>8767673.5152829792</v>
      </c>
      <c r="DJ12">
        <v>18755569.854645502</v>
      </c>
      <c r="DK12">
        <v>3506800.8341677901</v>
      </c>
      <c r="DL12">
        <v>2343396.5838996298</v>
      </c>
      <c r="DM12">
        <v>1084141.37531674</v>
      </c>
      <c r="DN12">
        <v>34385710.2985631</v>
      </c>
      <c r="DO12">
        <v>33528311.728264101</v>
      </c>
      <c r="DP12">
        <v>71367474.855827093</v>
      </c>
      <c r="DQ12">
        <v>569177472.04808402</v>
      </c>
      <c r="DR12">
        <v>1041108593.49226</v>
      </c>
      <c r="DS12">
        <v>2050530909.5437601</v>
      </c>
      <c r="DT12">
        <v>134182128.344889</v>
      </c>
      <c r="DU12">
        <v>216468040.79791701</v>
      </c>
    </row>
    <row r="13" spans="1:125" ht="18" x14ac:dyDescent="0.2">
      <c r="A13" s="1" t="s">
        <v>128</v>
      </c>
      <c r="B13">
        <v>0.45</v>
      </c>
      <c r="C13">
        <v>0.45</v>
      </c>
      <c r="D13">
        <v>0.45</v>
      </c>
      <c r="E13">
        <v>0.45</v>
      </c>
      <c r="F13">
        <v>0.45</v>
      </c>
      <c r="G13">
        <v>0.45</v>
      </c>
      <c r="H13">
        <v>0.45</v>
      </c>
      <c r="I13">
        <v>0.45</v>
      </c>
      <c r="J13">
        <v>0.45</v>
      </c>
      <c r="K13">
        <v>0.45</v>
      </c>
      <c r="N13">
        <f t="shared" si="0"/>
        <v>1993</v>
      </c>
      <c r="O13">
        <v>230934683.91409299</v>
      </c>
      <c r="P13">
        <v>700700097.07571697</v>
      </c>
      <c r="Q13">
        <v>616263742.06332302</v>
      </c>
      <c r="R13" s="24">
        <v>344619091.95982701</v>
      </c>
      <c r="S13" s="24">
        <v>742489529.09960103</v>
      </c>
      <c r="T13" s="24">
        <v>572511225.02553999</v>
      </c>
      <c r="U13" s="24">
        <v>650490481.08797598</v>
      </c>
      <c r="V13" s="24">
        <v>1086262026.6278701</v>
      </c>
      <c r="W13" s="24">
        <v>1773762571.2536399</v>
      </c>
      <c r="X13" s="24">
        <v>1011189793.5721101</v>
      </c>
      <c r="Y13" s="24">
        <v>10135200992.465</v>
      </c>
      <c r="Z13">
        <v>338854600150.65002</v>
      </c>
      <c r="AA13">
        <v>12070260852.841101</v>
      </c>
      <c r="AB13">
        <v>2865738916.8332901</v>
      </c>
      <c r="AC13">
        <v>1253117912.6631999</v>
      </c>
      <c r="AD13">
        <v>876797430.12351406</v>
      </c>
      <c r="AE13">
        <v>1078734776.43817</v>
      </c>
      <c r="AF13">
        <v>438607484.50909799</v>
      </c>
      <c r="AG13">
        <v>923001310.95496094</v>
      </c>
      <c r="AH13">
        <v>393457253.55612099</v>
      </c>
      <c r="AI13">
        <v>626343964.83254397</v>
      </c>
      <c r="AJ13">
        <v>1759590725.30353</v>
      </c>
      <c r="AK13">
        <v>824480264.33656096</v>
      </c>
      <c r="AL13">
        <v>785874350.58343995</v>
      </c>
      <c r="AM13">
        <v>227267547.314188</v>
      </c>
      <c r="AN13">
        <v>398688699.40697098</v>
      </c>
      <c r="AO13">
        <v>498137459.06023097</v>
      </c>
      <c r="AP13">
        <v>216191093.53670099</v>
      </c>
      <c r="AQ13">
        <v>170327173.35667399</v>
      </c>
      <c r="AR13">
        <v>579186337.81984699</v>
      </c>
      <c r="AS13">
        <v>237276748.36112499</v>
      </c>
      <c r="AT13">
        <v>342355741.64043498</v>
      </c>
      <c r="AU13">
        <v>2133799957.6522601</v>
      </c>
      <c r="AV13">
        <v>2859943350.9730802</v>
      </c>
      <c r="AW13">
        <v>4471883687.4766798</v>
      </c>
      <c r="AX13">
        <v>450413078.618258</v>
      </c>
      <c r="AY13">
        <v>401164243.34095699</v>
      </c>
      <c r="AZ13">
        <v>211930415.62013599</v>
      </c>
      <c r="BA13">
        <v>327484717.10820901</v>
      </c>
      <c r="BB13">
        <v>506933040.22673601</v>
      </c>
      <c r="BC13">
        <v>92750740.678169593</v>
      </c>
      <c r="BD13">
        <v>494779426.30559099</v>
      </c>
      <c r="BE13">
        <v>465108872.366611</v>
      </c>
      <c r="BF13">
        <v>633691876.16435206</v>
      </c>
      <c r="BG13">
        <v>936781222.89892697</v>
      </c>
      <c r="BH13">
        <v>1641479620.6749401</v>
      </c>
      <c r="BI13">
        <v>769283500.45491898</v>
      </c>
      <c r="BJ13">
        <v>9397406259.3316002</v>
      </c>
      <c r="BK13">
        <v>334192504107.117</v>
      </c>
      <c r="BL13">
        <v>11154069618.8214</v>
      </c>
      <c r="BM13">
        <v>2446886021.0475302</v>
      </c>
      <c r="BN13">
        <v>609671889.364133</v>
      </c>
      <c r="BO13">
        <v>254143812.84171101</v>
      </c>
      <c r="BP13">
        <v>181709283.12987399</v>
      </c>
      <c r="BQ13">
        <v>237135031.04472899</v>
      </c>
      <c r="BR13">
        <v>685085053.86753905</v>
      </c>
      <c r="BS13">
        <v>188855182.303671</v>
      </c>
      <c r="BT13">
        <v>318915345.31543899</v>
      </c>
      <c r="BU13">
        <v>649284079.98933303</v>
      </c>
      <c r="BV13">
        <v>238808713.05594999</v>
      </c>
      <c r="BW13">
        <v>577168482.88105798</v>
      </c>
      <c r="BX13">
        <v>205541344.59425101</v>
      </c>
      <c r="BY13">
        <v>360433440.56748301</v>
      </c>
      <c r="BZ13">
        <v>490171783.99031299</v>
      </c>
      <c r="CA13">
        <v>210719096.47580501</v>
      </c>
      <c r="CB13">
        <v>169654858.16879001</v>
      </c>
      <c r="CC13">
        <v>501644498.62560499</v>
      </c>
      <c r="CD13">
        <v>160297892.117327</v>
      </c>
      <c r="CE13">
        <v>160126185.75260299</v>
      </c>
      <c r="CF13">
        <v>673555472.16699004</v>
      </c>
      <c r="CG13">
        <v>285869703.71640599</v>
      </c>
      <c r="CH13">
        <v>77454488.775892705</v>
      </c>
      <c r="CI13">
        <v>193267507.030101</v>
      </c>
      <c r="CJ13">
        <v>68055417.440706804</v>
      </c>
      <c r="CK13">
        <v>19004268.2939573</v>
      </c>
      <c r="CL13">
        <v>373215379.96749997</v>
      </c>
      <c r="CM13">
        <v>109330701.836588</v>
      </c>
      <c r="CN13">
        <v>251868351.28165501</v>
      </c>
      <c r="CO13">
        <v>247710102.79401401</v>
      </c>
      <c r="CP13">
        <v>107402352.658951</v>
      </c>
      <c r="CQ13">
        <v>16798604.923642199</v>
      </c>
      <c r="CR13">
        <v>149480803.728944</v>
      </c>
      <c r="CS13">
        <v>132282950.578714</v>
      </c>
      <c r="CT13">
        <v>241906293.11718699</v>
      </c>
      <c r="CU13">
        <v>737794733.13336301</v>
      </c>
      <c r="CV13">
        <v>4662096043.5328798</v>
      </c>
      <c r="CW13">
        <v>916191234.01980197</v>
      </c>
      <c r="CX13">
        <v>418852895.785761</v>
      </c>
      <c r="CY13">
        <v>643446023.29906797</v>
      </c>
      <c r="CZ13">
        <v>622653617.28180695</v>
      </c>
      <c r="DA13">
        <v>897025493.30828595</v>
      </c>
      <c r="DB13">
        <v>201472453.464358</v>
      </c>
      <c r="DC13">
        <v>237916257.08742401</v>
      </c>
      <c r="DD13">
        <v>204602071.25246701</v>
      </c>
      <c r="DE13">
        <v>307428619.51712298</v>
      </c>
      <c r="DF13">
        <v>1110306645.3141501</v>
      </c>
      <c r="DG13">
        <v>585671551.280617</v>
      </c>
      <c r="DH13">
        <v>208705867.70236999</v>
      </c>
      <c r="DI13">
        <v>21726202.719934698</v>
      </c>
      <c r="DJ13">
        <v>38255258.839495502</v>
      </c>
      <c r="DK13">
        <v>7965675.0699162204</v>
      </c>
      <c r="DL13">
        <v>5471997.0608918499</v>
      </c>
      <c r="DM13">
        <v>672315.18788252794</v>
      </c>
      <c r="DN13">
        <v>77541839.194242999</v>
      </c>
      <c r="DO13">
        <v>76978856.243801907</v>
      </c>
      <c r="DP13">
        <v>182229555.88782099</v>
      </c>
      <c r="DQ13">
        <v>1460244485.48528</v>
      </c>
      <c r="DR13">
        <v>2574073647.25667</v>
      </c>
      <c r="DS13">
        <v>4394429198.7007799</v>
      </c>
      <c r="DT13">
        <v>257145571.588157</v>
      </c>
      <c r="DU13">
        <v>333108825.900249</v>
      </c>
    </row>
    <row r="14" spans="1:125" ht="18" x14ac:dyDescent="0.2">
      <c r="A14" s="1" t="s">
        <v>129</v>
      </c>
      <c r="B14">
        <v>0.3</v>
      </c>
      <c r="C14">
        <v>0.3</v>
      </c>
      <c r="D14">
        <v>0.3</v>
      </c>
      <c r="E14">
        <v>0.3</v>
      </c>
      <c r="F14">
        <v>0.3</v>
      </c>
      <c r="G14">
        <v>0.3</v>
      </c>
      <c r="H14">
        <v>0.3</v>
      </c>
      <c r="I14">
        <v>0.3</v>
      </c>
      <c r="J14">
        <v>0.3</v>
      </c>
      <c r="K14">
        <v>0.3</v>
      </c>
      <c r="N14">
        <f t="shared" si="0"/>
        <v>1994</v>
      </c>
      <c r="O14">
        <v>254730818.32170701</v>
      </c>
      <c r="P14">
        <v>706766377.31513095</v>
      </c>
      <c r="Q14">
        <v>676412339.14359999</v>
      </c>
      <c r="R14" s="24">
        <v>462660752.95046902</v>
      </c>
      <c r="S14" s="24">
        <v>522969388.96420598</v>
      </c>
      <c r="T14" s="24">
        <v>671300168.387146</v>
      </c>
      <c r="U14" s="24">
        <v>483780824.97144002</v>
      </c>
      <c r="V14" s="24">
        <v>947814520.51302898</v>
      </c>
      <c r="W14" s="24">
        <v>971729248.78596497</v>
      </c>
      <c r="X14" s="24">
        <v>466307786.72973698</v>
      </c>
      <c r="Y14" s="24">
        <v>1991841588.57078</v>
      </c>
      <c r="Z14">
        <v>12070260852.841101</v>
      </c>
      <c r="AA14">
        <v>330777845529.591</v>
      </c>
      <c r="AB14">
        <v>9473004315.6342392</v>
      </c>
      <c r="AC14">
        <v>1236245987.05406</v>
      </c>
      <c r="AD14">
        <v>683702905.56564999</v>
      </c>
      <c r="AE14">
        <v>853244656.55112505</v>
      </c>
      <c r="AF14">
        <v>198842342.833166</v>
      </c>
      <c r="AG14">
        <v>911910374.95093799</v>
      </c>
      <c r="AH14">
        <v>383894343.23236299</v>
      </c>
      <c r="AI14">
        <v>479045675.46838403</v>
      </c>
      <c r="AJ14">
        <v>1178440382.2030101</v>
      </c>
      <c r="AK14">
        <v>601362825.84875906</v>
      </c>
      <c r="AL14">
        <v>818289164.28022003</v>
      </c>
      <c r="AM14">
        <v>199636069.410896</v>
      </c>
      <c r="AN14">
        <v>444090665.20525801</v>
      </c>
      <c r="AO14">
        <v>392683854.85510302</v>
      </c>
      <c r="AP14">
        <v>301098626.18234801</v>
      </c>
      <c r="AQ14">
        <v>226895196.93358999</v>
      </c>
      <c r="AR14">
        <v>611153133.58878601</v>
      </c>
      <c r="AS14">
        <v>175096201.44891599</v>
      </c>
      <c r="AT14">
        <v>244857385.90897301</v>
      </c>
      <c r="AU14">
        <v>1397094212.0174501</v>
      </c>
      <c r="AV14">
        <v>2117793339.10063</v>
      </c>
      <c r="AW14">
        <v>3524164635.8315601</v>
      </c>
      <c r="AX14">
        <v>268231745.60132399</v>
      </c>
      <c r="AY14">
        <v>411818418.022838</v>
      </c>
      <c r="AZ14">
        <v>240936683.036984</v>
      </c>
      <c r="BA14">
        <v>488348835.260418</v>
      </c>
      <c r="BB14">
        <v>611920239.67314994</v>
      </c>
      <c r="BC14">
        <v>287937621.224859</v>
      </c>
      <c r="BD14">
        <v>389600319.49356502</v>
      </c>
      <c r="BE14">
        <v>610785767.200418</v>
      </c>
      <c r="BF14">
        <v>471684208.43352902</v>
      </c>
      <c r="BG14">
        <v>860101190.83988905</v>
      </c>
      <c r="BH14">
        <v>905206189.53010905</v>
      </c>
      <c r="BI14">
        <v>369884168.61862099</v>
      </c>
      <c r="BJ14">
        <v>1734524792.0455999</v>
      </c>
      <c r="BK14">
        <v>11155900596.392401</v>
      </c>
      <c r="BL14">
        <v>328967431560.64697</v>
      </c>
      <c r="BM14">
        <v>9112380784.7794209</v>
      </c>
      <c r="BN14">
        <v>747126359.44353199</v>
      </c>
      <c r="BO14">
        <v>243149101.646341</v>
      </c>
      <c r="BP14">
        <v>263149764.988287</v>
      </c>
      <c r="BQ14">
        <v>80130352.758759201</v>
      </c>
      <c r="BR14">
        <v>782795689.02975798</v>
      </c>
      <c r="BS14">
        <v>273149981.32538402</v>
      </c>
      <c r="BT14">
        <v>312455815.96198303</v>
      </c>
      <c r="BU14">
        <v>565682963.54525101</v>
      </c>
      <c r="BV14">
        <v>286653104.60632902</v>
      </c>
      <c r="BW14">
        <v>700930149.30742002</v>
      </c>
      <c r="BX14">
        <v>186662349.04454201</v>
      </c>
      <c r="BY14">
        <v>419689959.14004302</v>
      </c>
      <c r="BZ14">
        <v>388543221.16210598</v>
      </c>
      <c r="CA14">
        <v>297725812.40805602</v>
      </c>
      <c r="CB14">
        <v>225139780.78614199</v>
      </c>
      <c r="CC14">
        <v>562029063.37165296</v>
      </c>
      <c r="CD14">
        <v>128064013.00332899</v>
      </c>
      <c r="CE14">
        <v>136958838.399984</v>
      </c>
      <c r="CF14">
        <v>470959541.81362599</v>
      </c>
      <c r="CG14">
        <v>403802315.37293398</v>
      </c>
      <c r="CH14">
        <v>399580897.19247299</v>
      </c>
      <c r="CI14">
        <v>101089241.474738</v>
      </c>
      <c r="CJ14">
        <v>105114569.74333701</v>
      </c>
      <c r="CK14">
        <v>13794135.2847305</v>
      </c>
      <c r="CL14">
        <v>218417542.05472201</v>
      </c>
      <c r="CM14">
        <v>64492099.470452897</v>
      </c>
      <c r="CN14">
        <v>174723131.72560301</v>
      </c>
      <c r="CO14">
        <v>133369069.470641</v>
      </c>
      <c r="CP14">
        <v>60514401.186748303</v>
      </c>
      <c r="CQ14">
        <v>12096616.537920799</v>
      </c>
      <c r="CR14">
        <v>87713329.673132405</v>
      </c>
      <c r="CS14">
        <v>66523059.255859703</v>
      </c>
      <c r="CT14">
        <v>96423618.111104697</v>
      </c>
      <c r="CU14">
        <v>257316796.52518499</v>
      </c>
      <c r="CV14">
        <v>914360256.44876695</v>
      </c>
      <c r="CW14">
        <v>1810413968.9446599</v>
      </c>
      <c r="CX14">
        <v>360623530.85482901</v>
      </c>
      <c r="CY14">
        <v>489119627.61053902</v>
      </c>
      <c r="CZ14">
        <v>440553803.91930401</v>
      </c>
      <c r="DA14">
        <v>590094891.562832</v>
      </c>
      <c r="DB14">
        <v>118711990.074402</v>
      </c>
      <c r="DC14">
        <v>129114685.92119899</v>
      </c>
      <c r="DD14">
        <v>110744361.906984</v>
      </c>
      <c r="DE14">
        <v>166589859.506392</v>
      </c>
      <c r="DF14">
        <v>612757418.65774</v>
      </c>
      <c r="DG14">
        <v>314709721.24243098</v>
      </c>
      <c r="DH14">
        <v>117359014.972801</v>
      </c>
      <c r="DI14">
        <v>12973720.366362</v>
      </c>
      <c r="DJ14">
        <v>24400706.065221101</v>
      </c>
      <c r="DK14">
        <v>4140633.6929917699</v>
      </c>
      <c r="DL14">
        <v>3372813.7742865598</v>
      </c>
      <c r="DM14">
        <v>1755416.14744873</v>
      </c>
      <c r="DN14">
        <v>49124070.217133798</v>
      </c>
      <c r="DO14">
        <v>47032188.445582598</v>
      </c>
      <c r="DP14">
        <v>107898547.50898699</v>
      </c>
      <c r="DQ14">
        <v>926134670.20382702</v>
      </c>
      <c r="DR14">
        <v>1713991023.72769</v>
      </c>
      <c r="DS14">
        <v>3124583738.6390901</v>
      </c>
      <c r="DT14">
        <v>167142504.126587</v>
      </c>
      <c r="DU14">
        <v>306703848.27949798</v>
      </c>
    </row>
    <row r="15" spans="1:125" ht="18" x14ac:dyDescent="0.2">
      <c r="A15" s="1" t="s">
        <v>130</v>
      </c>
      <c r="B15">
        <v>0.3</v>
      </c>
      <c r="C15">
        <v>0.3</v>
      </c>
      <c r="D15">
        <v>0.3</v>
      </c>
      <c r="E15">
        <v>0.3</v>
      </c>
      <c r="F15">
        <v>0.3</v>
      </c>
      <c r="G15">
        <v>0.3</v>
      </c>
      <c r="H15">
        <v>0.3</v>
      </c>
      <c r="I15">
        <v>0.3</v>
      </c>
      <c r="J15">
        <v>0.3</v>
      </c>
      <c r="K15">
        <v>0.3</v>
      </c>
      <c r="N15">
        <f t="shared" si="0"/>
        <v>1995</v>
      </c>
      <c r="O15">
        <v>202230389.603773</v>
      </c>
      <c r="P15">
        <v>-664273896.77133501</v>
      </c>
      <c r="Q15">
        <v>378056282.49733502</v>
      </c>
      <c r="R15" s="24">
        <v>172391154.593665</v>
      </c>
      <c r="S15" s="24">
        <v>636254283.17492402</v>
      </c>
      <c r="T15" s="24">
        <v>-92821254.277251303</v>
      </c>
      <c r="U15" s="24">
        <v>623751916.67895305</v>
      </c>
      <c r="V15" s="24">
        <v>106430584.530727</v>
      </c>
      <c r="W15" s="24">
        <v>1621712092.2686999</v>
      </c>
      <c r="X15" s="24">
        <v>-61770856.7839856</v>
      </c>
      <c r="Y15" s="24">
        <v>912391167.58071804</v>
      </c>
      <c r="Z15">
        <v>2865738916.8332901</v>
      </c>
      <c r="AA15">
        <v>9473004315.6342297</v>
      </c>
      <c r="AB15">
        <v>295682903689.76099</v>
      </c>
      <c r="AC15">
        <v>4429559790.9779902</v>
      </c>
      <c r="AD15">
        <v>1005969453.79409</v>
      </c>
      <c r="AE15">
        <v>707144942.84334505</v>
      </c>
      <c r="AF15">
        <v>525688307.26487702</v>
      </c>
      <c r="AG15">
        <v>324912845.54077399</v>
      </c>
      <c r="AH15">
        <v>9302495.4742490295</v>
      </c>
      <c r="AI15">
        <v>239901976.71385199</v>
      </c>
      <c r="AJ15">
        <v>1452306239.9379301</v>
      </c>
      <c r="AK15">
        <v>234636833.113352</v>
      </c>
      <c r="AL15">
        <v>310032824.67569798</v>
      </c>
      <c r="AM15">
        <v>51127294.411988899</v>
      </c>
      <c r="AN15">
        <v>431094082.39455497</v>
      </c>
      <c r="AO15">
        <v>251679816.577656</v>
      </c>
      <c r="AP15">
        <v>225253245.26827401</v>
      </c>
      <c r="AQ15">
        <v>-65885062.708023198</v>
      </c>
      <c r="AR15">
        <v>308611098.34718198</v>
      </c>
      <c r="AS15">
        <v>199018796.36813501</v>
      </c>
      <c r="AT15">
        <v>386718456.78913599</v>
      </c>
      <c r="AU15">
        <v>983393835.57000601</v>
      </c>
      <c r="AV15">
        <v>794510205.602373</v>
      </c>
      <c r="AW15">
        <v>1439657533.3619001</v>
      </c>
      <c r="AX15">
        <v>360402649.95522702</v>
      </c>
      <c r="AY15">
        <v>347344698.82080698</v>
      </c>
      <c r="AZ15">
        <v>197410329.65388501</v>
      </c>
      <c r="BA15">
        <v>-777692552.67138803</v>
      </c>
      <c r="BB15">
        <v>352641073.62715799</v>
      </c>
      <c r="BC15">
        <v>47141566.073363997</v>
      </c>
      <c r="BD15">
        <v>544058112.43335402</v>
      </c>
      <c r="BE15">
        <v>-129653043.924459</v>
      </c>
      <c r="BF15">
        <v>620676179.03065598</v>
      </c>
      <c r="BG15">
        <v>33557513.036384597</v>
      </c>
      <c r="BH15">
        <v>1589253978.22771</v>
      </c>
      <c r="BI15">
        <v>-114693774.409168</v>
      </c>
      <c r="BJ15">
        <v>795424819.24963498</v>
      </c>
      <c r="BK15">
        <v>2457074177.7864399</v>
      </c>
      <c r="BL15">
        <v>9117985953.2845192</v>
      </c>
      <c r="BM15">
        <v>294723419726.763</v>
      </c>
      <c r="BN15">
        <v>3874339983.6124101</v>
      </c>
      <c r="BO15">
        <v>562059455.90192294</v>
      </c>
      <c r="BP15">
        <v>53362994.422804803</v>
      </c>
      <c r="BQ15">
        <v>434686493.51897502</v>
      </c>
      <c r="BR15">
        <v>213911858.05785799</v>
      </c>
      <c r="BS15">
        <v>-64821130.819062099</v>
      </c>
      <c r="BT15">
        <v>101543373.29136799</v>
      </c>
      <c r="BU15">
        <v>868539491.73026502</v>
      </c>
      <c r="BV15">
        <v>-45748808.995509602</v>
      </c>
      <c r="BW15">
        <v>219793532.167647</v>
      </c>
      <c r="BX15">
        <v>44182064.105587102</v>
      </c>
      <c r="BY15">
        <v>410765796.72965801</v>
      </c>
      <c r="BZ15">
        <v>245587214.06986201</v>
      </c>
      <c r="CA15">
        <v>223057103.675394</v>
      </c>
      <c r="CB15">
        <v>-65565785.350036003</v>
      </c>
      <c r="CC15">
        <v>272040464.62536299</v>
      </c>
      <c r="CD15">
        <v>168150113.55847701</v>
      </c>
      <c r="CE15">
        <v>320055816.24621397</v>
      </c>
      <c r="CF15">
        <v>461089089.65119499</v>
      </c>
      <c r="CG15">
        <v>-41859032.376554899</v>
      </c>
      <c r="CH15">
        <v>-109349923.095568</v>
      </c>
      <c r="CI15">
        <v>260022586.53287801</v>
      </c>
      <c r="CJ15">
        <v>181495359.51357901</v>
      </c>
      <c r="CK15">
        <v>4820059.9498861302</v>
      </c>
      <c r="CL15">
        <v>113418655.90006299</v>
      </c>
      <c r="CM15">
        <v>25415208.870170798</v>
      </c>
      <c r="CN15">
        <v>125249588.520303</v>
      </c>
      <c r="CO15">
        <v>92196170.741572499</v>
      </c>
      <c r="CP15">
        <v>36831789.647210501</v>
      </c>
      <c r="CQ15">
        <v>3075737.6483166302</v>
      </c>
      <c r="CR15">
        <v>72873071.494341001</v>
      </c>
      <c r="CS15">
        <v>32458114.041017</v>
      </c>
      <c r="CT15">
        <v>52922917.625185996</v>
      </c>
      <c r="CU15">
        <v>116966348.33109701</v>
      </c>
      <c r="CV15">
        <v>408664739.04685003</v>
      </c>
      <c r="CW15">
        <v>355018362.34972602</v>
      </c>
      <c r="CX15">
        <v>959483962.99814403</v>
      </c>
      <c r="CY15">
        <v>555219807.36558604</v>
      </c>
      <c r="CZ15">
        <v>443909997.892169</v>
      </c>
      <c r="DA15">
        <v>653781948.42053497</v>
      </c>
      <c r="DB15">
        <v>91001813.745905504</v>
      </c>
      <c r="DC15">
        <v>111000987.482912</v>
      </c>
      <c r="DD15">
        <v>74123626.293304399</v>
      </c>
      <c r="DE15">
        <v>138358603.422479</v>
      </c>
      <c r="DF15">
        <v>583766748.20759594</v>
      </c>
      <c r="DG15">
        <v>280385642.10885602</v>
      </c>
      <c r="DH15">
        <v>90239292.508032799</v>
      </c>
      <c r="DI15">
        <v>6945230.30639973</v>
      </c>
      <c r="DJ15">
        <v>20328285.664893199</v>
      </c>
      <c r="DK15">
        <v>6092602.5077965101</v>
      </c>
      <c r="DL15">
        <v>2196141.5928820199</v>
      </c>
      <c r="DM15">
        <v>-319277.35798434902</v>
      </c>
      <c r="DN15">
        <v>36570633.721813299</v>
      </c>
      <c r="DO15">
        <v>30868682.809655901</v>
      </c>
      <c r="DP15">
        <v>66662640.542934798</v>
      </c>
      <c r="DQ15">
        <v>522304745.91883099</v>
      </c>
      <c r="DR15">
        <v>836369237.97891402</v>
      </c>
      <c r="DS15">
        <v>1549007456.4574699</v>
      </c>
      <c r="DT15">
        <v>100380063.422345</v>
      </c>
      <c r="DU15">
        <v>165849339.307235</v>
      </c>
    </row>
    <row r="16" spans="1:125" ht="18" x14ac:dyDescent="0.2">
      <c r="A16" s="1" t="s">
        <v>131</v>
      </c>
      <c r="B16">
        <v>0.3</v>
      </c>
      <c r="C16">
        <v>0.3</v>
      </c>
      <c r="D16">
        <v>0.3</v>
      </c>
      <c r="E16">
        <v>0.3</v>
      </c>
      <c r="F16">
        <v>0.3</v>
      </c>
      <c r="G16">
        <v>0.3</v>
      </c>
      <c r="H16">
        <v>0.3</v>
      </c>
      <c r="I16">
        <v>0.3</v>
      </c>
      <c r="J16">
        <v>0.3</v>
      </c>
      <c r="K16">
        <v>0.3</v>
      </c>
      <c r="N16">
        <f t="shared" si="0"/>
        <v>1996</v>
      </c>
      <c r="O16">
        <v>102240829.88910399</v>
      </c>
      <c r="P16">
        <v>606963456.67088103</v>
      </c>
      <c r="Q16">
        <v>340278294.98944998</v>
      </c>
      <c r="R16" s="24">
        <v>201382909.39943299</v>
      </c>
      <c r="S16" s="24">
        <v>412890715.583543</v>
      </c>
      <c r="T16" s="24">
        <v>223193123.93931401</v>
      </c>
      <c r="U16" s="24">
        <v>241142421.761177</v>
      </c>
      <c r="V16" s="24">
        <v>422596303.846012</v>
      </c>
      <c r="W16" s="24">
        <v>448728279.669366</v>
      </c>
      <c r="X16" s="24">
        <v>33202155.7298292</v>
      </c>
      <c r="Y16" s="24">
        <v>470312394.95537901</v>
      </c>
      <c r="Z16">
        <v>1253117912.6631999</v>
      </c>
      <c r="AA16">
        <v>1236245987.05407</v>
      </c>
      <c r="AB16">
        <v>4429559790.9779902</v>
      </c>
      <c r="AC16">
        <v>80943506505.388702</v>
      </c>
      <c r="AD16">
        <v>3631325997.0021601</v>
      </c>
      <c r="AE16">
        <v>1947251364.2918</v>
      </c>
      <c r="AF16">
        <v>470128425.80888498</v>
      </c>
      <c r="AG16">
        <v>642026684.46832299</v>
      </c>
      <c r="AH16">
        <v>366858556.22298199</v>
      </c>
      <c r="AI16">
        <v>535276865.23989803</v>
      </c>
      <c r="AJ16">
        <v>1425755802.28263</v>
      </c>
      <c r="AK16">
        <v>728613477.37081504</v>
      </c>
      <c r="AL16">
        <v>500341594.75887501</v>
      </c>
      <c r="AM16">
        <v>128317507.406626</v>
      </c>
      <c r="AN16">
        <v>273110536.12516701</v>
      </c>
      <c r="AO16">
        <v>235136637.65298</v>
      </c>
      <c r="AP16">
        <v>77432935.272892699</v>
      </c>
      <c r="AQ16">
        <v>95714031.523185402</v>
      </c>
      <c r="AR16">
        <v>341687279.32477701</v>
      </c>
      <c r="AS16">
        <v>163835298.50832799</v>
      </c>
      <c r="AT16">
        <v>231512550.587001</v>
      </c>
      <c r="AU16">
        <v>1634464622.7992799</v>
      </c>
      <c r="AV16">
        <v>2487625983.7211299</v>
      </c>
      <c r="AW16">
        <v>3950038180.0478401</v>
      </c>
      <c r="AX16">
        <v>283794997.62462199</v>
      </c>
      <c r="AY16">
        <v>282482153.21396703</v>
      </c>
      <c r="AZ16">
        <v>81170418.289478093</v>
      </c>
      <c r="BA16">
        <v>255355342.97973901</v>
      </c>
      <c r="BB16">
        <v>236664181.548087</v>
      </c>
      <c r="BC16">
        <v>-31365162.6663673</v>
      </c>
      <c r="BD16">
        <v>191125270.35416201</v>
      </c>
      <c r="BE16">
        <v>127863964.03397401</v>
      </c>
      <c r="BF16">
        <v>223507822.45135</v>
      </c>
      <c r="BG16">
        <v>289993419.08010399</v>
      </c>
      <c r="BH16">
        <v>349035566.47672498</v>
      </c>
      <c r="BI16">
        <v>-93625312.934787899</v>
      </c>
      <c r="BJ16">
        <v>237943562.58376899</v>
      </c>
      <c r="BK16">
        <v>600017714.46328604</v>
      </c>
      <c r="BL16">
        <v>740912473.49704301</v>
      </c>
      <c r="BM16">
        <v>3855511867.60355</v>
      </c>
      <c r="BN16">
        <v>77773397857.874695</v>
      </c>
      <c r="BO16">
        <v>2206128652.7512498</v>
      </c>
      <c r="BP16">
        <v>349475046.12734699</v>
      </c>
      <c r="BQ16">
        <v>214374915.75600901</v>
      </c>
      <c r="BR16">
        <v>365966412.17303401</v>
      </c>
      <c r="BS16">
        <v>163394020.506661</v>
      </c>
      <c r="BT16">
        <v>220121556.466205</v>
      </c>
      <c r="BU16">
        <v>319024275.33661699</v>
      </c>
      <c r="BV16">
        <v>176861588.30473199</v>
      </c>
      <c r="BW16">
        <v>309211313.548513</v>
      </c>
      <c r="BX16">
        <v>107591051.77274001</v>
      </c>
      <c r="BY16">
        <v>233151914.945869</v>
      </c>
      <c r="BZ16">
        <v>225953101.44836101</v>
      </c>
      <c r="CA16">
        <v>71696689.759360805</v>
      </c>
      <c r="CB16">
        <v>94591021.290171906</v>
      </c>
      <c r="CC16">
        <v>262195624.390636</v>
      </c>
      <c r="CD16">
        <v>89913047.62703</v>
      </c>
      <c r="CE16">
        <v>63528335.941861004</v>
      </c>
      <c r="CF16">
        <v>323520654.521743</v>
      </c>
      <c r="CG16">
        <v>176734680.363736</v>
      </c>
      <c r="CH16">
        <v>112854803.73222201</v>
      </c>
      <c r="CI16">
        <v>73178012.162205994</v>
      </c>
      <c r="CJ16">
        <v>-11967832.562934199</v>
      </c>
      <c r="CK16">
        <v>21070411.599627901</v>
      </c>
      <c r="CL16">
        <v>351608113.69115299</v>
      </c>
      <c r="CM16">
        <v>103614113.44137201</v>
      </c>
      <c r="CN16">
        <v>232748072.06579399</v>
      </c>
      <c r="CO16">
        <v>221765445.229381</v>
      </c>
      <c r="CP16">
        <v>95329159.905363098</v>
      </c>
      <c r="CQ16">
        <v>17634599.3098354</v>
      </c>
      <c r="CR16">
        <v>132602884.765908</v>
      </c>
      <c r="CS16">
        <v>99692713.192639902</v>
      </c>
      <c r="CT16">
        <v>126827468.664616</v>
      </c>
      <c r="CU16">
        <v>232368832.37159801</v>
      </c>
      <c r="CV16">
        <v>653100198.19992495</v>
      </c>
      <c r="CW16">
        <v>495333513.55703801</v>
      </c>
      <c r="CX16">
        <v>574047923.37445605</v>
      </c>
      <c r="CY16">
        <v>3170108647.5141101</v>
      </c>
      <c r="CZ16">
        <v>1425197344.2509</v>
      </c>
      <c r="DA16">
        <v>1597776318.1644599</v>
      </c>
      <c r="DB16">
        <v>255753510.052872</v>
      </c>
      <c r="DC16">
        <v>276060272.29530102</v>
      </c>
      <c r="DD16">
        <v>203464535.716328</v>
      </c>
      <c r="DE16">
        <v>315155308.77370799</v>
      </c>
      <c r="DF16">
        <v>1106731526.9459901</v>
      </c>
      <c r="DG16">
        <v>551751889.06608605</v>
      </c>
      <c r="DH16">
        <v>191130281.21035299</v>
      </c>
      <c r="DI16">
        <v>20726455.633883402</v>
      </c>
      <c r="DJ16">
        <v>39958621.179302797</v>
      </c>
      <c r="DK16">
        <v>9183536.2046144996</v>
      </c>
      <c r="DL16">
        <v>5736245.5135283303</v>
      </c>
      <c r="DM16">
        <v>1123010.23301452</v>
      </c>
      <c r="DN16">
        <v>79491654.934140101</v>
      </c>
      <c r="DO16">
        <v>73922250.881296501</v>
      </c>
      <c r="DP16">
        <v>167984214.64513901</v>
      </c>
      <c r="DQ16">
        <v>1310943968.27754</v>
      </c>
      <c r="DR16">
        <v>2310891303.3573899</v>
      </c>
      <c r="DS16">
        <v>3837183376.3156099</v>
      </c>
      <c r="DT16">
        <v>210616985.46240899</v>
      </c>
      <c r="DU16">
        <v>294449985.77690101</v>
      </c>
    </row>
    <row r="17" spans="1:125" ht="18" x14ac:dyDescent="0.2">
      <c r="A17" s="1" t="s">
        <v>132</v>
      </c>
      <c r="B17">
        <v>0.3</v>
      </c>
      <c r="C17">
        <v>0.3</v>
      </c>
      <c r="D17">
        <v>0.3</v>
      </c>
      <c r="E17">
        <v>0.3</v>
      </c>
      <c r="F17">
        <v>0.3</v>
      </c>
      <c r="G17">
        <v>0.3</v>
      </c>
      <c r="H17">
        <v>0.3</v>
      </c>
      <c r="I17">
        <v>0.3</v>
      </c>
      <c r="J17">
        <v>0.3</v>
      </c>
      <c r="K17">
        <v>0.3</v>
      </c>
      <c r="N17">
        <f t="shared" si="0"/>
        <v>1997</v>
      </c>
      <c r="O17">
        <v>96926041.737016499</v>
      </c>
      <c r="P17">
        <v>985793206.21643305</v>
      </c>
      <c r="Q17">
        <v>415788007.14437801</v>
      </c>
      <c r="R17" s="24">
        <v>381273360.28735399</v>
      </c>
      <c r="S17" s="24">
        <v>455932681.35137802</v>
      </c>
      <c r="T17" s="24">
        <v>230675435.689529</v>
      </c>
      <c r="U17" s="24">
        <v>274071092.66678703</v>
      </c>
      <c r="V17" s="24">
        <v>514211385.485291</v>
      </c>
      <c r="W17" s="24">
        <v>427516721.39204299</v>
      </c>
      <c r="X17" s="24">
        <v>108092139.666852</v>
      </c>
      <c r="Y17" s="24">
        <v>467811735.30934501</v>
      </c>
      <c r="Z17">
        <v>876797430.12352002</v>
      </c>
      <c r="AA17">
        <v>683702905.56564903</v>
      </c>
      <c r="AB17">
        <v>1005969453.7941</v>
      </c>
      <c r="AC17">
        <v>3631325997.0021701</v>
      </c>
      <c r="AD17">
        <v>129727538487.192</v>
      </c>
      <c r="AE17">
        <v>7159727184.3661299</v>
      </c>
      <c r="AF17">
        <v>744594625.03228295</v>
      </c>
      <c r="AG17">
        <v>854133845.82895696</v>
      </c>
      <c r="AH17">
        <v>418815667.24086398</v>
      </c>
      <c r="AI17">
        <v>675356748.62055194</v>
      </c>
      <c r="AJ17">
        <v>1760739692.5229101</v>
      </c>
      <c r="AK17">
        <v>823752730.96838295</v>
      </c>
      <c r="AL17">
        <v>464513059.510876</v>
      </c>
      <c r="AM17">
        <v>144110913.84758601</v>
      </c>
      <c r="AN17">
        <v>355791858.48820698</v>
      </c>
      <c r="AO17">
        <v>106966380.945925</v>
      </c>
      <c r="AP17">
        <v>102933470.697363</v>
      </c>
      <c r="AQ17">
        <v>84339144.674563393</v>
      </c>
      <c r="AR17">
        <v>324406133.47317398</v>
      </c>
      <c r="AS17">
        <v>202319968.75338799</v>
      </c>
      <c r="AT17">
        <v>285885142.43866599</v>
      </c>
      <c r="AU17">
        <v>1884983685.50688</v>
      </c>
      <c r="AV17">
        <v>2885395926.6782498</v>
      </c>
      <c r="AW17">
        <v>4691468662.5385103</v>
      </c>
      <c r="AX17">
        <v>333750005.85957098</v>
      </c>
      <c r="AY17">
        <v>436885545.04585701</v>
      </c>
      <c r="AZ17">
        <v>67196902.843765602</v>
      </c>
      <c r="BA17">
        <v>518605989.064439</v>
      </c>
      <c r="BB17">
        <v>271875807.464091</v>
      </c>
      <c r="BC17">
        <v>35759842.992363296</v>
      </c>
      <c r="BD17">
        <v>170287542.04398999</v>
      </c>
      <c r="BE17">
        <v>105037327.28464</v>
      </c>
      <c r="BF17">
        <v>249220846.591447</v>
      </c>
      <c r="BG17">
        <v>296806700.12615502</v>
      </c>
      <c r="BH17">
        <v>302379802.919774</v>
      </c>
      <c r="BI17">
        <v>-33332224.103202999</v>
      </c>
      <c r="BJ17">
        <v>208944047.78673401</v>
      </c>
      <c r="BK17">
        <v>224487757.50475401</v>
      </c>
      <c r="BL17">
        <v>243391041.14346099</v>
      </c>
      <c r="BM17">
        <v>550121792.25260901</v>
      </c>
      <c r="BN17">
        <v>2148849428.55901</v>
      </c>
      <c r="BO17">
        <v>123512625126.909</v>
      </c>
      <c r="BP17">
        <v>3697584559.7621102</v>
      </c>
      <c r="BQ17">
        <v>324269470.49073499</v>
      </c>
      <c r="BR17">
        <v>447581219.69917101</v>
      </c>
      <c r="BS17">
        <v>153953506.513098</v>
      </c>
      <c r="BT17">
        <v>266849932.09476501</v>
      </c>
      <c r="BU17">
        <v>307027892.205863</v>
      </c>
      <c r="BV17">
        <v>179554557.86918801</v>
      </c>
      <c r="BW17">
        <v>245237424.19892499</v>
      </c>
      <c r="BX17">
        <v>117089873.975348</v>
      </c>
      <c r="BY17">
        <v>293577871.20485097</v>
      </c>
      <c r="BZ17">
        <v>92845561.931620494</v>
      </c>
      <c r="CA17">
        <v>95742201.055884704</v>
      </c>
      <c r="CB17">
        <v>82189365.889088407</v>
      </c>
      <c r="CC17">
        <v>223973084.93997601</v>
      </c>
      <c r="CD17">
        <v>97104705.378527805</v>
      </c>
      <c r="CE17">
        <v>80087354.946316406</v>
      </c>
      <c r="CF17">
        <v>349596805.37187201</v>
      </c>
      <c r="CG17">
        <v>255902287.72919399</v>
      </c>
      <c r="CH17">
        <v>158128117.96046999</v>
      </c>
      <c r="CI17">
        <v>65526909.538812399</v>
      </c>
      <c r="CJ17">
        <v>-30610166.0194415</v>
      </c>
      <c r="CK17">
        <v>29729138.893258799</v>
      </c>
      <c r="CL17">
        <v>467187217.15199399</v>
      </c>
      <c r="CM17">
        <v>143912199.68029299</v>
      </c>
      <c r="CN17">
        <v>345513517.29499203</v>
      </c>
      <c r="CO17">
        <v>285645139.307392</v>
      </c>
      <c r="CP17">
        <v>125638108.40491401</v>
      </c>
      <c r="CQ17">
        <v>24850246.075353399</v>
      </c>
      <c r="CR17">
        <v>217404685.359128</v>
      </c>
      <c r="CS17">
        <v>125136918.472267</v>
      </c>
      <c r="CT17">
        <v>141424363.77004999</v>
      </c>
      <c r="CU17">
        <v>258867687.522605</v>
      </c>
      <c r="CV17">
        <v>652309672.61877704</v>
      </c>
      <c r="CW17">
        <v>440311864.422198</v>
      </c>
      <c r="CX17">
        <v>455847661.54149002</v>
      </c>
      <c r="CY17">
        <v>1482476568.4431601</v>
      </c>
      <c r="CZ17">
        <v>6214913360.2835703</v>
      </c>
      <c r="DA17">
        <v>3462142624.6040201</v>
      </c>
      <c r="DB17">
        <v>420325154.54154402</v>
      </c>
      <c r="DC17">
        <v>406552626.12978899</v>
      </c>
      <c r="DD17">
        <v>264862160.72777101</v>
      </c>
      <c r="DE17">
        <v>408506816.52579498</v>
      </c>
      <c r="DF17">
        <v>1453711800.31703</v>
      </c>
      <c r="DG17">
        <v>644198173.09919596</v>
      </c>
      <c r="DH17">
        <v>219275635.31194401</v>
      </c>
      <c r="DI17">
        <v>27021039.872238901</v>
      </c>
      <c r="DJ17">
        <v>62213987.283368401</v>
      </c>
      <c r="DK17">
        <v>14120819.014302099</v>
      </c>
      <c r="DL17">
        <v>7191269.6414729003</v>
      </c>
      <c r="DM17">
        <v>2149778.7854771302</v>
      </c>
      <c r="DN17">
        <v>100433048.533195</v>
      </c>
      <c r="DO17">
        <v>105215263.374856</v>
      </c>
      <c r="DP17">
        <v>205797787.49234399</v>
      </c>
      <c r="DQ17">
        <v>1535386880.13501</v>
      </c>
      <c r="DR17">
        <v>2629493638.9490499</v>
      </c>
      <c r="DS17">
        <v>4533340544.5780401</v>
      </c>
      <c r="DT17">
        <v>268223096.320759</v>
      </c>
      <c r="DU17">
        <v>467495711.06529701</v>
      </c>
    </row>
    <row r="18" spans="1:125" ht="18" x14ac:dyDescent="0.2">
      <c r="A18" s="1" t="s">
        <v>133</v>
      </c>
      <c r="B18">
        <v>0.3</v>
      </c>
      <c r="C18">
        <v>0.3</v>
      </c>
      <c r="D18">
        <v>0.3</v>
      </c>
      <c r="E18">
        <v>0.3</v>
      </c>
      <c r="F18">
        <v>0.3</v>
      </c>
      <c r="G18">
        <v>0.3</v>
      </c>
      <c r="H18">
        <v>0.3</v>
      </c>
      <c r="I18">
        <v>0.3</v>
      </c>
      <c r="J18">
        <v>0.3</v>
      </c>
      <c r="K18">
        <v>0.3</v>
      </c>
      <c r="N18">
        <f t="shared" si="0"/>
        <v>1998</v>
      </c>
      <c r="O18">
        <v>131977640.16726901</v>
      </c>
      <c r="P18">
        <v>1421253271.18538</v>
      </c>
      <c r="Q18">
        <v>678182168.33873498</v>
      </c>
      <c r="R18" s="24">
        <v>908591150.52917504</v>
      </c>
      <c r="S18" s="24">
        <v>695509874.85807502</v>
      </c>
      <c r="T18" s="24">
        <v>340154054.67743498</v>
      </c>
      <c r="U18" s="24">
        <v>351713096.53425401</v>
      </c>
      <c r="V18" s="24">
        <v>697267098.13651502</v>
      </c>
      <c r="W18" s="24">
        <v>618132521.701895</v>
      </c>
      <c r="X18" s="24">
        <v>147357829.27222899</v>
      </c>
      <c r="Y18" s="24">
        <v>545524488.41129398</v>
      </c>
      <c r="Z18">
        <v>1078734776.4381599</v>
      </c>
      <c r="AA18">
        <v>853244656.55112696</v>
      </c>
      <c r="AB18">
        <v>707144942.843346</v>
      </c>
      <c r="AC18">
        <v>1947251364.2918</v>
      </c>
      <c r="AD18">
        <v>7159727184.3661499</v>
      </c>
      <c r="AE18">
        <v>110260137519.092</v>
      </c>
      <c r="AF18">
        <v>1177580661.32428</v>
      </c>
      <c r="AG18">
        <v>1538980189.9789</v>
      </c>
      <c r="AH18">
        <v>594205244.21387601</v>
      </c>
      <c r="AI18">
        <v>1058955678.1937</v>
      </c>
      <c r="AJ18">
        <v>3288440018.98734</v>
      </c>
      <c r="AK18">
        <v>1335605311.3155799</v>
      </c>
      <c r="AL18">
        <v>559732638.20797896</v>
      </c>
      <c r="AM18">
        <v>103801795.14066</v>
      </c>
      <c r="AN18">
        <v>559005009.54797006</v>
      </c>
      <c r="AO18">
        <v>126823837.95060501</v>
      </c>
      <c r="AP18">
        <v>233563124.84907201</v>
      </c>
      <c r="AQ18">
        <v>85829979.535264</v>
      </c>
      <c r="AR18">
        <v>508832262.55676103</v>
      </c>
      <c r="AS18">
        <v>272408327.22176301</v>
      </c>
      <c r="AT18">
        <v>416227370.63392401</v>
      </c>
      <c r="AU18">
        <v>3245488688.58005</v>
      </c>
      <c r="AV18">
        <v>4837775723.1716499</v>
      </c>
      <c r="AW18">
        <v>8824856878.6361103</v>
      </c>
      <c r="AX18">
        <v>386809734.43744302</v>
      </c>
      <c r="AY18">
        <v>780344452.00466394</v>
      </c>
      <c r="AZ18">
        <v>82363757.162156403</v>
      </c>
      <c r="BA18">
        <v>628089577.73711598</v>
      </c>
      <c r="BB18">
        <v>472538018.80031198</v>
      </c>
      <c r="BC18">
        <v>302866245.19245601</v>
      </c>
      <c r="BD18">
        <v>254487555.943216</v>
      </c>
      <c r="BE18">
        <v>128887634.739622</v>
      </c>
      <c r="BF18">
        <v>313222781.27568299</v>
      </c>
      <c r="BG18">
        <v>337938886.50458401</v>
      </c>
      <c r="BH18">
        <v>428496750.46449298</v>
      </c>
      <c r="BI18">
        <v>-51919892.2238639</v>
      </c>
      <c r="BJ18">
        <v>192810313.81794</v>
      </c>
      <c r="BK18">
        <v>166641086.381708</v>
      </c>
      <c r="BL18">
        <v>291362925.06791002</v>
      </c>
      <c r="BM18">
        <v>149635666.506109</v>
      </c>
      <c r="BN18">
        <v>261249442.31642801</v>
      </c>
      <c r="BO18">
        <v>3590950584.7382898</v>
      </c>
      <c r="BP18">
        <v>91438717701.161301</v>
      </c>
      <c r="BQ18">
        <v>100034879.343228</v>
      </c>
      <c r="BR18">
        <v>649047001.41596699</v>
      </c>
      <c r="BS18">
        <v>126673824.741731</v>
      </c>
      <c r="BT18">
        <v>263087240.85316601</v>
      </c>
      <c r="BU18">
        <v>429440173.31232601</v>
      </c>
      <c r="BV18">
        <v>141088503.70870101</v>
      </c>
      <c r="BW18">
        <v>204001735.26286599</v>
      </c>
      <c r="BX18">
        <v>66910902.551304601</v>
      </c>
      <c r="BY18">
        <v>461467564.53328001</v>
      </c>
      <c r="BZ18">
        <v>102907519.542832</v>
      </c>
      <c r="CA18">
        <v>221938059.42372701</v>
      </c>
      <c r="CB18">
        <v>83441443.582540497</v>
      </c>
      <c r="CC18">
        <v>326060582.29133803</v>
      </c>
      <c r="CD18">
        <v>107056578.25855801</v>
      </c>
      <c r="CE18">
        <v>94154842.139835805</v>
      </c>
      <c r="CF18">
        <v>542423024.49274504</v>
      </c>
      <c r="CG18">
        <v>219060663.719078</v>
      </c>
      <c r="CH18">
        <v>328692720.51737201</v>
      </c>
      <c r="CI18">
        <v>-59801589.881566599</v>
      </c>
      <c r="CJ18">
        <v>-65537997.877100103</v>
      </c>
      <c r="CK18">
        <v>49613883.0051153</v>
      </c>
      <c r="CL18">
        <v>793163693.44827604</v>
      </c>
      <c r="CM18">
        <v>205644149.53843901</v>
      </c>
      <c r="CN18">
        <v>605724905.33671105</v>
      </c>
      <c r="CO18">
        <v>441022318.91484702</v>
      </c>
      <c r="CP18">
        <v>211266419.93785101</v>
      </c>
      <c r="CQ18">
        <v>38490315.258571602</v>
      </c>
      <c r="CR18">
        <v>359328211.631917</v>
      </c>
      <c r="CS18">
        <v>189635771.2374</v>
      </c>
      <c r="CT18">
        <v>199277721.496086</v>
      </c>
      <c r="CU18">
        <v>352714174.59334397</v>
      </c>
      <c r="CV18">
        <v>912093690.056481</v>
      </c>
      <c r="CW18">
        <v>561881731.48323798</v>
      </c>
      <c r="CX18">
        <v>557509276.33723104</v>
      </c>
      <c r="CY18">
        <v>1686001921.9753799</v>
      </c>
      <c r="CZ18">
        <v>3568776599.6278501</v>
      </c>
      <c r="DA18">
        <v>18821419817.930302</v>
      </c>
      <c r="DB18">
        <v>1077545781.98103</v>
      </c>
      <c r="DC18">
        <v>889933188.56294894</v>
      </c>
      <c r="DD18">
        <v>467531419.47215998</v>
      </c>
      <c r="DE18">
        <v>795868437.34056103</v>
      </c>
      <c r="DF18">
        <v>2858999845.6750002</v>
      </c>
      <c r="DG18">
        <v>1194516807.6068699</v>
      </c>
      <c r="DH18">
        <v>355730902.94508499</v>
      </c>
      <c r="DI18">
        <v>36890892.589359701</v>
      </c>
      <c r="DJ18">
        <v>97537445.014710993</v>
      </c>
      <c r="DK18">
        <v>23916318.4077828</v>
      </c>
      <c r="DL18">
        <v>11625065.425337501</v>
      </c>
      <c r="DM18">
        <v>2388535.9527284601</v>
      </c>
      <c r="DN18">
        <v>182771680.26542199</v>
      </c>
      <c r="DO18">
        <v>165351748.96319699</v>
      </c>
      <c r="DP18">
        <v>322072528.49408901</v>
      </c>
      <c r="DQ18">
        <v>2703065664.0873098</v>
      </c>
      <c r="DR18">
        <v>4618715059.4525499</v>
      </c>
      <c r="DS18">
        <v>8496164158.1187296</v>
      </c>
      <c r="DT18">
        <v>446611324.31900299</v>
      </c>
      <c r="DU18">
        <v>845882449.88175905</v>
      </c>
    </row>
    <row r="19" spans="1:125" ht="18" x14ac:dyDescent="0.2">
      <c r="A19" s="1" t="s">
        <v>134</v>
      </c>
      <c r="B19">
        <v>0.3</v>
      </c>
      <c r="C19">
        <v>0.3</v>
      </c>
      <c r="D19">
        <v>0.3</v>
      </c>
      <c r="E19">
        <v>0.3</v>
      </c>
      <c r="F19">
        <v>0.3</v>
      </c>
      <c r="G19">
        <v>0.3</v>
      </c>
      <c r="H19">
        <v>0.3</v>
      </c>
      <c r="I19">
        <v>0.3</v>
      </c>
      <c r="J19">
        <v>0.3</v>
      </c>
      <c r="K19">
        <v>0.3</v>
      </c>
      <c r="N19">
        <f t="shared" si="0"/>
        <v>1999</v>
      </c>
      <c r="O19">
        <v>320721453.83875901</v>
      </c>
      <c r="P19">
        <v>113113891.394595</v>
      </c>
      <c r="Q19">
        <v>645232193.99990499</v>
      </c>
      <c r="R19" s="24">
        <v>77473457.373972699</v>
      </c>
      <c r="S19" s="24">
        <v>620750421.34424603</v>
      </c>
      <c r="T19" s="24">
        <v>-47718630.693016604</v>
      </c>
      <c r="U19" s="24">
        <v>612605241.45386004</v>
      </c>
      <c r="V19" s="24">
        <v>273339560.54000002</v>
      </c>
      <c r="W19" s="24">
        <v>1413805908.8652201</v>
      </c>
      <c r="X19" s="24">
        <v>251241589.684185</v>
      </c>
      <c r="Y19" s="24">
        <v>449007475.74889201</v>
      </c>
      <c r="Z19">
        <v>438607484.50910801</v>
      </c>
      <c r="AA19">
        <v>198842342.83317</v>
      </c>
      <c r="AB19">
        <v>525688307.26488298</v>
      </c>
      <c r="AC19">
        <v>470128425.80888599</v>
      </c>
      <c r="AD19">
        <v>744594625.03229702</v>
      </c>
      <c r="AE19">
        <v>1177580661.32428</v>
      </c>
      <c r="AF19">
        <v>175027047392.32901</v>
      </c>
      <c r="AG19">
        <v>6717707628.2944899</v>
      </c>
      <c r="AH19">
        <v>1369162281.6834199</v>
      </c>
      <c r="AI19">
        <v>476095372.016325</v>
      </c>
      <c r="AJ19">
        <v>1030275434.97334</v>
      </c>
      <c r="AK19">
        <v>302090919.24676198</v>
      </c>
      <c r="AL19">
        <v>226748915.99164599</v>
      </c>
      <c r="AM19">
        <v>236322949.69078401</v>
      </c>
      <c r="AN19">
        <v>481155130.52069402</v>
      </c>
      <c r="AO19">
        <v>128577187.248423</v>
      </c>
      <c r="AP19">
        <v>223622555.641045</v>
      </c>
      <c r="AQ19">
        <v>42123927.060894199</v>
      </c>
      <c r="AR19">
        <v>404337024.28233498</v>
      </c>
      <c r="AS19">
        <v>145836958.658714</v>
      </c>
      <c r="AT19">
        <v>422193766.74240297</v>
      </c>
      <c r="AU19">
        <v>703329851.582201</v>
      </c>
      <c r="AV19">
        <v>1060437531.94533</v>
      </c>
      <c r="AW19">
        <v>2106987208.1949501</v>
      </c>
      <c r="AX19">
        <v>302886065.908454</v>
      </c>
      <c r="AY19">
        <v>259410461.099877</v>
      </c>
      <c r="AZ19">
        <v>318098119.31570297</v>
      </c>
      <c r="BA19">
        <v>38099287.327016301</v>
      </c>
      <c r="BB19">
        <v>634784873.99300301</v>
      </c>
      <c r="BC19">
        <v>-29014579.486980502</v>
      </c>
      <c r="BD19">
        <v>553402930.95740402</v>
      </c>
      <c r="BE19">
        <v>-73249766.988854095</v>
      </c>
      <c r="BF19">
        <v>611752355.78916097</v>
      </c>
      <c r="BG19">
        <v>206161376.39757299</v>
      </c>
      <c r="BH19">
        <v>1396887338.35273</v>
      </c>
      <c r="BI19">
        <v>211405726.83900601</v>
      </c>
      <c r="BJ19">
        <v>399084188.30896199</v>
      </c>
      <c r="BK19">
        <v>264600873.88167101</v>
      </c>
      <c r="BL19">
        <v>106154090.54632699</v>
      </c>
      <c r="BM19">
        <v>437418409.67145401</v>
      </c>
      <c r="BN19">
        <v>221141088.09593001</v>
      </c>
      <c r="BO19">
        <v>354752010.858989</v>
      </c>
      <c r="BP19">
        <v>187428414.170405</v>
      </c>
      <c r="BQ19">
        <v>174253349630.37701</v>
      </c>
      <c r="BR19">
        <v>6461110360.1178598</v>
      </c>
      <c r="BS19">
        <v>1228506154.9410901</v>
      </c>
      <c r="BT19">
        <v>292485785.13266301</v>
      </c>
      <c r="BU19">
        <v>345458696.80145299</v>
      </c>
      <c r="BV19">
        <v>6039926.6619245</v>
      </c>
      <c r="BW19">
        <v>140748050.57366601</v>
      </c>
      <c r="BX19">
        <v>229718676.45832899</v>
      </c>
      <c r="BY19">
        <v>462044565.25966603</v>
      </c>
      <c r="BZ19">
        <v>123362432.840133</v>
      </c>
      <c r="CA19">
        <v>222439312.015697</v>
      </c>
      <c r="CB19">
        <v>42699282.914965697</v>
      </c>
      <c r="CC19">
        <v>371911782.01358598</v>
      </c>
      <c r="CD19">
        <v>115483230.60714</v>
      </c>
      <c r="CE19">
        <v>362383664.73849797</v>
      </c>
      <c r="CF19">
        <v>183743763.22793999</v>
      </c>
      <c r="CG19">
        <v>252408786.23854101</v>
      </c>
      <c r="CH19">
        <v>356308443.01943499</v>
      </c>
      <c r="CI19">
        <v>185245691.069453</v>
      </c>
      <c r="CJ19">
        <v>50386286.826573797</v>
      </c>
      <c r="CK19">
        <v>2623334.5230617099</v>
      </c>
      <c r="CL19">
        <v>75014604.067580596</v>
      </c>
      <c r="CM19">
        <v>10447320.0069004</v>
      </c>
      <c r="CN19">
        <v>106488036.860954</v>
      </c>
      <c r="CO19">
        <v>67347490.386853099</v>
      </c>
      <c r="CP19">
        <v>25531136.295832202</v>
      </c>
      <c r="CQ19">
        <v>852885.664705834</v>
      </c>
      <c r="CR19">
        <v>67178184.142416403</v>
      </c>
      <c r="CS19">
        <v>16918570.512483399</v>
      </c>
      <c r="CT19">
        <v>39835862.845179901</v>
      </c>
      <c r="CU19">
        <v>49923287.439940803</v>
      </c>
      <c r="CV19">
        <v>174006610.62744099</v>
      </c>
      <c r="CW19">
        <v>92688252.286846995</v>
      </c>
      <c r="CX19">
        <v>88269897.593416199</v>
      </c>
      <c r="CY19">
        <v>248987337.71296099</v>
      </c>
      <c r="CZ19">
        <v>389842614.17330801</v>
      </c>
      <c r="DA19">
        <v>990152247.15386796</v>
      </c>
      <c r="DB19">
        <v>773697761.95127797</v>
      </c>
      <c r="DC19">
        <v>256597268.176649</v>
      </c>
      <c r="DD19">
        <v>140656126.742336</v>
      </c>
      <c r="DE19">
        <v>183609586.88365099</v>
      </c>
      <c r="DF19">
        <v>684816738.17188704</v>
      </c>
      <c r="DG19">
        <v>296050992.58482999</v>
      </c>
      <c r="DH19">
        <v>86000865.417968795</v>
      </c>
      <c r="DI19">
        <v>6604273.2324619005</v>
      </c>
      <c r="DJ19">
        <v>19110565.2610269</v>
      </c>
      <c r="DK19">
        <v>5214754.4082991397</v>
      </c>
      <c r="DL19">
        <v>1183243.62535133</v>
      </c>
      <c r="DM19">
        <v>-575355.85407376103</v>
      </c>
      <c r="DN19">
        <v>32425242.2687486</v>
      </c>
      <c r="DO19">
        <v>30353728.0515709</v>
      </c>
      <c r="DP19">
        <v>59810102.003920101</v>
      </c>
      <c r="DQ19">
        <v>519586088.35426998</v>
      </c>
      <c r="DR19">
        <v>808028745.70678103</v>
      </c>
      <c r="DS19">
        <v>1750678765.17553</v>
      </c>
      <c r="DT19">
        <v>117640374.83899599</v>
      </c>
      <c r="DU19">
        <v>209024174.273307</v>
      </c>
    </row>
    <row r="20" spans="1:125" ht="18" x14ac:dyDescent="0.2">
      <c r="A20" s="1" t="s">
        <v>135</v>
      </c>
      <c r="B20">
        <v>0.3</v>
      </c>
      <c r="C20">
        <v>0.3</v>
      </c>
      <c r="D20">
        <v>0.3</v>
      </c>
      <c r="E20">
        <v>0.3</v>
      </c>
      <c r="F20">
        <v>0.3</v>
      </c>
      <c r="G20">
        <v>0.3</v>
      </c>
      <c r="H20">
        <v>0.3</v>
      </c>
      <c r="I20">
        <v>0.3</v>
      </c>
      <c r="J20">
        <v>0.3</v>
      </c>
      <c r="K20">
        <v>0.3</v>
      </c>
      <c r="N20">
        <f t="shared" si="0"/>
        <v>2000</v>
      </c>
      <c r="O20">
        <v>341941695.41090202</v>
      </c>
      <c r="P20">
        <v>1474068646.2044599</v>
      </c>
      <c r="Q20">
        <v>1089529394.29706</v>
      </c>
      <c r="R20" s="24">
        <v>748677187.37920797</v>
      </c>
      <c r="S20" s="24">
        <v>470334719.80953699</v>
      </c>
      <c r="T20" s="24">
        <v>891741409.00946903</v>
      </c>
      <c r="U20" s="24">
        <v>1361477268.9202499</v>
      </c>
      <c r="V20" s="24">
        <v>1445279796.3034501</v>
      </c>
      <c r="W20" s="24">
        <v>1394557463.8508601</v>
      </c>
      <c r="X20" s="24">
        <v>864399514.84786797</v>
      </c>
      <c r="Y20" s="24">
        <v>1070724520.7883199</v>
      </c>
      <c r="Z20">
        <v>923001310.95496702</v>
      </c>
      <c r="AA20">
        <v>911910374.95094705</v>
      </c>
      <c r="AB20">
        <v>324912845.54078901</v>
      </c>
      <c r="AC20">
        <v>642026684.46833205</v>
      </c>
      <c r="AD20">
        <v>854133845.82895899</v>
      </c>
      <c r="AE20">
        <v>1538980189.97891</v>
      </c>
      <c r="AF20">
        <v>6717707628.2945204</v>
      </c>
      <c r="AG20">
        <v>428917829314.23297</v>
      </c>
      <c r="AH20">
        <v>10397136266.989401</v>
      </c>
      <c r="AI20">
        <v>2284165072.9284301</v>
      </c>
      <c r="AJ20">
        <v>2156914455.4702501</v>
      </c>
      <c r="AK20">
        <v>1040263612.21673</v>
      </c>
      <c r="AL20">
        <v>1367307934.13938</v>
      </c>
      <c r="AM20">
        <v>368520356.053913</v>
      </c>
      <c r="AN20">
        <v>1002178320.97207</v>
      </c>
      <c r="AO20">
        <v>715720817.943892</v>
      </c>
      <c r="AP20">
        <v>344981061.67609298</v>
      </c>
      <c r="AQ20">
        <v>714901525.22236502</v>
      </c>
      <c r="AR20">
        <v>1085007148.2358601</v>
      </c>
      <c r="AS20">
        <v>150482237.70177701</v>
      </c>
      <c r="AT20">
        <v>138656057.158903</v>
      </c>
      <c r="AU20">
        <v>1585404867.8176701</v>
      </c>
      <c r="AV20">
        <v>2401213105.4247999</v>
      </c>
      <c r="AW20">
        <v>3333329379.4005198</v>
      </c>
      <c r="AX20">
        <v>733896380.38725805</v>
      </c>
      <c r="AY20">
        <v>282274279.71925002</v>
      </c>
      <c r="AZ20">
        <v>322149259.17030799</v>
      </c>
      <c r="BA20">
        <v>1230713916.1533999</v>
      </c>
      <c r="BB20">
        <v>1008459478.84247</v>
      </c>
      <c r="BC20">
        <v>626404375.66205704</v>
      </c>
      <c r="BD20">
        <v>346686885.05562299</v>
      </c>
      <c r="BE20">
        <v>834884116.45601404</v>
      </c>
      <c r="BF20">
        <v>1343009992.0630901</v>
      </c>
      <c r="BG20">
        <v>1395648203.33424</v>
      </c>
      <c r="BH20">
        <v>1329721760.4311299</v>
      </c>
      <c r="BI20">
        <v>804929011.79455805</v>
      </c>
      <c r="BJ20">
        <v>949450049.74714005</v>
      </c>
      <c r="BK20">
        <v>680940312.28032899</v>
      </c>
      <c r="BL20">
        <v>745584571.20266998</v>
      </c>
      <c r="BM20">
        <v>201532716.58203301</v>
      </c>
      <c r="BN20">
        <v>377899906.64744401</v>
      </c>
      <c r="BO20">
        <v>453084447.95093501</v>
      </c>
      <c r="BP20">
        <v>738513206.24195695</v>
      </c>
      <c r="BQ20">
        <v>6402489990.2042198</v>
      </c>
      <c r="BR20">
        <v>427138667678.97198</v>
      </c>
      <c r="BS20">
        <v>10051668971.6073</v>
      </c>
      <c r="BT20">
        <v>1951668956.6951699</v>
      </c>
      <c r="BU20">
        <v>1452740048.42642</v>
      </c>
      <c r="BV20">
        <v>739057142.04969704</v>
      </c>
      <c r="BW20">
        <v>1246219137.49683</v>
      </c>
      <c r="BX20">
        <v>352367052.175376</v>
      </c>
      <c r="BY20">
        <v>981735101.76030195</v>
      </c>
      <c r="BZ20">
        <v>712943131.06403899</v>
      </c>
      <c r="CA20">
        <v>340773248.121162</v>
      </c>
      <c r="CB20">
        <v>712383037.77838302</v>
      </c>
      <c r="CC20">
        <v>1033720434.04985</v>
      </c>
      <c r="CD20">
        <v>110848130.827455</v>
      </c>
      <c r="CE20">
        <v>35843783.9517399</v>
      </c>
      <c r="CF20">
        <v>771412449.54493904</v>
      </c>
      <c r="CG20">
        <v>737896012.25578201</v>
      </c>
      <c r="CH20">
        <v>580848634.96121299</v>
      </c>
      <c r="CI20">
        <v>592296172.93808806</v>
      </c>
      <c r="CJ20">
        <v>37921550.535589203</v>
      </c>
      <c r="CK20">
        <v>19792436.240582399</v>
      </c>
      <c r="CL20">
        <v>243354730.05105999</v>
      </c>
      <c r="CM20">
        <v>81069915.454594702</v>
      </c>
      <c r="CN20">
        <v>122272811.717145</v>
      </c>
      <c r="CO20">
        <v>123647834.75393</v>
      </c>
      <c r="CP20">
        <v>56857292.553449698</v>
      </c>
      <c r="CQ20">
        <v>18467276.8571948</v>
      </c>
      <c r="CR20">
        <v>49631592.969194598</v>
      </c>
      <c r="CS20">
        <v>64835703.4197281</v>
      </c>
      <c r="CT20">
        <v>59470503.053291</v>
      </c>
      <c r="CU20">
        <v>121274471.041187</v>
      </c>
      <c r="CV20">
        <v>242060998.67464501</v>
      </c>
      <c r="CW20">
        <v>166325803.74828899</v>
      </c>
      <c r="CX20">
        <v>123380128.95874999</v>
      </c>
      <c r="CY20">
        <v>264126777.82089001</v>
      </c>
      <c r="CZ20">
        <v>401049397.87801701</v>
      </c>
      <c r="DA20">
        <v>800466983.73694098</v>
      </c>
      <c r="DB20">
        <v>315217638.09027398</v>
      </c>
      <c r="DC20">
        <v>1779161635.2604101</v>
      </c>
      <c r="DD20">
        <v>345467295.38211203</v>
      </c>
      <c r="DE20">
        <v>332496116.23327398</v>
      </c>
      <c r="DF20">
        <v>704174407.04384995</v>
      </c>
      <c r="DG20">
        <v>301206470.16705</v>
      </c>
      <c r="DH20">
        <v>121088796.642555</v>
      </c>
      <c r="DI20">
        <v>16153303.878531899</v>
      </c>
      <c r="DJ20">
        <v>20443219.211775601</v>
      </c>
      <c r="DK20">
        <v>2777686.8798492202</v>
      </c>
      <c r="DL20">
        <v>4207813.55491954</v>
      </c>
      <c r="DM20">
        <v>2518487.4439675598</v>
      </c>
      <c r="DN20">
        <v>51286714.1860153</v>
      </c>
      <c r="DO20">
        <v>39634106.874323703</v>
      </c>
      <c r="DP20">
        <v>102812273.20716</v>
      </c>
      <c r="DQ20">
        <v>813992418.27272403</v>
      </c>
      <c r="DR20">
        <v>1663317093.1690199</v>
      </c>
      <c r="DS20">
        <v>2752480744.4393001</v>
      </c>
      <c r="DT20">
        <v>141600207.44918299</v>
      </c>
      <c r="DU20">
        <v>244352729.183662</v>
      </c>
    </row>
    <row r="21" spans="1:125" ht="18" x14ac:dyDescent="0.2">
      <c r="A21" s="1" t="s">
        <v>136</v>
      </c>
      <c r="B21">
        <v>0.3</v>
      </c>
      <c r="C21">
        <v>0.3</v>
      </c>
      <c r="D21">
        <v>0.3</v>
      </c>
      <c r="E21">
        <v>0.3</v>
      </c>
      <c r="F21">
        <v>0.3</v>
      </c>
      <c r="G21">
        <v>0.3</v>
      </c>
      <c r="H21">
        <v>0.3</v>
      </c>
      <c r="I21">
        <v>0.3</v>
      </c>
      <c r="J21">
        <v>0.3</v>
      </c>
      <c r="K21">
        <v>0.3</v>
      </c>
      <c r="N21">
        <f t="shared" si="0"/>
        <v>2001</v>
      </c>
      <c r="O21">
        <v>355293315.66654402</v>
      </c>
      <c r="P21">
        <v>948684540.95626605</v>
      </c>
      <c r="Q21">
        <v>376016218.19902301</v>
      </c>
      <c r="R21" s="24">
        <v>302816771.02618301</v>
      </c>
      <c r="S21" s="24">
        <v>482313323.99683702</v>
      </c>
      <c r="T21" s="24">
        <v>655613829.299384</v>
      </c>
      <c r="U21" s="24">
        <v>618859737.49676394</v>
      </c>
      <c r="V21" s="24">
        <v>556485098.38253403</v>
      </c>
      <c r="W21" s="24">
        <v>625966254.17711997</v>
      </c>
      <c r="X21" s="24">
        <v>949233153.91176403</v>
      </c>
      <c r="Y21" s="24">
        <v>525242104.77478999</v>
      </c>
      <c r="Z21">
        <v>393457253.55613703</v>
      </c>
      <c r="AA21">
        <v>383894343.23234999</v>
      </c>
      <c r="AB21">
        <v>9302495.4742438607</v>
      </c>
      <c r="AC21">
        <v>366858556.222983</v>
      </c>
      <c r="AD21">
        <v>418815667.24085999</v>
      </c>
      <c r="AE21">
        <v>594205244.21387601</v>
      </c>
      <c r="AF21">
        <v>1369162281.6834199</v>
      </c>
      <c r="AG21">
        <v>10397136266.9895</v>
      </c>
      <c r="AH21">
        <v>212452101833.20001</v>
      </c>
      <c r="AI21">
        <v>6633761708.7733698</v>
      </c>
      <c r="AJ21">
        <v>2408587629.6628699</v>
      </c>
      <c r="AK21">
        <v>1041291474.34294</v>
      </c>
      <c r="AL21">
        <v>913610182.55775106</v>
      </c>
      <c r="AM21">
        <v>292209324.970586</v>
      </c>
      <c r="AN21">
        <v>811792898.66819298</v>
      </c>
      <c r="AO21">
        <v>429907228.61172497</v>
      </c>
      <c r="AP21">
        <v>295766604.28012502</v>
      </c>
      <c r="AQ21">
        <v>573424511.15189505</v>
      </c>
      <c r="AR21">
        <v>400844926.816046</v>
      </c>
      <c r="AS21">
        <v>246956871.84042701</v>
      </c>
      <c r="AT21">
        <v>250354092.64289001</v>
      </c>
      <c r="AU21">
        <v>1101045842.7815101</v>
      </c>
      <c r="AV21">
        <v>1399953776.1182799</v>
      </c>
      <c r="AW21">
        <v>2476649725.6249599</v>
      </c>
      <c r="AX21">
        <v>323097880.09091198</v>
      </c>
      <c r="AY21">
        <v>211928630.17657501</v>
      </c>
      <c r="AZ21">
        <v>350933815.99090999</v>
      </c>
      <c r="BA21">
        <v>819977322.82808495</v>
      </c>
      <c r="BB21">
        <v>339877342.47458601</v>
      </c>
      <c r="BC21">
        <v>222651799.69346601</v>
      </c>
      <c r="BD21">
        <v>392193046.76132298</v>
      </c>
      <c r="BE21">
        <v>618873273.81799901</v>
      </c>
      <c r="BF21">
        <v>614921729.45875502</v>
      </c>
      <c r="BG21">
        <v>524114930.68153298</v>
      </c>
      <c r="BH21">
        <v>592416582.54480505</v>
      </c>
      <c r="BI21">
        <v>898621095.18281698</v>
      </c>
      <c r="BJ21">
        <v>450991985.60855597</v>
      </c>
      <c r="BK21">
        <v>206827813.96579701</v>
      </c>
      <c r="BL21">
        <v>272549144.63960898</v>
      </c>
      <c r="BM21">
        <v>-71360792.525766298</v>
      </c>
      <c r="BN21">
        <v>191198879.23651999</v>
      </c>
      <c r="BO21">
        <v>202402993.32325399</v>
      </c>
      <c r="BP21">
        <v>205208885.33047199</v>
      </c>
      <c r="BQ21">
        <v>1222983325.1581299</v>
      </c>
      <c r="BR21">
        <v>10139375891.3472</v>
      </c>
      <c r="BS21">
        <v>211537337147.73099</v>
      </c>
      <c r="BT21">
        <v>6381391783.5367203</v>
      </c>
      <c r="BU21">
        <v>1736007789.90519</v>
      </c>
      <c r="BV21">
        <v>719231753.94206297</v>
      </c>
      <c r="BW21">
        <v>797875594.87540996</v>
      </c>
      <c r="BX21">
        <v>280751229.35008198</v>
      </c>
      <c r="BY21">
        <v>795275415.57294297</v>
      </c>
      <c r="BZ21">
        <v>427491397.58701497</v>
      </c>
      <c r="CA21">
        <v>293622945.43153101</v>
      </c>
      <c r="CB21">
        <v>573104761.60658395</v>
      </c>
      <c r="CC21">
        <v>374250593.38765198</v>
      </c>
      <c r="CD21">
        <v>219409084.36177501</v>
      </c>
      <c r="CE21">
        <v>180042056.835471</v>
      </c>
      <c r="CF21">
        <v>527770330.78606403</v>
      </c>
      <c r="CG21">
        <v>343494421.143996</v>
      </c>
      <c r="CH21">
        <v>505803310.89772898</v>
      </c>
      <c r="CI21">
        <v>204156879.94589999</v>
      </c>
      <c r="CJ21">
        <v>42212733.398504399</v>
      </c>
      <c r="CK21">
        <v>4359499.6756428601</v>
      </c>
      <c r="CL21">
        <v>128707218.12818199</v>
      </c>
      <c r="CM21">
        <v>36138875.724435098</v>
      </c>
      <c r="CN21">
        <v>80164971.332717404</v>
      </c>
      <c r="CO21">
        <v>90120277.235501796</v>
      </c>
      <c r="CP21">
        <v>36740555.481392398</v>
      </c>
      <c r="CQ21">
        <v>3938008.0380326202</v>
      </c>
      <c r="CR21">
        <v>32370167.7009985</v>
      </c>
      <c r="CS21">
        <v>33549671.632312801</v>
      </c>
      <c r="CT21">
        <v>50612058.7289441</v>
      </c>
      <c r="CU21">
        <v>74250119.166240603</v>
      </c>
      <c r="CV21">
        <v>186629439.59033501</v>
      </c>
      <c r="CW21">
        <v>111345198.592748</v>
      </c>
      <c r="CX21">
        <v>80663288.000002101</v>
      </c>
      <c r="CY21">
        <v>175659676.98645899</v>
      </c>
      <c r="CZ21">
        <v>216412673.91760701</v>
      </c>
      <c r="DA21">
        <v>388996358.883403</v>
      </c>
      <c r="DB21">
        <v>146178956.52527499</v>
      </c>
      <c r="DC21">
        <v>257760375.64224401</v>
      </c>
      <c r="DD21">
        <v>914764685.46992004</v>
      </c>
      <c r="DE21">
        <v>252369925.236689</v>
      </c>
      <c r="DF21">
        <v>672579839.75766599</v>
      </c>
      <c r="DG21">
        <v>322059720.400877</v>
      </c>
      <c r="DH21">
        <v>115734587.68234</v>
      </c>
      <c r="DI21">
        <v>11458095.620506801</v>
      </c>
      <c r="DJ21">
        <v>16517483.0952444</v>
      </c>
      <c r="DK21">
        <v>2415831.02470857</v>
      </c>
      <c r="DL21">
        <v>2143658.84858855</v>
      </c>
      <c r="DM21">
        <v>319749.54531727498</v>
      </c>
      <c r="DN21">
        <v>26594333.428389899</v>
      </c>
      <c r="DO21">
        <v>27547787.478648301</v>
      </c>
      <c r="DP21">
        <v>70312035.807417706</v>
      </c>
      <c r="DQ21">
        <v>573275511.99544704</v>
      </c>
      <c r="DR21">
        <v>1056459354.97429</v>
      </c>
      <c r="DS21">
        <v>1970846414.7272301</v>
      </c>
      <c r="DT21">
        <v>118941000.14500301</v>
      </c>
      <c r="DU21">
        <v>169715896.77807301</v>
      </c>
    </row>
    <row r="22" spans="1:125" ht="18" x14ac:dyDescent="0.2">
      <c r="A22" s="1" t="s">
        <v>137</v>
      </c>
      <c r="B22">
        <v>0.3</v>
      </c>
      <c r="C22">
        <v>0.3</v>
      </c>
      <c r="D22">
        <v>0.3</v>
      </c>
      <c r="E22">
        <v>0.3</v>
      </c>
      <c r="F22">
        <v>0.3</v>
      </c>
      <c r="G22">
        <v>0.3</v>
      </c>
      <c r="H22">
        <v>0.3</v>
      </c>
      <c r="I22">
        <v>0.3</v>
      </c>
      <c r="J22">
        <v>0.3</v>
      </c>
      <c r="K22">
        <v>0.3</v>
      </c>
      <c r="N22">
        <f t="shared" si="0"/>
        <v>2002</v>
      </c>
      <c r="O22">
        <v>134617819.93487</v>
      </c>
      <c r="P22">
        <v>1058594852.1543</v>
      </c>
      <c r="Q22">
        <v>287055526.82876301</v>
      </c>
      <c r="R22" s="24">
        <v>34519732.293754399</v>
      </c>
      <c r="S22" s="24">
        <v>196989424.74468699</v>
      </c>
      <c r="T22" s="24">
        <v>632765346.68647599</v>
      </c>
      <c r="U22" s="24">
        <v>390478149.345474</v>
      </c>
      <c r="V22" s="24">
        <v>635827278.34736705</v>
      </c>
      <c r="W22" s="24">
        <v>461227321.55267501</v>
      </c>
      <c r="X22" s="24">
        <v>686903318.19512403</v>
      </c>
      <c r="Y22" s="24">
        <v>521784377.92521298</v>
      </c>
      <c r="Z22">
        <v>626343964.83255196</v>
      </c>
      <c r="AA22">
        <v>479045675.468373</v>
      </c>
      <c r="AB22">
        <v>239901976.71385899</v>
      </c>
      <c r="AC22">
        <v>535276865.23989499</v>
      </c>
      <c r="AD22">
        <v>675356748.62055099</v>
      </c>
      <c r="AE22">
        <v>1058955678.1937</v>
      </c>
      <c r="AF22">
        <v>476095372.01631701</v>
      </c>
      <c r="AG22">
        <v>2284165072.9284501</v>
      </c>
      <c r="AH22">
        <v>6633761708.7734203</v>
      </c>
      <c r="AI22">
        <v>233205486574.01901</v>
      </c>
      <c r="AJ22">
        <v>12081533985.7782</v>
      </c>
      <c r="AK22">
        <v>2084228325.9526601</v>
      </c>
      <c r="AL22">
        <v>1009653843.4818701</v>
      </c>
      <c r="AM22">
        <v>276135902.118348</v>
      </c>
      <c r="AN22">
        <v>922587770.32269001</v>
      </c>
      <c r="AO22">
        <v>300219258.68537903</v>
      </c>
      <c r="AP22">
        <v>272958198.52871299</v>
      </c>
      <c r="AQ22">
        <v>335943052.41370302</v>
      </c>
      <c r="AR22">
        <v>568821179.75471795</v>
      </c>
      <c r="AS22">
        <v>260240293.747183</v>
      </c>
      <c r="AT22">
        <v>211010837.61835</v>
      </c>
      <c r="AU22">
        <v>1921490803.5469401</v>
      </c>
      <c r="AV22">
        <v>2654163436.5606699</v>
      </c>
      <c r="AW22">
        <v>3743005901.1949401</v>
      </c>
      <c r="AX22">
        <v>392555196.36177599</v>
      </c>
      <c r="AY22">
        <v>293232163.993545</v>
      </c>
      <c r="AZ22">
        <v>114907524.651554</v>
      </c>
      <c r="BA22">
        <v>711367723.73267698</v>
      </c>
      <c r="BB22">
        <v>199153171.73532501</v>
      </c>
      <c r="BC22">
        <v>-176695960.37737399</v>
      </c>
      <c r="BD22">
        <v>14157059.9329005</v>
      </c>
      <c r="BE22">
        <v>542292498.15842199</v>
      </c>
      <c r="BF22">
        <v>371532529.88851702</v>
      </c>
      <c r="BG22">
        <v>513360709.44697201</v>
      </c>
      <c r="BH22">
        <v>379652358.96024197</v>
      </c>
      <c r="BI22">
        <v>595094101.35578799</v>
      </c>
      <c r="BJ22">
        <v>386758161.24995899</v>
      </c>
      <c r="BK22">
        <v>303297405.64999503</v>
      </c>
      <c r="BL22">
        <v>283340691.33888</v>
      </c>
      <c r="BM22">
        <v>88725401.661717504</v>
      </c>
      <c r="BN22">
        <v>213195040.71463799</v>
      </c>
      <c r="BO22">
        <v>254164408.92291501</v>
      </c>
      <c r="BP22">
        <v>272662581.32773602</v>
      </c>
      <c r="BQ22">
        <v>281133972.216048</v>
      </c>
      <c r="BR22">
        <v>1914268080.5368199</v>
      </c>
      <c r="BS22">
        <v>6192729127.7589397</v>
      </c>
      <c r="BT22">
        <v>229022453648.44699</v>
      </c>
      <c r="BU22">
        <v>9028093709.9575291</v>
      </c>
      <c r="BV22">
        <v>1041754418.99423</v>
      </c>
      <c r="BW22">
        <v>765204447.11220598</v>
      </c>
      <c r="BX22">
        <v>252754665.699761</v>
      </c>
      <c r="BY22">
        <v>881653939.105793</v>
      </c>
      <c r="BZ22">
        <v>292395097.010351</v>
      </c>
      <c r="CA22">
        <v>266889689.646597</v>
      </c>
      <c r="CB22">
        <v>333711602.09949499</v>
      </c>
      <c r="CC22">
        <v>491606549.62611097</v>
      </c>
      <c r="CD22">
        <v>204257600.38058901</v>
      </c>
      <c r="CE22">
        <v>73858874.519032195</v>
      </c>
      <c r="CF22">
        <v>770202965.48593903</v>
      </c>
      <c r="CG22">
        <v>488626698.22821999</v>
      </c>
      <c r="CH22">
        <v>268735209.86875898</v>
      </c>
      <c r="CI22">
        <v>213767035.05353099</v>
      </c>
      <c r="CJ22">
        <v>-9175142.7102830093</v>
      </c>
      <c r="CK22">
        <v>19710295.283316098</v>
      </c>
      <c r="CL22">
        <v>347227128.42162699</v>
      </c>
      <c r="CM22">
        <v>87902355.0934425</v>
      </c>
      <c r="CN22">
        <v>211215692.671123</v>
      </c>
      <c r="CO22">
        <v>182832364.811786</v>
      </c>
      <c r="CP22">
        <v>90472848.528071702</v>
      </c>
      <c r="CQ22">
        <v>18945619.4569568</v>
      </c>
      <c r="CR22">
        <v>122466568.90039399</v>
      </c>
      <c r="CS22">
        <v>81574962.592442006</v>
      </c>
      <c r="CT22">
        <v>91809216.839330107</v>
      </c>
      <c r="CU22">
        <v>135026216.675248</v>
      </c>
      <c r="CV22">
        <v>323046559.18256199</v>
      </c>
      <c r="CW22">
        <v>195704984.12950501</v>
      </c>
      <c r="CX22">
        <v>151176575.05214</v>
      </c>
      <c r="CY22">
        <v>322081824.52525699</v>
      </c>
      <c r="CZ22">
        <v>421192339.69762701</v>
      </c>
      <c r="DA22">
        <v>786293096.86595595</v>
      </c>
      <c r="DB22">
        <v>194961399.80026099</v>
      </c>
      <c r="DC22">
        <v>369896992.39161497</v>
      </c>
      <c r="DD22">
        <v>441032581.01450199</v>
      </c>
      <c r="DE22">
        <v>4183032925.5731201</v>
      </c>
      <c r="DF22">
        <v>3053440275.8206601</v>
      </c>
      <c r="DG22">
        <v>1042473906.9584399</v>
      </c>
      <c r="DH22">
        <v>244449396.369656</v>
      </c>
      <c r="DI22">
        <v>23381236.4185859</v>
      </c>
      <c r="DJ22">
        <v>40933831.216899998</v>
      </c>
      <c r="DK22">
        <v>7824161.6750258701</v>
      </c>
      <c r="DL22">
        <v>6068508.8821109897</v>
      </c>
      <c r="DM22">
        <v>2231450.3142068498</v>
      </c>
      <c r="DN22">
        <v>77214630.128604695</v>
      </c>
      <c r="DO22">
        <v>55982693.3665893</v>
      </c>
      <c r="DP22">
        <v>137151963.099309</v>
      </c>
      <c r="DQ22">
        <v>1151287838.0610001</v>
      </c>
      <c r="DR22">
        <v>2165536738.3324499</v>
      </c>
      <c r="DS22">
        <v>3474270691.32617</v>
      </c>
      <c r="DT22">
        <v>178788161.308245</v>
      </c>
      <c r="DU22">
        <v>302407306.70382702</v>
      </c>
    </row>
    <row r="23" spans="1:125" ht="18" x14ac:dyDescent="0.2">
      <c r="A23" s="1" t="s">
        <v>138</v>
      </c>
      <c r="B23">
        <v>0.3</v>
      </c>
      <c r="C23">
        <v>0.3</v>
      </c>
      <c r="D23">
        <v>0.3</v>
      </c>
      <c r="E23">
        <v>0.3</v>
      </c>
      <c r="F23">
        <v>0.3</v>
      </c>
      <c r="G23">
        <v>0.3</v>
      </c>
      <c r="H23">
        <v>0.3</v>
      </c>
      <c r="I23">
        <v>0.3</v>
      </c>
      <c r="J23">
        <v>0.3</v>
      </c>
      <c r="K23">
        <v>0.3</v>
      </c>
      <c r="N23">
        <f t="shared" si="0"/>
        <v>2003</v>
      </c>
      <c r="O23">
        <v>470495295.80322599</v>
      </c>
      <c r="P23">
        <v>1113837009.3659</v>
      </c>
      <c r="Q23">
        <v>730478745.55493701</v>
      </c>
      <c r="R23" s="24">
        <v>553590679.25461495</v>
      </c>
      <c r="S23" s="24">
        <v>1043742297.80213</v>
      </c>
      <c r="T23" s="24">
        <v>394261312.56605703</v>
      </c>
      <c r="U23" s="24">
        <v>970834546.74919105</v>
      </c>
      <c r="V23" s="24">
        <v>763951702.35014606</v>
      </c>
      <c r="W23" s="24">
        <v>1385052233.9777</v>
      </c>
      <c r="X23" s="24">
        <v>489767032.81606603</v>
      </c>
      <c r="Y23" s="24">
        <v>974944539.52418602</v>
      </c>
      <c r="Z23">
        <v>1759590725.30353</v>
      </c>
      <c r="AA23">
        <v>1178440382.2030001</v>
      </c>
      <c r="AB23">
        <v>1452306239.9379201</v>
      </c>
      <c r="AC23">
        <v>1425755802.28263</v>
      </c>
      <c r="AD23">
        <v>1760739692.5229101</v>
      </c>
      <c r="AE23">
        <v>3288440018.98735</v>
      </c>
      <c r="AF23">
        <v>1030275434.97334</v>
      </c>
      <c r="AG23">
        <v>2156914455.4702802</v>
      </c>
      <c r="AH23">
        <v>2408587629.66289</v>
      </c>
      <c r="AI23">
        <v>12081533985.7782</v>
      </c>
      <c r="AJ23">
        <v>682349092666.77295</v>
      </c>
      <c r="AK23">
        <v>13149670110.342501</v>
      </c>
      <c r="AL23">
        <v>3353508120.7140198</v>
      </c>
      <c r="AM23">
        <v>407522199.75776303</v>
      </c>
      <c r="AN23">
        <v>1460430319.49543</v>
      </c>
      <c r="AO23">
        <v>414234898.04181802</v>
      </c>
      <c r="AP23">
        <v>350118165.27533501</v>
      </c>
      <c r="AQ23">
        <v>403511416.40981603</v>
      </c>
      <c r="AR23">
        <v>720607070.63559794</v>
      </c>
      <c r="AS23">
        <v>489830201.76682198</v>
      </c>
      <c r="AT23">
        <v>807159497.90526795</v>
      </c>
      <c r="AU23">
        <v>4526776800.4007998</v>
      </c>
      <c r="AV23">
        <v>6969570623.3695498</v>
      </c>
      <c r="AW23">
        <v>12576456858.507601</v>
      </c>
      <c r="AX23">
        <v>636134842.41115499</v>
      </c>
      <c r="AY23">
        <v>1120775566.0899401</v>
      </c>
      <c r="AZ23">
        <v>414079806.95374799</v>
      </c>
      <c r="BA23">
        <v>104271375.747163</v>
      </c>
      <c r="BB23">
        <v>481641362.790537</v>
      </c>
      <c r="BC23">
        <v>-240222922.91666499</v>
      </c>
      <c r="BD23">
        <v>440909259.17521501</v>
      </c>
      <c r="BE23">
        <v>113025398.964001</v>
      </c>
      <c r="BF23">
        <v>925393140.10627699</v>
      </c>
      <c r="BG23">
        <v>316566286.71953797</v>
      </c>
      <c r="BH23">
        <v>1140011586.83167</v>
      </c>
      <c r="BI23">
        <v>195316703.575461</v>
      </c>
      <c r="BJ23">
        <v>537852557.04012406</v>
      </c>
      <c r="BK23">
        <v>632730299.62622404</v>
      </c>
      <c r="BL23">
        <v>550148341.03284299</v>
      </c>
      <c r="BM23">
        <v>945130650.28155303</v>
      </c>
      <c r="BN23">
        <v>268614229.89351898</v>
      </c>
      <c r="BO23">
        <v>297369668.634588</v>
      </c>
      <c r="BP23">
        <v>400370491.05198598</v>
      </c>
      <c r="BQ23">
        <v>474657285.23975497</v>
      </c>
      <c r="BR23">
        <v>1265440856.23348</v>
      </c>
      <c r="BS23">
        <v>1469306770.52683</v>
      </c>
      <c r="BT23">
        <v>8632740533.2078304</v>
      </c>
      <c r="BU23">
        <v>639098985005.37598</v>
      </c>
      <c r="BV23">
        <v>6600055171.4316101</v>
      </c>
      <c r="BW23">
        <v>2216002292.36309</v>
      </c>
      <c r="BX23">
        <v>317899916.80826998</v>
      </c>
      <c r="BY23">
        <v>1287270706.5516</v>
      </c>
      <c r="BZ23">
        <v>378665145.25729603</v>
      </c>
      <c r="CA23">
        <v>332155699.62811297</v>
      </c>
      <c r="CB23">
        <v>400442616.101547</v>
      </c>
      <c r="CC23">
        <v>476305177.79838097</v>
      </c>
      <c r="CD23">
        <v>273942960.77063203</v>
      </c>
      <c r="CE23">
        <v>349668090.28336102</v>
      </c>
      <c r="CF23">
        <v>732269558.36221397</v>
      </c>
      <c r="CG23">
        <v>377103038.21643299</v>
      </c>
      <c r="CH23">
        <v>573379194.63614094</v>
      </c>
      <c r="CI23">
        <v>17221432.876159798</v>
      </c>
      <c r="CJ23">
        <v>99390558.5253115</v>
      </c>
      <c r="CK23">
        <v>56415488.849495403</v>
      </c>
      <c r="CL23">
        <v>1009565633.61874</v>
      </c>
      <c r="CM23">
        <v>248837382.76442701</v>
      </c>
      <c r="CN23">
        <v>793813602.17126799</v>
      </c>
      <c r="CO23">
        <v>602833038.62690699</v>
      </c>
      <c r="CP23">
        <v>281235913.60211599</v>
      </c>
      <c r="CQ23">
        <v>45441406.642916203</v>
      </c>
      <c r="CR23">
        <v>447385415.63061398</v>
      </c>
      <c r="CS23">
        <v>245040647.146034</v>
      </c>
      <c r="CT23">
        <v>294450329.24059999</v>
      </c>
      <c r="CU23">
        <v>437091982.48404503</v>
      </c>
      <c r="CV23">
        <v>1126860425.67732</v>
      </c>
      <c r="CW23">
        <v>628292041.17018294</v>
      </c>
      <c r="CX23">
        <v>507175589.65635502</v>
      </c>
      <c r="CY23">
        <v>1157141572.3891101</v>
      </c>
      <c r="CZ23">
        <v>1463370023.88832</v>
      </c>
      <c r="DA23">
        <v>2888069527.9353499</v>
      </c>
      <c r="DB23">
        <v>555618149.73357403</v>
      </c>
      <c r="DC23">
        <v>891473599.23682499</v>
      </c>
      <c r="DD23">
        <v>939280859.13606703</v>
      </c>
      <c r="DE23">
        <v>3448793452.5704298</v>
      </c>
      <c r="DF23">
        <v>43250107661.3955</v>
      </c>
      <c r="DG23">
        <v>6549614938.9109097</v>
      </c>
      <c r="DH23">
        <v>1137505828.35092</v>
      </c>
      <c r="DI23">
        <v>89622282.949498907</v>
      </c>
      <c r="DJ23">
        <v>173159612.94383401</v>
      </c>
      <c r="DK23">
        <v>35569752.784534</v>
      </c>
      <c r="DL23">
        <v>17962465.647210602</v>
      </c>
      <c r="DM23">
        <v>3068800.30827941</v>
      </c>
      <c r="DN23">
        <v>244301892.837217</v>
      </c>
      <c r="DO23">
        <v>215887240.996176</v>
      </c>
      <c r="DP23">
        <v>457491407.62190801</v>
      </c>
      <c r="DQ23">
        <v>3794507242.03859</v>
      </c>
      <c r="DR23">
        <v>6592467585.15308</v>
      </c>
      <c r="DS23">
        <v>12003077663.8715</v>
      </c>
      <c r="DT23">
        <v>618913409.53498602</v>
      </c>
      <c r="DU23">
        <v>1021385007.56461</v>
      </c>
    </row>
    <row r="24" spans="1:125" ht="18" x14ac:dyDescent="0.2">
      <c r="A24" s="1" t="s">
        <v>139</v>
      </c>
      <c r="B24">
        <v>0.3</v>
      </c>
      <c r="C24">
        <v>0.3</v>
      </c>
      <c r="D24">
        <v>0.3</v>
      </c>
      <c r="E24">
        <v>0.3</v>
      </c>
      <c r="F24">
        <v>0.3</v>
      </c>
      <c r="G24">
        <v>0.3</v>
      </c>
      <c r="H24">
        <v>0.3</v>
      </c>
      <c r="I24">
        <v>0.3</v>
      </c>
      <c r="J24">
        <v>0.3</v>
      </c>
      <c r="K24">
        <v>0.3</v>
      </c>
      <c r="N24">
        <f t="shared" si="0"/>
        <v>2004</v>
      </c>
      <c r="O24">
        <v>233936076.05515701</v>
      </c>
      <c r="P24">
        <v>1125872542.42187</v>
      </c>
      <c r="Q24">
        <v>222396647.38088399</v>
      </c>
      <c r="R24" s="24">
        <v>153887023.81262901</v>
      </c>
      <c r="S24" s="24">
        <v>365379763.02126801</v>
      </c>
      <c r="T24" s="24">
        <v>450430263.82819903</v>
      </c>
      <c r="U24" s="24">
        <v>324455619.19704503</v>
      </c>
      <c r="V24" s="24">
        <v>619982489.59417498</v>
      </c>
      <c r="W24" s="24">
        <v>194744826.21754</v>
      </c>
      <c r="X24" s="24">
        <v>361281098.65615702</v>
      </c>
      <c r="Y24" s="24">
        <v>554370446.20439303</v>
      </c>
      <c r="Z24">
        <v>824480264.33655703</v>
      </c>
      <c r="AA24">
        <v>601362825.84875906</v>
      </c>
      <c r="AB24">
        <v>234636833.113359</v>
      </c>
      <c r="AC24">
        <v>728613477.37081504</v>
      </c>
      <c r="AD24">
        <v>823752730.96837997</v>
      </c>
      <c r="AE24">
        <v>1335605311.3155701</v>
      </c>
      <c r="AF24">
        <v>302090919.246764</v>
      </c>
      <c r="AG24">
        <v>1040263612.21675</v>
      </c>
      <c r="AH24">
        <v>1041291474.34294</v>
      </c>
      <c r="AI24">
        <v>2084228325.9526601</v>
      </c>
      <c r="AJ24">
        <v>13149670110.342501</v>
      </c>
      <c r="AK24">
        <v>161794831913.11899</v>
      </c>
      <c r="AL24">
        <v>7740815479.1631899</v>
      </c>
      <c r="AM24">
        <v>639542039.44142497</v>
      </c>
      <c r="AN24">
        <v>736679145.10783601</v>
      </c>
      <c r="AO24">
        <v>402708629.55631101</v>
      </c>
      <c r="AP24">
        <v>147458245.75738999</v>
      </c>
      <c r="AQ24">
        <v>301159066.61469501</v>
      </c>
      <c r="AR24">
        <v>473876149.25550002</v>
      </c>
      <c r="AS24">
        <v>242450794.79546699</v>
      </c>
      <c r="AT24">
        <v>308041250.43130398</v>
      </c>
      <c r="AU24">
        <v>2611554468.3561902</v>
      </c>
      <c r="AV24">
        <v>4139520766.0964599</v>
      </c>
      <c r="AW24">
        <v>6522278129.4747295</v>
      </c>
      <c r="AX24">
        <v>366369136.540254</v>
      </c>
      <c r="AY24">
        <v>320627589.16585398</v>
      </c>
      <c r="AZ24">
        <v>198166180.19764599</v>
      </c>
      <c r="BA24">
        <v>567649155.61957705</v>
      </c>
      <c r="BB24">
        <v>72113409.032177806</v>
      </c>
      <c r="BC24">
        <v>-192465208.61358699</v>
      </c>
      <c r="BD24">
        <v>26247344.133036599</v>
      </c>
      <c r="BE24">
        <v>302044522.38039601</v>
      </c>
      <c r="BF24">
        <v>292433118.39960003</v>
      </c>
      <c r="BG24">
        <v>425072995.25782102</v>
      </c>
      <c r="BH24">
        <v>56158214.963889003</v>
      </c>
      <c r="BI24">
        <v>187872069.03912401</v>
      </c>
      <c r="BJ24">
        <v>309854514.28084898</v>
      </c>
      <c r="BK24">
        <v>205510988.64962199</v>
      </c>
      <c r="BL24">
        <v>228928021.30443701</v>
      </c>
      <c r="BM24">
        <v>-34564292.604284503</v>
      </c>
      <c r="BN24">
        <v>160679440.97176701</v>
      </c>
      <c r="BO24">
        <v>173162517.172939</v>
      </c>
      <c r="BP24">
        <v>197296395.222633</v>
      </c>
      <c r="BQ24">
        <v>20731114.5437041</v>
      </c>
      <c r="BR24">
        <v>643376957.502931</v>
      </c>
      <c r="BS24">
        <v>653105258.84070098</v>
      </c>
      <c r="BT24">
        <v>1037943976.35729</v>
      </c>
      <c r="BU24">
        <v>6676140245.3063097</v>
      </c>
      <c r="BV24">
        <v>150798000910.76999</v>
      </c>
      <c r="BW24">
        <v>6726727060.8940802</v>
      </c>
      <c r="BX24">
        <v>576816052.58779705</v>
      </c>
      <c r="BY24">
        <v>648930751.64836097</v>
      </c>
      <c r="BZ24">
        <v>386394901.47725701</v>
      </c>
      <c r="CA24">
        <v>136870856.38695499</v>
      </c>
      <c r="CB24">
        <v>298508837.68571699</v>
      </c>
      <c r="CC24">
        <v>342266983.77350098</v>
      </c>
      <c r="CD24">
        <v>138627107.82166499</v>
      </c>
      <c r="CE24">
        <v>50390495.1850354</v>
      </c>
      <c r="CF24">
        <v>483879729.98359698</v>
      </c>
      <c r="CG24">
        <v>227790217.475265</v>
      </c>
      <c r="CH24">
        <v>306883654.41977698</v>
      </c>
      <c r="CI24">
        <v>87669910.525145203</v>
      </c>
      <c r="CJ24">
        <v>-75928406.721984193</v>
      </c>
      <c r="CK24">
        <v>35769895.857511997</v>
      </c>
      <c r="CL24">
        <v>558223386.80229998</v>
      </c>
      <c r="CM24">
        <v>150283238.34873399</v>
      </c>
      <c r="CN24">
        <v>346352232.42621201</v>
      </c>
      <c r="CO24">
        <v>339132418.88822502</v>
      </c>
      <c r="CP24">
        <v>148385741.44783601</v>
      </c>
      <c r="CQ24">
        <v>32022500.797463201</v>
      </c>
      <c r="CR24">
        <v>194909494.33636099</v>
      </c>
      <c r="CS24">
        <v>138586611.25365001</v>
      </c>
      <c r="CT24">
        <v>173409029.61702201</v>
      </c>
      <c r="CU24">
        <v>244515931.92353201</v>
      </c>
      <c r="CV24">
        <v>618969275.68694997</v>
      </c>
      <c r="CW24">
        <v>372434804.54432797</v>
      </c>
      <c r="CX24">
        <v>269201125.717655</v>
      </c>
      <c r="CY24">
        <v>567934036.39904702</v>
      </c>
      <c r="CZ24">
        <v>650590213.79544103</v>
      </c>
      <c r="DA24">
        <v>1138308916.0929401</v>
      </c>
      <c r="DB24">
        <v>281359804.70305598</v>
      </c>
      <c r="DC24">
        <v>396886654.71382201</v>
      </c>
      <c r="DD24">
        <v>388186215.502258</v>
      </c>
      <c r="DE24">
        <v>1046284349.59539</v>
      </c>
      <c r="DF24">
        <v>6473529865.0360899</v>
      </c>
      <c r="DG24">
        <v>10996831002.349001</v>
      </c>
      <c r="DH24">
        <v>1014088418.26911</v>
      </c>
      <c r="DI24">
        <v>62725986.853633501</v>
      </c>
      <c r="DJ24">
        <v>87748393.459487095</v>
      </c>
      <c r="DK24">
        <v>16313728.0790447</v>
      </c>
      <c r="DL24">
        <v>10587389.370428</v>
      </c>
      <c r="DM24">
        <v>2650228.9289762201</v>
      </c>
      <c r="DN24">
        <v>131609165.481998</v>
      </c>
      <c r="DO24">
        <v>103823686.973801</v>
      </c>
      <c r="DP24">
        <v>257650755.24626401</v>
      </c>
      <c r="DQ24">
        <v>2127674738.3725901</v>
      </c>
      <c r="DR24">
        <v>3911730548.6212001</v>
      </c>
      <c r="DS24">
        <v>6215394475.0549498</v>
      </c>
      <c r="DT24">
        <v>278699226.01511502</v>
      </c>
      <c r="DU24">
        <v>396555995.88783199</v>
      </c>
    </row>
    <row r="25" spans="1:125" ht="18" x14ac:dyDescent="0.2">
      <c r="A25" s="1" t="s">
        <v>140</v>
      </c>
      <c r="B25">
        <v>0.3</v>
      </c>
      <c r="C25">
        <v>0.3</v>
      </c>
      <c r="D25">
        <v>0.3</v>
      </c>
      <c r="E25">
        <v>0.3</v>
      </c>
      <c r="F25">
        <v>0.3</v>
      </c>
      <c r="G25">
        <v>0.3</v>
      </c>
      <c r="H25">
        <v>0.3</v>
      </c>
      <c r="I25">
        <v>0.3</v>
      </c>
      <c r="J25">
        <v>0.3</v>
      </c>
      <c r="K25">
        <v>0.3</v>
      </c>
      <c r="N25">
        <f t="shared" si="0"/>
        <v>2005</v>
      </c>
      <c r="O25">
        <v>324947612.67036802</v>
      </c>
      <c r="P25">
        <v>819978988.37448204</v>
      </c>
      <c r="Q25">
        <v>670623244.17290998</v>
      </c>
      <c r="R25" s="24">
        <v>599529422.58855796</v>
      </c>
      <c r="S25" s="24">
        <v>494030911.924748</v>
      </c>
      <c r="T25" s="24">
        <v>642806599.22157204</v>
      </c>
      <c r="U25" s="24">
        <v>819051138.72885001</v>
      </c>
      <c r="V25" s="24">
        <v>997896167.38790798</v>
      </c>
      <c r="W25" s="24">
        <v>1008581577.28396</v>
      </c>
      <c r="X25" s="24">
        <v>591641069.545385</v>
      </c>
      <c r="Y25" s="24">
        <v>660258461.69592404</v>
      </c>
      <c r="Z25">
        <v>785874350.58344305</v>
      </c>
      <c r="AA25">
        <v>818289164.28021896</v>
      </c>
      <c r="AB25">
        <v>310032824.67570299</v>
      </c>
      <c r="AC25">
        <v>500341594.75888002</v>
      </c>
      <c r="AD25">
        <v>464513059.51087898</v>
      </c>
      <c r="AE25">
        <v>559732638.20798004</v>
      </c>
      <c r="AF25">
        <v>226748915.99165499</v>
      </c>
      <c r="AG25">
        <v>1367307934.1394</v>
      </c>
      <c r="AH25">
        <v>913610182.55776298</v>
      </c>
      <c r="AI25">
        <v>1009653843.48189</v>
      </c>
      <c r="AJ25">
        <v>3353508120.7140398</v>
      </c>
      <c r="AK25">
        <v>7740815479.1632004</v>
      </c>
      <c r="AL25">
        <v>287333944313.78699</v>
      </c>
      <c r="AM25">
        <v>3949403023.6569901</v>
      </c>
      <c r="AN25">
        <v>2138073016.9453199</v>
      </c>
      <c r="AO25">
        <v>979139301.50594199</v>
      </c>
      <c r="AP25">
        <v>332266508.25355601</v>
      </c>
      <c r="AQ25">
        <v>660837010.23369002</v>
      </c>
      <c r="AR25">
        <v>699877724.60413599</v>
      </c>
      <c r="AS25">
        <v>211048200.91323701</v>
      </c>
      <c r="AT25">
        <v>251752185.30583599</v>
      </c>
      <c r="AU25">
        <v>1386744142.33111</v>
      </c>
      <c r="AV25">
        <v>1727790409.64081</v>
      </c>
      <c r="AW25">
        <v>2771799678.9324999</v>
      </c>
      <c r="AX25">
        <v>475388983.60052198</v>
      </c>
      <c r="AY25">
        <v>228794385.12868699</v>
      </c>
      <c r="AZ25">
        <v>316350405.41671401</v>
      </c>
      <c r="BA25">
        <v>672322972.95453203</v>
      </c>
      <c r="BB25">
        <v>625598348.46347499</v>
      </c>
      <c r="BC25">
        <v>491638754.66476297</v>
      </c>
      <c r="BD25">
        <v>399177760.17030901</v>
      </c>
      <c r="BE25">
        <v>608281763.58239496</v>
      </c>
      <c r="BF25">
        <v>811510109.20081902</v>
      </c>
      <c r="BG25">
        <v>984610632.41549206</v>
      </c>
      <c r="BH25">
        <v>969553642.80900598</v>
      </c>
      <c r="BI25">
        <v>541683614.18465805</v>
      </c>
      <c r="BJ25">
        <v>577721422.55186701</v>
      </c>
      <c r="BK25">
        <v>601810970.02432704</v>
      </c>
      <c r="BL25">
        <v>695218299.98232305</v>
      </c>
      <c r="BM25">
        <v>227023597.60934201</v>
      </c>
      <c r="BN25">
        <v>342540721.95264101</v>
      </c>
      <c r="BO25">
        <v>290866701.73570698</v>
      </c>
      <c r="BP25">
        <v>314648093.657996</v>
      </c>
      <c r="BQ25">
        <v>146289469.159217</v>
      </c>
      <c r="BR25">
        <v>1254733706.7082601</v>
      </c>
      <c r="BS25">
        <v>802540043.55168903</v>
      </c>
      <c r="BT25">
        <v>829735030.24268103</v>
      </c>
      <c r="BU25">
        <v>2598581749.3812599</v>
      </c>
      <c r="BV25">
        <v>7085389336.0061998</v>
      </c>
      <c r="BW25">
        <v>285986494824.211</v>
      </c>
      <c r="BX25">
        <v>3915059470.5321999</v>
      </c>
      <c r="BY25">
        <v>2102290298.2901499</v>
      </c>
      <c r="BZ25">
        <v>975350679.48466802</v>
      </c>
      <c r="CA25">
        <v>328310236.47590798</v>
      </c>
      <c r="CB25">
        <v>659720908.90024495</v>
      </c>
      <c r="CC25">
        <v>666952683.75764096</v>
      </c>
      <c r="CD25">
        <v>185944039.01454699</v>
      </c>
      <c r="CE25">
        <v>173818946.02855599</v>
      </c>
      <c r="CF25">
        <v>745731093.36578405</v>
      </c>
      <c r="CG25">
        <v>447494409.72137201</v>
      </c>
      <c r="CH25">
        <v>573385670.64524603</v>
      </c>
      <c r="CI25">
        <v>371468292.74064499</v>
      </c>
      <c r="CJ25">
        <v>69263103.865380198</v>
      </c>
      <c r="CK25">
        <v>8597207.2536396999</v>
      </c>
      <c r="CL25">
        <v>147656015.419947</v>
      </c>
      <c r="CM25">
        <v>45024895.709441803</v>
      </c>
      <c r="CN25">
        <v>107890667.92378999</v>
      </c>
      <c r="CO25">
        <v>94853151.754440397</v>
      </c>
      <c r="CP25">
        <v>34524835.639187299</v>
      </c>
      <c r="CQ25">
        <v>7541029.5280591603</v>
      </c>
      <c r="CR25">
        <v>13285534.9724185</v>
      </c>
      <c r="CS25">
        <v>39027934.474978901</v>
      </c>
      <c r="CT25">
        <v>49957455.360724904</v>
      </c>
      <c r="CU25">
        <v>82537039.1440631</v>
      </c>
      <c r="CV25">
        <v>184063380.55911499</v>
      </c>
      <c r="CW25">
        <v>123070864.297901</v>
      </c>
      <c r="CX25">
        <v>83009227.066351801</v>
      </c>
      <c r="CY25">
        <v>157800872.80623201</v>
      </c>
      <c r="CZ25">
        <v>173646357.77517301</v>
      </c>
      <c r="DA25">
        <v>245084544.54997799</v>
      </c>
      <c r="DB25">
        <v>80459446.832437903</v>
      </c>
      <c r="DC25">
        <v>112574227.431133</v>
      </c>
      <c r="DD25">
        <v>111070139.006081</v>
      </c>
      <c r="DE25">
        <v>179918813.2392</v>
      </c>
      <c r="DF25">
        <v>754926371.33276701</v>
      </c>
      <c r="DG25">
        <v>655426143.157004</v>
      </c>
      <c r="DH25">
        <v>1347449489.57582</v>
      </c>
      <c r="DI25">
        <v>34343553.124794699</v>
      </c>
      <c r="DJ25">
        <v>35782718.655160703</v>
      </c>
      <c r="DK25">
        <v>3788622.0212746901</v>
      </c>
      <c r="DL25">
        <v>3956271.77764179</v>
      </c>
      <c r="DM25">
        <v>1116101.3334480999</v>
      </c>
      <c r="DN25">
        <v>32925040.8464856</v>
      </c>
      <c r="DO25">
        <v>25104161.898690701</v>
      </c>
      <c r="DP25">
        <v>77933239.277276203</v>
      </c>
      <c r="DQ25">
        <v>641013048.96531999</v>
      </c>
      <c r="DR25">
        <v>1280295999.91943</v>
      </c>
      <c r="DS25">
        <v>2198414008.2872601</v>
      </c>
      <c r="DT25">
        <v>103920690.85987601</v>
      </c>
      <c r="DU25">
        <v>159531281.263318</v>
      </c>
    </row>
    <row r="26" spans="1:125" ht="18" x14ac:dyDescent="0.2">
      <c r="A26" s="1" t="s">
        <v>141</v>
      </c>
      <c r="B26">
        <v>0.3</v>
      </c>
      <c r="C26">
        <v>0.3</v>
      </c>
      <c r="D26">
        <v>0.3</v>
      </c>
      <c r="E26">
        <v>0.3</v>
      </c>
      <c r="F26">
        <v>0.3</v>
      </c>
      <c r="G26">
        <v>0.3</v>
      </c>
      <c r="H26">
        <v>0.3</v>
      </c>
      <c r="I26">
        <v>0.3</v>
      </c>
      <c r="J26">
        <v>0.3</v>
      </c>
      <c r="K26">
        <v>0.3</v>
      </c>
      <c r="N26">
        <f t="shared" si="0"/>
        <v>2006</v>
      </c>
      <c r="O26">
        <v>212907341.64904201</v>
      </c>
      <c r="P26">
        <v>387916442.30607998</v>
      </c>
      <c r="Q26">
        <v>145168771.23432001</v>
      </c>
      <c r="R26" s="24">
        <v>29628895.400595699</v>
      </c>
      <c r="S26" s="24">
        <v>119435324.161669</v>
      </c>
      <c r="T26" s="24">
        <v>237321064.27723101</v>
      </c>
      <c r="U26" s="24">
        <v>352396001.29706198</v>
      </c>
      <c r="V26" s="24">
        <v>568808854.50545096</v>
      </c>
      <c r="W26" s="24">
        <v>393461195.64321101</v>
      </c>
      <c r="X26" s="24">
        <v>274859673.637429</v>
      </c>
      <c r="Y26" s="24">
        <v>249610177.493799</v>
      </c>
      <c r="Z26">
        <v>227267547.31419399</v>
      </c>
      <c r="AA26">
        <v>199636069.41090599</v>
      </c>
      <c r="AB26">
        <v>51127294.411989301</v>
      </c>
      <c r="AC26">
        <v>128317507.406628</v>
      </c>
      <c r="AD26">
        <v>144110913.84759101</v>
      </c>
      <c r="AE26">
        <v>103801795.140664</v>
      </c>
      <c r="AF26">
        <v>236322949.69079101</v>
      </c>
      <c r="AG26">
        <v>368520356.05392098</v>
      </c>
      <c r="AH26">
        <v>292209324.97059</v>
      </c>
      <c r="AI26">
        <v>276135902.118352</v>
      </c>
      <c r="AJ26">
        <v>407522199.75775701</v>
      </c>
      <c r="AK26">
        <v>639542039.44142795</v>
      </c>
      <c r="AL26">
        <v>3949403023.6570101</v>
      </c>
      <c r="AM26">
        <v>88595537993.822601</v>
      </c>
      <c r="AN26">
        <v>4848233435.48034</v>
      </c>
      <c r="AO26">
        <v>831673502.47758198</v>
      </c>
      <c r="AP26">
        <v>191478501.25869399</v>
      </c>
      <c r="AQ26">
        <v>296846959.05035901</v>
      </c>
      <c r="AR26">
        <v>281035910.86667299</v>
      </c>
      <c r="AS26">
        <v>115914581.833814</v>
      </c>
      <c r="AT26">
        <v>86425377.077424407</v>
      </c>
      <c r="AU26">
        <v>434038511.55742401</v>
      </c>
      <c r="AV26">
        <v>468100164.451276</v>
      </c>
      <c r="AW26">
        <v>760874931.96826005</v>
      </c>
      <c r="AX26">
        <v>123204519.625232</v>
      </c>
      <c r="AY26">
        <v>62437874.0753925</v>
      </c>
      <c r="AZ26">
        <v>213122080.100263</v>
      </c>
      <c r="BA26">
        <v>362355739.033472</v>
      </c>
      <c r="BB26">
        <v>148931676.287577</v>
      </c>
      <c r="BC26">
        <v>21440657.3648462</v>
      </c>
      <c r="BD26">
        <v>117145583.696661</v>
      </c>
      <c r="BE26">
        <v>231314809.51747799</v>
      </c>
      <c r="BF26">
        <v>352901548.91467899</v>
      </c>
      <c r="BG26">
        <v>545866483.14617896</v>
      </c>
      <c r="BH26">
        <v>392137894.03759003</v>
      </c>
      <c r="BI26">
        <v>276065439.00265801</v>
      </c>
      <c r="BJ26">
        <v>244564999.795333</v>
      </c>
      <c r="BK26">
        <v>210402129.65548</v>
      </c>
      <c r="BL26">
        <v>194007780.72147301</v>
      </c>
      <c r="BM26">
        <v>48233981.718116499</v>
      </c>
      <c r="BN26">
        <v>108905293.211623</v>
      </c>
      <c r="BO26">
        <v>115982120.013647</v>
      </c>
      <c r="BP26">
        <v>64587073.840249904</v>
      </c>
      <c r="BQ26">
        <v>234672950.08220401</v>
      </c>
      <c r="BR26">
        <v>371969469.44427299</v>
      </c>
      <c r="BS26">
        <v>290276810.90020102</v>
      </c>
      <c r="BT26">
        <v>279715568.59553301</v>
      </c>
      <c r="BU26">
        <v>377251191.76458299</v>
      </c>
      <c r="BV26">
        <v>610063095.13169396</v>
      </c>
      <c r="BW26">
        <v>3946860578.0674601</v>
      </c>
      <c r="BX26">
        <v>88560217426.066498</v>
      </c>
      <c r="BY26">
        <v>4884717588.4307699</v>
      </c>
      <c r="BZ26">
        <v>835102634.70881796</v>
      </c>
      <c r="CA26">
        <v>191917846.84898001</v>
      </c>
      <c r="CB26">
        <v>297135596.353055</v>
      </c>
      <c r="CC26">
        <v>281617133.48464698</v>
      </c>
      <c r="CD26">
        <v>114908881.130851</v>
      </c>
      <c r="CE26">
        <v>81116040.8162622</v>
      </c>
      <c r="CF26">
        <v>316685409.645661</v>
      </c>
      <c r="CG26">
        <v>229066217.123227</v>
      </c>
      <c r="CH26">
        <v>99705041.287950903</v>
      </c>
      <c r="CI26">
        <v>84819522.979708105</v>
      </c>
      <c r="CJ26">
        <v>3368972.13179373</v>
      </c>
      <c r="CK26">
        <v>-214738.45120884699</v>
      </c>
      <c r="CL26">
        <v>25560703.272609901</v>
      </c>
      <c r="CM26">
        <v>-3762905.0532576302</v>
      </c>
      <c r="CN26">
        <v>8188238.0357477404</v>
      </c>
      <c r="CO26">
        <v>2289740.4650082299</v>
      </c>
      <c r="CP26">
        <v>6006254.7597487401</v>
      </c>
      <c r="CQ26">
        <v>-505547.61762307899</v>
      </c>
      <c r="CR26">
        <v>22942371.359275199</v>
      </c>
      <c r="CS26">
        <v>1323301.6056337999</v>
      </c>
      <c r="CT26">
        <v>-1205765.36523504</v>
      </c>
      <c r="CU26">
        <v>5045177.6984722</v>
      </c>
      <c r="CV26">
        <v>16865417.658713002</v>
      </c>
      <c r="CW26">
        <v>5628288.6894332804</v>
      </c>
      <c r="CX26">
        <v>2893312.6938690599</v>
      </c>
      <c r="CY26">
        <v>19412214.195007499</v>
      </c>
      <c r="CZ26">
        <v>28128793.833943401</v>
      </c>
      <c r="DA26">
        <v>39214721.3004122</v>
      </c>
      <c r="DB26">
        <v>1649999.60858398</v>
      </c>
      <c r="DC26">
        <v>-3449113.3903634399</v>
      </c>
      <c r="DD26">
        <v>1932514.07039097</v>
      </c>
      <c r="DE26">
        <v>-3579666.4771884</v>
      </c>
      <c r="DF26">
        <v>30271007.993186399</v>
      </c>
      <c r="DG26">
        <v>29478944.309736099</v>
      </c>
      <c r="DH26">
        <v>2542445.5895147999</v>
      </c>
      <c r="DI26">
        <v>35320567.756264701</v>
      </c>
      <c r="DJ26">
        <v>-36484152.950412497</v>
      </c>
      <c r="DK26">
        <v>-3429132.2312352499</v>
      </c>
      <c r="DL26">
        <v>-439345.590286905</v>
      </c>
      <c r="DM26">
        <v>-288637.30269353703</v>
      </c>
      <c r="DN26">
        <v>-581222.617968495</v>
      </c>
      <c r="DO26">
        <v>1005700.70296275</v>
      </c>
      <c r="DP26">
        <v>5309336.2611617502</v>
      </c>
      <c r="DQ26">
        <v>117353101.91175801</v>
      </c>
      <c r="DR26">
        <v>239033947.32804999</v>
      </c>
      <c r="DS26">
        <v>661169890.68031299</v>
      </c>
      <c r="DT26">
        <v>38384996.645523898</v>
      </c>
      <c r="DU26">
        <v>59068901.943604</v>
      </c>
    </row>
    <row r="27" spans="1:125" ht="18" x14ac:dyDescent="0.2">
      <c r="A27" s="1" t="s">
        <v>10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N27">
        <f t="shared" si="0"/>
        <v>2007</v>
      </c>
      <c r="O27">
        <v>370239317.30163997</v>
      </c>
      <c r="P27">
        <v>734409718.35171902</v>
      </c>
      <c r="Q27">
        <v>555875134.74638295</v>
      </c>
      <c r="R27" s="24">
        <v>703415134.88058197</v>
      </c>
      <c r="S27" s="24">
        <v>365982872.20287901</v>
      </c>
      <c r="T27" s="24">
        <v>417965899.19391298</v>
      </c>
      <c r="U27" s="24">
        <v>980693707.57028902</v>
      </c>
      <c r="V27" s="24">
        <v>526598109.22644401</v>
      </c>
      <c r="W27" s="24">
        <v>1191073890.21281</v>
      </c>
      <c r="X27" s="24">
        <v>1168069802.65604</v>
      </c>
      <c r="Y27" s="24">
        <v>630389162.05322397</v>
      </c>
      <c r="Z27">
        <v>398688699.40697598</v>
      </c>
      <c r="AA27">
        <v>444090665.20524299</v>
      </c>
      <c r="AB27">
        <v>431094082.39454198</v>
      </c>
      <c r="AC27">
        <v>273110536.12516803</v>
      </c>
      <c r="AD27">
        <v>355791858.48821002</v>
      </c>
      <c r="AE27">
        <v>559005009.54797006</v>
      </c>
      <c r="AF27">
        <v>481155130.52068102</v>
      </c>
      <c r="AG27">
        <v>1002178320.97206</v>
      </c>
      <c r="AH27">
        <v>811792898.66819799</v>
      </c>
      <c r="AI27">
        <v>922587770.32270002</v>
      </c>
      <c r="AJ27">
        <v>1460430319.49541</v>
      </c>
      <c r="AK27">
        <v>736679145.10784495</v>
      </c>
      <c r="AL27">
        <v>2138073016.9452901</v>
      </c>
      <c r="AM27">
        <v>4848233435.4803305</v>
      </c>
      <c r="AN27">
        <v>330477438964.88098</v>
      </c>
      <c r="AO27">
        <v>6686090558.7695398</v>
      </c>
      <c r="AP27">
        <v>1413383627.83745</v>
      </c>
      <c r="AQ27">
        <v>1121869025.7459199</v>
      </c>
      <c r="AR27">
        <v>922305322.58371794</v>
      </c>
      <c r="AS27">
        <v>395493820.27972198</v>
      </c>
      <c r="AT27">
        <v>291829436.977139</v>
      </c>
      <c r="AU27">
        <v>1098650974.8599801</v>
      </c>
      <c r="AV27">
        <v>859602965.51301301</v>
      </c>
      <c r="AW27">
        <v>2164226671.49928</v>
      </c>
      <c r="AX27">
        <v>421428940.186993</v>
      </c>
      <c r="AY27">
        <v>492603370.59224999</v>
      </c>
      <c r="AZ27">
        <v>374894165.31646502</v>
      </c>
      <c r="BA27">
        <v>714106360.25136602</v>
      </c>
      <c r="BB27">
        <v>583438401.82575905</v>
      </c>
      <c r="BC27">
        <v>614482225.39811599</v>
      </c>
      <c r="BD27">
        <v>387623824.79121202</v>
      </c>
      <c r="BE27">
        <v>414650609.76952398</v>
      </c>
      <c r="BF27">
        <v>986899618.34050906</v>
      </c>
      <c r="BG27">
        <v>510478497.78783399</v>
      </c>
      <c r="BH27">
        <v>1207251617.7874801</v>
      </c>
      <c r="BI27">
        <v>1189832565.64853</v>
      </c>
      <c r="BJ27">
        <v>653790310.51488996</v>
      </c>
      <c r="BK27">
        <v>436201078.23518199</v>
      </c>
      <c r="BL27">
        <v>482961335.59401798</v>
      </c>
      <c r="BM27">
        <v>450992822.47674501</v>
      </c>
      <c r="BN27">
        <v>267671746.79364601</v>
      </c>
      <c r="BO27">
        <v>314637267.03548902</v>
      </c>
      <c r="BP27">
        <v>356675156.43162298</v>
      </c>
      <c r="BQ27">
        <v>521273070.19711101</v>
      </c>
      <c r="BR27">
        <v>1053563293.56127</v>
      </c>
      <c r="BS27">
        <v>857479062.08547294</v>
      </c>
      <c r="BT27">
        <v>944508254.27132404</v>
      </c>
      <c r="BU27">
        <v>1289383556.3996201</v>
      </c>
      <c r="BV27">
        <v>702521328.02680194</v>
      </c>
      <c r="BW27">
        <v>2132373809.11005</v>
      </c>
      <c r="BX27">
        <v>4851552941.4120102</v>
      </c>
      <c r="BY27">
        <v>330033141159.88397</v>
      </c>
      <c r="BZ27">
        <v>6689163144.3976803</v>
      </c>
      <c r="CA27">
        <v>1412919810.1087501</v>
      </c>
      <c r="CB27">
        <v>1121594543.0641601</v>
      </c>
      <c r="CC27">
        <v>916795280.44033504</v>
      </c>
      <c r="CD27">
        <v>394867670.635719</v>
      </c>
      <c r="CE27">
        <v>305051463.23565203</v>
      </c>
      <c r="CF27">
        <v>967215478.04672301</v>
      </c>
      <c r="CG27">
        <v>542417076.78910899</v>
      </c>
      <c r="CH27">
        <v>422261643.73296201</v>
      </c>
      <c r="CI27">
        <v>290894987.75433499</v>
      </c>
      <c r="CJ27">
        <v>184075513.857333</v>
      </c>
      <c r="CK27">
        <v>-4654848.01481249</v>
      </c>
      <c r="CL27">
        <v>20303358.1003475</v>
      </c>
      <c r="CM27">
        <v>-27563267.079388201</v>
      </c>
      <c r="CN27">
        <v>88932909.482487395</v>
      </c>
      <c r="CO27">
        <v>-21640952.588338099</v>
      </c>
      <c r="CP27">
        <v>3315289.4243873302</v>
      </c>
      <c r="CQ27">
        <v>-6205910.7702584304</v>
      </c>
      <c r="CR27">
        <v>16119611.438600499</v>
      </c>
      <c r="CS27">
        <v>-16177727.574689001</v>
      </c>
      <c r="CT27">
        <v>-21762762.992494099</v>
      </c>
      <c r="CU27">
        <v>-23401148.461663298</v>
      </c>
      <c r="CV27">
        <v>-37512378.828205101</v>
      </c>
      <c r="CW27">
        <v>-38870670.388759203</v>
      </c>
      <c r="CX27">
        <v>-19898740.0822221</v>
      </c>
      <c r="CY27">
        <v>5438789.3315223204</v>
      </c>
      <c r="CZ27">
        <v>41154591.452724703</v>
      </c>
      <c r="DA27">
        <v>202329853.11633599</v>
      </c>
      <c r="DB27">
        <v>-40117939.676408596</v>
      </c>
      <c r="DC27">
        <v>-51384972.589205898</v>
      </c>
      <c r="DD27">
        <v>-45686163.417277202</v>
      </c>
      <c r="DE27">
        <v>-21920483.948647</v>
      </c>
      <c r="DF27">
        <v>171046763.09581</v>
      </c>
      <c r="DG27">
        <v>34157817.0810197</v>
      </c>
      <c r="DH27">
        <v>5699207.8352296399</v>
      </c>
      <c r="DI27">
        <v>-3319505.9316489501</v>
      </c>
      <c r="DJ27">
        <v>444297804.99701399</v>
      </c>
      <c r="DK27">
        <v>-3072585.6281113802</v>
      </c>
      <c r="DL27">
        <v>463817.72869773302</v>
      </c>
      <c r="DM27">
        <v>274482.68177061802</v>
      </c>
      <c r="DN27">
        <v>5510042.1433877498</v>
      </c>
      <c r="DO27">
        <v>626149.64400078205</v>
      </c>
      <c r="DP27">
        <v>-13222026.258504899</v>
      </c>
      <c r="DQ27">
        <v>131435496.813253</v>
      </c>
      <c r="DR27">
        <v>317185888.72388399</v>
      </c>
      <c r="DS27">
        <v>1741965027.76634</v>
      </c>
      <c r="DT27">
        <v>130533952.432662</v>
      </c>
      <c r="DU27">
        <v>308527856.73493302</v>
      </c>
    </row>
    <row r="28" spans="1:125" ht="18" x14ac:dyDescent="0.2">
      <c r="A28" s="1" t="s">
        <v>11</v>
      </c>
      <c r="B28">
        <v>2</v>
      </c>
      <c r="C28">
        <v>2</v>
      </c>
      <c r="D28">
        <v>2</v>
      </c>
      <c r="E28">
        <v>2</v>
      </c>
      <c r="F28">
        <v>2</v>
      </c>
      <c r="G28">
        <v>2</v>
      </c>
      <c r="H28">
        <v>2</v>
      </c>
      <c r="I28">
        <v>2</v>
      </c>
      <c r="J28">
        <v>2</v>
      </c>
      <c r="K28">
        <v>2</v>
      </c>
      <c r="N28">
        <f t="shared" si="0"/>
        <v>2008</v>
      </c>
      <c r="O28">
        <v>218434273.34634101</v>
      </c>
      <c r="P28">
        <v>440239091.24796402</v>
      </c>
      <c r="Q28">
        <v>265849850.87403801</v>
      </c>
      <c r="R28" s="24">
        <v>428628651.94716901</v>
      </c>
      <c r="S28" s="24">
        <v>225680602.29667801</v>
      </c>
      <c r="T28" s="24">
        <v>355761768.11883599</v>
      </c>
      <c r="U28" s="24">
        <v>581392819.31163096</v>
      </c>
      <c r="V28" s="24">
        <v>665486489.544101</v>
      </c>
      <c r="W28" s="24">
        <v>692251998.36236799</v>
      </c>
      <c r="X28" s="24">
        <v>374493935.52738702</v>
      </c>
      <c r="Y28" s="24">
        <v>394008695.207564</v>
      </c>
      <c r="Z28">
        <v>498137459.060233</v>
      </c>
      <c r="AA28">
        <v>392683854.85510498</v>
      </c>
      <c r="AB28">
        <v>251679816.577656</v>
      </c>
      <c r="AC28">
        <v>235136637.65297899</v>
      </c>
      <c r="AD28">
        <v>106966380.945926</v>
      </c>
      <c r="AE28">
        <v>126823837.95060199</v>
      </c>
      <c r="AF28">
        <v>128577187.24842501</v>
      </c>
      <c r="AG28">
        <v>715720817.94390202</v>
      </c>
      <c r="AH28">
        <v>429907228.61172903</v>
      </c>
      <c r="AI28">
        <v>300219258.68538803</v>
      </c>
      <c r="AJ28">
        <v>414234898.04181302</v>
      </c>
      <c r="AK28">
        <v>402708629.55630702</v>
      </c>
      <c r="AL28">
        <v>979139301.50595105</v>
      </c>
      <c r="AM28">
        <v>831673502.47757995</v>
      </c>
      <c r="AN28">
        <v>6686090558.7694902</v>
      </c>
      <c r="AO28">
        <v>145589005107.10599</v>
      </c>
      <c r="AP28">
        <v>2363546477.0490298</v>
      </c>
      <c r="AQ28">
        <v>1578451383.93662</v>
      </c>
      <c r="AR28">
        <v>568578851.62968695</v>
      </c>
      <c r="AS28">
        <v>251999467.96662501</v>
      </c>
      <c r="AT28">
        <v>92549440.320419401</v>
      </c>
      <c r="AU28">
        <v>763673460.16284096</v>
      </c>
      <c r="AV28">
        <v>358735509.02416199</v>
      </c>
      <c r="AW28">
        <v>989045685.29298306</v>
      </c>
      <c r="AX28">
        <v>240412407.98735601</v>
      </c>
      <c r="AY28">
        <v>-35782997.940589599</v>
      </c>
      <c r="AZ28">
        <v>223716024.43925801</v>
      </c>
      <c r="BA28">
        <v>484107748.79129899</v>
      </c>
      <c r="BB28">
        <v>297365406.38288897</v>
      </c>
      <c r="BC28">
        <v>533501232.30487603</v>
      </c>
      <c r="BD28">
        <v>281460953.306759</v>
      </c>
      <c r="BE28">
        <v>389636563.107472</v>
      </c>
      <c r="BF28">
        <v>589832443.44186902</v>
      </c>
      <c r="BG28">
        <v>754599180.46178806</v>
      </c>
      <c r="BH28">
        <v>713217641.91642797</v>
      </c>
      <c r="BI28">
        <v>399541513.62540901</v>
      </c>
      <c r="BJ28">
        <v>410964144.47470599</v>
      </c>
      <c r="BK28">
        <v>520958456.879821</v>
      </c>
      <c r="BL28">
        <v>415261795.346587</v>
      </c>
      <c r="BM28">
        <v>268977524.56961799</v>
      </c>
      <c r="BN28">
        <v>260998290.94038001</v>
      </c>
      <c r="BO28">
        <v>171832947.07901001</v>
      </c>
      <c r="BP28">
        <v>231993796.43815699</v>
      </c>
      <c r="BQ28">
        <v>158625608.66324899</v>
      </c>
      <c r="BR28">
        <v>756363127.20639002</v>
      </c>
      <c r="BS28">
        <v>455298882.30687702</v>
      </c>
      <c r="BT28">
        <v>364334515.61874098</v>
      </c>
      <c r="BU28">
        <v>597249915.69526696</v>
      </c>
      <c r="BV28">
        <v>463520114.43468797</v>
      </c>
      <c r="BW28">
        <v>1005113743.52949</v>
      </c>
      <c r="BX28">
        <v>842684698.07617903</v>
      </c>
      <c r="BY28">
        <v>6768487168.2926197</v>
      </c>
      <c r="BZ28">
        <v>145467614818.439</v>
      </c>
      <c r="CA28">
        <v>2371341072.5011902</v>
      </c>
      <c r="CB28">
        <v>1583290688.61835</v>
      </c>
      <c r="CC28">
        <v>591200642.59837794</v>
      </c>
      <c r="CD28">
        <v>275551404.000256</v>
      </c>
      <c r="CE28">
        <v>114524779.970468</v>
      </c>
      <c r="CF28">
        <v>764595173.703385</v>
      </c>
      <c r="CG28">
        <v>229316490.54317799</v>
      </c>
      <c r="CH28">
        <v>226238624.79721701</v>
      </c>
      <c r="CI28">
        <v>204522527.141233</v>
      </c>
      <c r="CJ28">
        <v>-14612901.306924099</v>
      </c>
      <c r="CK28">
        <v>-5281751.0929126097</v>
      </c>
      <c r="CL28">
        <v>-43868657.543322697</v>
      </c>
      <c r="CM28">
        <v>-31515555.5088486</v>
      </c>
      <c r="CN28">
        <v>-104872580.35769901</v>
      </c>
      <c r="CO28">
        <v>-55780351.010078803</v>
      </c>
      <c r="CP28">
        <v>-33874794.988640599</v>
      </c>
      <c r="CQ28">
        <v>-8439624.1302460097</v>
      </c>
      <c r="CR28">
        <v>-89112690.917693496</v>
      </c>
      <c r="CS28">
        <v>-20965643.554056</v>
      </c>
      <c r="CT28">
        <v>-25047578.098027099</v>
      </c>
      <c r="CU28">
        <v>-16955449.267139699</v>
      </c>
      <c r="CV28">
        <v>-22820997.819588099</v>
      </c>
      <c r="CW28">
        <v>-22577940.4914787</v>
      </c>
      <c r="CX28">
        <v>-17297707.9919638</v>
      </c>
      <c r="CY28">
        <v>-25861653.287399001</v>
      </c>
      <c r="CZ28">
        <v>-64866566.133084297</v>
      </c>
      <c r="DA28">
        <v>-105169958.48755901</v>
      </c>
      <c r="DB28">
        <v>-30048421.4148206</v>
      </c>
      <c r="DC28">
        <v>-40642309.262481801</v>
      </c>
      <c r="DD28">
        <v>-25391653.695153002</v>
      </c>
      <c r="DE28">
        <v>-64115256.933365002</v>
      </c>
      <c r="DF28">
        <v>-183015017.65344</v>
      </c>
      <c r="DG28">
        <v>-60811484.878379896</v>
      </c>
      <c r="DH28">
        <v>-25974442.023531701</v>
      </c>
      <c r="DI28">
        <v>-11011195.598595699</v>
      </c>
      <c r="DJ28">
        <v>-82396609.523115903</v>
      </c>
      <c r="DK28">
        <v>121390288.66771901</v>
      </c>
      <c r="DL28">
        <v>-7794595.4521618197</v>
      </c>
      <c r="DM28">
        <v>-4839304.6817338001</v>
      </c>
      <c r="DN28">
        <v>-22621790.968688</v>
      </c>
      <c r="DO28">
        <v>-23551936.033635601</v>
      </c>
      <c r="DP28">
        <v>-21975339.650045101</v>
      </c>
      <c r="DQ28">
        <v>-921713.54054104502</v>
      </c>
      <c r="DR28">
        <v>129419018.480984</v>
      </c>
      <c r="DS28">
        <v>762807060.49576199</v>
      </c>
      <c r="DT28">
        <v>35889880.846126303</v>
      </c>
      <c r="DU28">
        <v>-21170096.633661401</v>
      </c>
    </row>
    <row r="29" spans="1:125" ht="18" x14ac:dyDescent="0.2">
      <c r="A29" s="1" t="s">
        <v>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N29">
        <f t="shared" si="0"/>
        <v>2009</v>
      </c>
      <c r="O29">
        <v>108102748.813317</v>
      </c>
      <c r="P29">
        <v>284562578.37697101</v>
      </c>
      <c r="Q29">
        <v>369693287.26872098</v>
      </c>
      <c r="R29" s="24">
        <v>414532932.21701097</v>
      </c>
      <c r="S29" s="24">
        <v>197397330.79168001</v>
      </c>
      <c r="T29" s="24">
        <v>448074843.61047602</v>
      </c>
      <c r="U29" s="24">
        <v>391023389.67941499</v>
      </c>
      <c r="V29" s="24">
        <v>548507390.31253302</v>
      </c>
      <c r="W29" s="24">
        <v>632329814.75447094</v>
      </c>
      <c r="X29" s="24">
        <v>547536464.59016597</v>
      </c>
      <c r="Y29" s="24">
        <v>387662931.05231702</v>
      </c>
      <c r="Z29">
        <v>216191093.53670099</v>
      </c>
      <c r="AA29">
        <v>301098626.18235397</v>
      </c>
      <c r="AB29">
        <v>225253245.268273</v>
      </c>
      <c r="AC29">
        <v>77432935.272893906</v>
      </c>
      <c r="AD29">
        <v>102933470.697363</v>
      </c>
      <c r="AE29">
        <v>233563124.84907299</v>
      </c>
      <c r="AF29">
        <v>223622555.641047</v>
      </c>
      <c r="AG29">
        <v>344981061.67608899</v>
      </c>
      <c r="AH29">
        <v>295766604.28012902</v>
      </c>
      <c r="AI29">
        <v>272958198.52871698</v>
      </c>
      <c r="AJ29">
        <v>350118165.27533501</v>
      </c>
      <c r="AK29">
        <v>147458245.75739101</v>
      </c>
      <c r="AL29">
        <v>332266508.25355899</v>
      </c>
      <c r="AM29">
        <v>191478501.25869301</v>
      </c>
      <c r="AN29">
        <v>1413383627.83744</v>
      </c>
      <c r="AO29">
        <v>2363546477.0490298</v>
      </c>
      <c r="AP29">
        <v>75939764297.281097</v>
      </c>
      <c r="AQ29">
        <v>2867212981.1121101</v>
      </c>
      <c r="AR29">
        <v>1167454363.91552</v>
      </c>
      <c r="AS29">
        <v>236211022.849291</v>
      </c>
      <c r="AT29">
        <v>218668246.55547601</v>
      </c>
      <c r="AU29">
        <v>433455421.69226497</v>
      </c>
      <c r="AV29">
        <v>360190012.172355</v>
      </c>
      <c r="AW29">
        <v>973303522.70064199</v>
      </c>
      <c r="AX29">
        <v>263378272.575699</v>
      </c>
      <c r="AY29">
        <v>215332147.510353</v>
      </c>
      <c r="AZ29">
        <v>109614012.986487</v>
      </c>
      <c r="BA29">
        <v>307407962.15373099</v>
      </c>
      <c r="BB29">
        <v>391391179.000368</v>
      </c>
      <c r="BC29">
        <v>397595166.33990997</v>
      </c>
      <c r="BD29">
        <v>229147914.865251</v>
      </c>
      <c r="BE29">
        <v>461037848.80315799</v>
      </c>
      <c r="BF29">
        <v>393636668.14288801</v>
      </c>
      <c r="BG29">
        <v>559041951.47518599</v>
      </c>
      <c r="BH29">
        <v>648164932.39520705</v>
      </c>
      <c r="BI29">
        <v>564569969.72133303</v>
      </c>
      <c r="BJ29">
        <v>407895295.87168199</v>
      </c>
      <c r="BK29">
        <v>252700692.246236</v>
      </c>
      <c r="BL29">
        <v>330493726.32578498</v>
      </c>
      <c r="BM29">
        <v>241816175.94769701</v>
      </c>
      <c r="BN29">
        <v>89854263.843708798</v>
      </c>
      <c r="BO29">
        <v>105817875.48184399</v>
      </c>
      <c r="BP29">
        <v>164311627.49562499</v>
      </c>
      <c r="BQ29">
        <v>250438743.962109</v>
      </c>
      <c r="BR29">
        <v>380138581.94337797</v>
      </c>
      <c r="BS29">
        <v>328286483.194372</v>
      </c>
      <c r="BT29">
        <v>297493134.874816</v>
      </c>
      <c r="BU29">
        <v>337237133.63316</v>
      </c>
      <c r="BV29">
        <v>163656892.857043</v>
      </c>
      <c r="BW29">
        <v>352377800.63721299</v>
      </c>
      <c r="BX29">
        <v>196043467.88224801</v>
      </c>
      <c r="BY29">
        <v>1415412936.0684299</v>
      </c>
      <c r="BZ29">
        <v>2368185235.4629798</v>
      </c>
      <c r="CA29">
        <v>75921388654.516495</v>
      </c>
      <c r="CB29">
        <v>2868673713.27983</v>
      </c>
      <c r="CC29">
        <v>1160646632.9249101</v>
      </c>
      <c r="CD29">
        <v>239515335.59745401</v>
      </c>
      <c r="CE29">
        <v>230908718.68750399</v>
      </c>
      <c r="CF29">
        <v>406989779.81726098</v>
      </c>
      <c r="CG29">
        <v>279365117.97781098</v>
      </c>
      <c r="CH29">
        <v>260554847.99628499</v>
      </c>
      <c r="CI29">
        <v>205096199.404919</v>
      </c>
      <c r="CJ29">
        <v>78889136.740605801</v>
      </c>
      <c r="CK29">
        <v>-1511264.17316121</v>
      </c>
      <c r="CL29">
        <v>-22845383.776756201</v>
      </c>
      <c r="CM29">
        <v>-21697891.7316509</v>
      </c>
      <c r="CN29">
        <v>16937765.877108801</v>
      </c>
      <c r="CO29">
        <v>-31750584.073569801</v>
      </c>
      <c r="CP29">
        <v>-12963005.192681201</v>
      </c>
      <c r="CQ29">
        <v>-2613278.4634730602</v>
      </c>
      <c r="CR29">
        <v>-10534561.162658</v>
      </c>
      <c r="CS29">
        <v>-15835117.6407363</v>
      </c>
      <c r="CT29">
        <v>-17033505.1311621</v>
      </c>
      <c r="CU29">
        <v>-20232364.819359101</v>
      </c>
      <c r="CV29">
        <v>-36509598.709535703</v>
      </c>
      <c r="CW29">
        <v>-29395100.143425699</v>
      </c>
      <c r="CX29">
        <v>-16562930.679434299</v>
      </c>
      <c r="CY29">
        <v>-12421328.5708174</v>
      </c>
      <c r="CZ29">
        <v>-2884404.7844798798</v>
      </c>
      <c r="DA29">
        <v>69251497.353443697</v>
      </c>
      <c r="DB29">
        <v>-26816188.321053799</v>
      </c>
      <c r="DC29">
        <v>-35157520.267282702</v>
      </c>
      <c r="DD29">
        <v>-32519878.914249301</v>
      </c>
      <c r="DE29">
        <v>-24534936.3461041</v>
      </c>
      <c r="DF29">
        <v>12881031.642192001</v>
      </c>
      <c r="DG29">
        <v>-16198647.0996581</v>
      </c>
      <c r="DH29">
        <v>-20111292.3836632</v>
      </c>
      <c r="DI29">
        <v>-4564966.6235527704</v>
      </c>
      <c r="DJ29">
        <v>-2029308.2309737401</v>
      </c>
      <c r="DK29">
        <v>-4638758.4139383398</v>
      </c>
      <c r="DL29">
        <v>18375642.764538102</v>
      </c>
      <c r="DM29">
        <v>-1460732.16772451</v>
      </c>
      <c r="DN29">
        <v>6807730.9906111704</v>
      </c>
      <c r="DO29">
        <v>-3304312.7481672</v>
      </c>
      <c r="DP29">
        <v>-12240472.1320187</v>
      </c>
      <c r="DQ29">
        <v>26465641.875004701</v>
      </c>
      <c r="DR29">
        <v>80824894.1945384</v>
      </c>
      <c r="DS29">
        <v>712748674.70436203</v>
      </c>
      <c r="DT29">
        <v>58282073.170779601</v>
      </c>
      <c r="DU29">
        <v>136443010.76974899</v>
      </c>
    </row>
    <row r="30" spans="1:125" ht="18" x14ac:dyDescent="0.2">
      <c r="A30" s="1" t="s">
        <v>13</v>
      </c>
      <c r="B30">
        <v>2</v>
      </c>
      <c r="C30">
        <v>2</v>
      </c>
      <c r="D30">
        <v>2</v>
      </c>
      <c r="E30">
        <v>2</v>
      </c>
      <c r="F30">
        <v>2</v>
      </c>
      <c r="G30">
        <v>2</v>
      </c>
      <c r="H30">
        <v>2</v>
      </c>
      <c r="I30">
        <v>2</v>
      </c>
      <c r="J30">
        <v>2</v>
      </c>
      <c r="K30">
        <v>2</v>
      </c>
      <c r="N30">
        <f t="shared" si="0"/>
        <v>2010</v>
      </c>
      <c r="O30">
        <v>228218633.36211699</v>
      </c>
      <c r="P30">
        <v>603011564.42402697</v>
      </c>
      <c r="Q30">
        <v>271283570.24039</v>
      </c>
      <c r="R30" s="24">
        <v>505213445.14152598</v>
      </c>
      <c r="S30" s="24">
        <v>239397337.00417501</v>
      </c>
      <c r="T30" s="24">
        <v>415965370.54520398</v>
      </c>
      <c r="U30" s="24">
        <v>926637868.56120801</v>
      </c>
      <c r="V30" s="24">
        <v>561775066.58837497</v>
      </c>
      <c r="W30" s="24">
        <v>233175757.983071</v>
      </c>
      <c r="X30" s="24">
        <v>724343680.40282798</v>
      </c>
      <c r="Y30" s="24">
        <v>366561939.01008701</v>
      </c>
      <c r="Z30">
        <v>170327173.35667601</v>
      </c>
      <c r="AA30">
        <v>226895196.933588</v>
      </c>
      <c r="AB30">
        <v>-65885062.708025403</v>
      </c>
      <c r="AC30">
        <v>95714031.523184106</v>
      </c>
      <c r="AD30">
        <v>84339144.674563602</v>
      </c>
      <c r="AE30">
        <v>85829979.535263807</v>
      </c>
      <c r="AF30">
        <v>42123927.060883701</v>
      </c>
      <c r="AG30">
        <v>714901525.22235405</v>
      </c>
      <c r="AH30">
        <v>573424511.15190494</v>
      </c>
      <c r="AI30">
        <v>335943052.41371</v>
      </c>
      <c r="AJ30">
        <v>403511416.40984499</v>
      </c>
      <c r="AK30">
        <v>301159066.614694</v>
      </c>
      <c r="AL30">
        <v>660837010.23369598</v>
      </c>
      <c r="AM30">
        <v>296846959.05036199</v>
      </c>
      <c r="AN30">
        <v>1121869025.74593</v>
      </c>
      <c r="AO30">
        <v>1578451383.93661</v>
      </c>
      <c r="AP30">
        <v>2867212981.1121101</v>
      </c>
      <c r="AQ30">
        <v>217103562844.065</v>
      </c>
      <c r="AR30">
        <v>3310363032.5876498</v>
      </c>
      <c r="AS30">
        <v>364568698.201213</v>
      </c>
      <c r="AT30">
        <v>217183967.32793501</v>
      </c>
      <c r="AU30">
        <v>427713021.66333097</v>
      </c>
      <c r="AV30">
        <v>58580455.7285662</v>
      </c>
      <c r="AW30">
        <v>726183005.19850099</v>
      </c>
      <c r="AX30">
        <v>189138025.41411701</v>
      </c>
      <c r="AY30">
        <v>48712863.522216097</v>
      </c>
      <c r="AZ30">
        <v>238087963.61281499</v>
      </c>
      <c r="BA30">
        <v>660641222.37874806</v>
      </c>
      <c r="BB30">
        <v>312083690.94648099</v>
      </c>
      <c r="BC30">
        <v>549184095.15606904</v>
      </c>
      <c r="BD30">
        <v>305350784.29926199</v>
      </c>
      <c r="BE30">
        <v>438923852.51239598</v>
      </c>
      <c r="BF30">
        <v>936337246.07719898</v>
      </c>
      <c r="BG30">
        <v>602465399.32984805</v>
      </c>
      <c r="BH30">
        <v>258921276.04164699</v>
      </c>
      <c r="BI30">
        <v>751567444.97154903</v>
      </c>
      <c r="BJ30">
        <v>404363309.84402698</v>
      </c>
      <c r="BK30">
        <v>251919680.81527001</v>
      </c>
      <c r="BL30">
        <v>286877696.453897</v>
      </c>
      <c r="BM30">
        <v>-21966990.841884799</v>
      </c>
      <c r="BN30">
        <v>158650712.299658</v>
      </c>
      <c r="BO30">
        <v>160281487.62980899</v>
      </c>
      <c r="BP30">
        <v>192159230.62221399</v>
      </c>
      <c r="BQ30">
        <v>95460621.798528001</v>
      </c>
      <c r="BR30">
        <v>789011863.59057605</v>
      </c>
      <c r="BS30">
        <v>625980997.92928696</v>
      </c>
      <c r="BT30">
        <v>413197197.57850599</v>
      </c>
      <c r="BU30">
        <v>586358487.18389297</v>
      </c>
      <c r="BV30">
        <v>404600134.58770299</v>
      </c>
      <c r="BW30">
        <v>709767749.69017398</v>
      </c>
      <c r="BX30">
        <v>306022499.93329698</v>
      </c>
      <c r="BY30">
        <v>1145833877.29281</v>
      </c>
      <c r="BZ30">
        <v>1590395270.6765201</v>
      </c>
      <c r="CA30">
        <v>2878922969.8066201</v>
      </c>
      <c r="CB30">
        <v>217074839569.81</v>
      </c>
      <c r="CC30">
        <v>3451841632.4739099</v>
      </c>
      <c r="CD30">
        <v>412873854.73283702</v>
      </c>
      <c r="CE30">
        <v>276707884.04521501</v>
      </c>
      <c r="CF30">
        <v>601268825.92194498</v>
      </c>
      <c r="CG30">
        <v>247509991.06651899</v>
      </c>
      <c r="CH30">
        <v>301645071.48463398</v>
      </c>
      <c r="CI30">
        <v>150903186.14196399</v>
      </c>
      <c r="CJ30">
        <v>-19140193.634032901</v>
      </c>
      <c r="CK30">
        <v>-9869330.2506921105</v>
      </c>
      <c r="CL30">
        <v>-57629657.9547223</v>
      </c>
      <c r="CM30">
        <v>-40800120.706101403</v>
      </c>
      <c r="CN30">
        <v>-43970650.014530897</v>
      </c>
      <c r="CO30">
        <v>-65953447.295084901</v>
      </c>
      <c r="CP30">
        <v>-22958481.967206899</v>
      </c>
      <c r="CQ30">
        <v>-9699377.5160004608</v>
      </c>
      <c r="CR30">
        <v>-40690332.741471</v>
      </c>
      <c r="CS30">
        <v>-25745518.0585697</v>
      </c>
      <c r="CT30">
        <v>-27223764.568727698</v>
      </c>
      <c r="CU30">
        <v>-37801370.833932899</v>
      </c>
      <c r="CV30">
        <v>-81592507.458588094</v>
      </c>
      <c r="CW30">
        <v>-59982499.520302102</v>
      </c>
      <c r="CX30">
        <v>-43918071.866151497</v>
      </c>
      <c r="CY30">
        <v>-62936680.776473202</v>
      </c>
      <c r="CZ30">
        <v>-75942342.955240905</v>
      </c>
      <c r="DA30">
        <v>-106329251.086954</v>
      </c>
      <c r="DB30">
        <v>-53336694.737634704</v>
      </c>
      <c r="DC30">
        <v>-74110338.368217796</v>
      </c>
      <c r="DD30">
        <v>-52556486.777389698</v>
      </c>
      <c r="DE30">
        <v>-77254145.164811894</v>
      </c>
      <c r="DF30">
        <v>-182847070.774021</v>
      </c>
      <c r="DG30">
        <v>-103441067.973013</v>
      </c>
      <c r="DH30">
        <v>-48930739.4564813</v>
      </c>
      <c r="DI30">
        <v>-9175540.8829309698</v>
      </c>
      <c r="DJ30">
        <v>-23964851.546886101</v>
      </c>
      <c r="DK30">
        <v>-11943886.7398967</v>
      </c>
      <c r="DL30">
        <v>-11709988.6945165</v>
      </c>
      <c r="DM30">
        <v>28723274.2552775</v>
      </c>
      <c r="DN30">
        <v>-141478599.88624901</v>
      </c>
      <c r="DO30">
        <v>-48305156.531626098</v>
      </c>
      <c r="DP30">
        <v>-59523916.717275903</v>
      </c>
      <c r="DQ30">
        <v>-173555804.25861299</v>
      </c>
      <c r="DR30">
        <v>-188929535.33796501</v>
      </c>
      <c r="DS30">
        <v>424537933.71386898</v>
      </c>
      <c r="DT30">
        <v>38234839.272159897</v>
      </c>
      <c r="DU30">
        <v>67853057.156252503</v>
      </c>
    </row>
    <row r="31" spans="1:125" ht="18" x14ac:dyDescent="0.2">
      <c r="A31" s="1" t="s">
        <v>14</v>
      </c>
      <c r="B31">
        <v>0.9</v>
      </c>
      <c r="C31">
        <v>0.9</v>
      </c>
      <c r="D31">
        <v>0.9</v>
      </c>
      <c r="E31">
        <v>0.9</v>
      </c>
      <c r="F31">
        <v>0.9</v>
      </c>
      <c r="G31">
        <v>0.9</v>
      </c>
      <c r="H31">
        <v>0.9</v>
      </c>
      <c r="I31">
        <v>0.9</v>
      </c>
      <c r="J31">
        <v>1</v>
      </c>
      <c r="K31" s="35">
        <v>1</v>
      </c>
      <c r="N31">
        <f t="shared" si="0"/>
        <v>2011</v>
      </c>
      <c r="O31">
        <v>248550668.72235101</v>
      </c>
      <c r="P31">
        <v>835366578.41603696</v>
      </c>
      <c r="Q31">
        <v>947079906.95668805</v>
      </c>
      <c r="R31" s="24">
        <v>739594113.46919799</v>
      </c>
      <c r="S31" s="24">
        <v>442743177.54459202</v>
      </c>
      <c r="T31" s="24">
        <v>564404740.32372296</v>
      </c>
      <c r="U31" s="24">
        <v>935348647.84609199</v>
      </c>
      <c r="V31" s="24">
        <v>1229508401.95032</v>
      </c>
      <c r="W31" s="24">
        <v>849907071.60762203</v>
      </c>
      <c r="X31" s="24">
        <v>732093609.54879403</v>
      </c>
      <c r="Y31" s="24">
        <v>698815897.83322704</v>
      </c>
      <c r="Z31">
        <v>579186337.81984901</v>
      </c>
      <c r="AA31" s="6">
        <v>611153133.58878505</v>
      </c>
      <c r="AB31">
        <v>308611098.34717703</v>
      </c>
      <c r="AC31" s="6">
        <v>341687279.32477999</v>
      </c>
      <c r="AD31">
        <v>324406133.473176</v>
      </c>
      <c r="AE31">
        <v>508832262.55676103</v>
      </c>
      <c r="AF31" s="6">
        <v>404337024.28233302</v>
      </c>
      <c r="AG31" s="6">
        <v>1085007148.2358601</v>
      </c>
      <c r="AH31" s="6">
        <v>400844926.81604803</v>
      </c>
      <c r="AI31" s="6">
        <v>568821179.75471997</v>
      </c>
      <c r="AJ31" s="6">
        <v>720607070.63560605</v>
      </c>
      <c r="AK31" s="6">
        <v>473876149.255503</v>
      </c>
      <c r="AL31" s="6">
        <v>699877724.60413396</v>
      </c>
      <c r="AM31" s="6">
        <v>281035910.86667699</v>
      </c>
      <c r="AN31" s="6">
        <v>922305322.58371401</v>
      </c>
      <c r="AO31" s="6">
        <v>568578851.62968504</v>
      </c>
      <c r="AP31" s="6">
        <v>1167454363.91552</v>
      </c>
      <c r="AQ31" s="6">
        <v>3310363032.5876398</v>
      </c>
      <c r="AR31" s="6">
        <v>132863794132.896</v>
      </c>
      <c r="AS31" s="6">
        <v>2884030484.7049599</v>
      </c>
      <c r="AT31" s="6">
        <v>692990037.11454403</v>
      </c>
      <c r="AU31" s="6">
        <v>1858660887.31089</v>
      </c>
      <c r="AV31" s="6">
        <v>1661802395.62799</v>
      </c>
      <c r="AW31" s="6">
        <v>2539061660.26825</v>
      </c>
      <c r="AX31" s="6">
        <v>661759511.96141696</v>
      </c>
      <c r="AY31" s="6">
        <v>350939690.67652398</v>
      </c>
      <c r="AZ31" s="6">
        <v>241717207.61114499</v>
      </c>
      <c r="BA31">
        <v>721790792.68958795</v>
      </c>
      <c r="BB31">
        <v>929246607.816908</v>
      </c>
      <c r="BC31">
        <v>664877282.96266401</v>
      </c>
      <c r="BD31">
        <v>410666686.88593602</v>
      </c>
      <c r="BE31">
        <v>542576893.12160802</v>
      </c>
      <c r="BF31">
        <v>930121244.679479</v>
      </c>
      <c r="BG31">
        <v>1204081303.2327199</v>
      </c>
      <c r="BH31">
        <v>831996088.30025196</v>
      </c>
      <c r="BI31">
        <v>718726813.129071</v>
      </c>
      <c r="BJ31">
        <v>673601885.62581599</v>
      </c>
      <c r="BK31">
        <v>522680348.702721</v>
      </c>
      <c r="BL31">
        <v>582631797.96340597</v>
      </c>
      <c r="BM31">
        <v>284927307.28932899</v>
      </c>
      <c r="BN31">
        <v>274603889.70310801</v>
      </c>
      <c r="BO31">
        <v>238420173.67517099</v>
      </c>
      <c r="BP31">
        <v>332891806.10999101</v>
      </c>
      <c r="BQ31">
        <v>396056065.68002301</v>
      </c>
      <c r="BR31">
        <v>1072802850.9328901</v>
      </c>
      <c r="BS31">
        <v>395227339.22786802</v>
      </c>
      <c r="BT31">
        <v>533246870.73151302</v>
      </c>
      <c r="BU31">
        <v>564847128.72161698</v>
      </c>
      <c r="BV31">
        <v>396447470.519099</v>
      </c>
      <c r="BW31">
        <v>684038142.97151101</v>
      </c>
      <c r="BX31">
        <v>280805766.90118599</v>
      </c>
      <c r="BY31">
        <v>917826633.77223003</v>
      </c>
      <c r="BZ31">
        <v>566784725.45062006</v>
      </c>
      <c r="CA31">
        <v>1164663053.8987801</v>
      </c>
      <c r="CB31">
        <v>3307172941.79913</v>
      </c>
      <c r="CC31">
        <v>132001443449.76801</v>
      </c>
      <c r="CD31">
        <v>2811470707.20014</v>
      </c>
      <c r="CE31">
        <v>608402687.48155606</v>
      </c>
      <c r="CF31">
        <v>1288934683.43574</v>
      </c>
      <c r="CG31">
        <v>758435224.58727503</v>
      </c>
      <c r="CH31">
        <v>745185077.68926799</v>
      </c>
      <c r="CI31">
        <v>543587191.60390198</v>
      </c>
      <c r="CJ31">
        <v>152102400.304075</v>
      </c>
      <c r="CK31">
        <v>6833461.1112103397</v>
      </c>
      <c r="CL31">
        <v>113575785.726457</v>
      </c>
      <c r="CM31">
        <v>17833299.1397948</v>
      </c>
      <c r="CN31">
        <v>74716830.506553695</v>
      </c>
      <c r="CO31">
        <v>32076490.6586494</v>
      </c>
      <c r="CP31">
        <v>21827847.202112999</v>
      </c>
      <c r="CQ31">
        <v>5227403.1666099997</v>
      </c>
      <c r="CR31">
        <v>25427098.717588499</v>
      </c>
      <c r="CS31">
        <v>17910983.307365499</v>
      </c>
      <c r="CT31">
        <v>13366796.4197134</v>
      </c>
      <c r="CU31">
        <v>25214012.207410399</v>
      </c>
      <c r="CV31">
        <v>56505989.117124498</v>
      </c>
      <c r="CW31">
        <v>28521335.625388801</v>
      </c>
      <c r="CX31">
        <v>23683791.057842501</v>
      </c>
      <c r="CY31">
        <v>67083389.621665902</v>
      </c>
      <c r="CZ31">
        <v>85985959.798004404</v>
      </c>
      <c r="DA31">
        <v>175940456.446762</v>
      </c>
      <c r="DB31">
        <v>8280958.6023105402</v>
      </c>
      <c r="DC31">
        <v>12204297.3029732</v>
      </c>
      <c r="DD31">
        <v>5617587.5881809704</v>
      </c>
      <c r="DE31">
        <v>35574309.023205601</v>
      </c>
      <c r="DF31">
        <v>155759941.91401801</v>
      </c>
      <c r="DG31">
        <v>77428678.736397296</v>
      </c>
      <c r="DH31">
        <v>15839581.632621201</v>
      </c>
      <c r="DI31">
        <v>230143.965488769</v>
      </c>
      <c r="DJ31">
        <v>4478688.8114909995</v>
      </c>
      <c r="DK31">
        <v>1794126.1790696001</v>
      </c>
      <c r="DL31">
        <v>2791310.01673852</v>
      </c>
      <c r="DM31">
        <v>3190090.7885212698</v>
      </c>
      <c r="DN31">
        <v>862350683.128245</v>
      </c>
      <c r="DO31">
        <v>72559777.504815906</v>
      </c>
      <c r="DP31">
        <v>84587349.632989705</v>
      </c>
      <c r="DQ31">
        <v>569726203.87515903</v>
      </c>
      <c r="DR31">
        <v>903367171.04070699</v>
      </c>
      <c r="DS31">
        <v>1793876582.57898</v>
      </c>
      <c r="DT31">
        <v>118172320.35751</v>
      </c>
      <c r="DU31">
        <v>198837290.37244999</v>
      </c>
    </row>
    <row r="32" spans="1:125" ht="18" x14ac:dyDescent="0.2">
      <c r="A32" s="1" t="s">
        <v>15</v>
      </c>
      <c r="B32">
        <v>0.2</v>
      </c>
      <c r="C32">
        <v>0.2</v>
      </c>
      <c r="D32">
        <v>0.2</v>
      </c>
      <c r="E32">
        <v>0.2</v>
      </c>
      <c r="F32">
        <v>0.2</v>
      </c>
      <c r="G32">
        <v>0.2</v>
      </c>
      <c r="H32">
        <v>0.2</v>
      </c>
      <c r="I32">
        <v>0.2</v>
      </c>
      <c r="J32">
        <v>0.2</v>
      </c>
      <c r="K32">
        <v>0.2</v>
      </c>
      <c r="N32">
        <f t="shared" si="0"/>
        <v>2012</v>
      </c>
      <c r="O32">
        <v>153779939.693178</v>
      </c>
      <c r="P32">
        <v>280940564.87303197</v>
      </c>
      <c r="Q32">
        <v>184829215.444702</v>
      </c>
      <c r="R32" s="24">
        <v>346710313.957048</v>
      </c>
      <c r="S32" s="24">
        <v>203283019.07202801</v>
      </c>
      <c r="T32" s="24">
        <v>227731424.12423399</v>
      </c>
      <c r="U32" s="24">
        <v>221323437.733376</v>
      </c>
      <c r="V32" s="24">
        <v>200127524.08926401</v>
      </c>
      <c r="W32" s="24">
        <v>399126670.29993498</v>
      </c>
      <c r="X32" s="24">
        <v>349795232.87362498</v>
      </c>
      <c r="Y32" s="24">
        <v>216610703.00394401</v>
      </c>
      <c r="Z32">
        <v>237276748.361137</v>
      </c>
      <c r="AA32">
        <v>175096201.448915</v>
      </c>
      <c r="AB32" s="6">
        <v>199018796.36813599</v>
      </c>
      <c r="AC32">
        <v>163835298.50832799</v>
      </c>
      <c r="AD32" s="6">
        <v>202319968.75338599</v>
      </c>
      <c r="AE32" s="6">
        <v>272408327.22176403</v>
      </c>
      <c r="AF32">
        <v>145836958.65871301</v>
      </c>
      <c r="AG32">
        <v>150482237.70178199</v>
      </c>
      <c r="AH32">
        <v>246956871.840426</v>
      </c>
      <c r="AI32">
        <v>260240293.74718699</v>
      </c>
      <c r="AJ32">
        <v>489830201.76682198</v>
      </c>
      <c r="AK32">
        <v>242450794.79547</v>
      </c>
      <c r="AL32">
        <v>211048200.913243</v>
      </c>
      <c r="AM32">
        <v>115914581.83381499</v>
      </c>
      <c r="AN32">
        <v>395493820.27972603</v>
      </c>
      <c r="AO32">
        <v>251999467.96662199</v>
      </c>
      <c r="AP32">
        <v>236211022.84929299</v>
      </c>
      <c r="AQ32">
        <v>364568698.20121199</v>
      </c>
      <c r="AR32">
        <v>2884030484.7049599</v>
      </c>
      <c r="AS32">
        <v>115915602986.901</v>
      </c>
      <c r="AT32">
        <v>3100720648.2235899</v>
      </c>
      <c r="AU32">
        <v>1872453052.2729299</v>
      </c>
      <c r="AV32">
        <v>901997754.73606896</v>
      </c>
      <c r="AW32">
        <v>1239818073.6395099</v>
      </c>
      <c r="AX32">
        <v>147468819.478982</v>
      </c>
      <c r="AY32">
        <v>176634496.605308</v>
      </c>
      <c r="AZ32">
        <v>151719621.92488301</v>
      </c>
      <c r="BA32">
        <v>244439020.41808501</v>
      </c>
      <c r="BB32">
        <v>172332257.03843901</v>
      </c>
      <c r="BC32">
        <v>316208302.03223598</v>
      </c>
      <c r="BD32">
        <v>176748357.16135699</v>
      </c>
      <c r="BE32">
        <v>224294365.11241001</v>
      </c>
      <c r="BF32">
        <v>219991269.658849</v>
      </c>
      <c r="BG32">
        <v>198950293.094632</v>
      </c>
      <c r="BH32">
        <v>391332068.49638599</v>
      </c>
      <c r="BI32">
        <v>331253971.91545701</v>
      </c>
      <c r="BJ32">
        <v>188381564.30901101</v>
      </c>
      <c r="BK32">
        <v>162546163.946594</v>
      </c>
      <c r="BL32">
        <v>134192183.630633</v>
      </c>
      <c r="BM32">
        <v>169795289.48547399</v>
      </c>
      <c r="BN32">
        <v>98995652.045126602</v>
      </c>
      <c r="BO32">
        <v>124653782.903256</v>
      </c>
      <c r="BP32">
        <v>125114396.035503</v>
      </c>
      <c r="BQ32">
        <v>119344162.575976</v>
      </c>
      <c r="BR32">
        <v>120610501.223506</v>
      </c>
      <c r="BS32">
        <v>218652782.00877199</v>
      </c>
      <c r="BT32">
        <v>222018811.484534</v>
      </c>
      <c r="BU32">
        <v>306733302.83447802</v>
      </c>
      <c r="BV32">
        <v>155533041.519923</v>
      </c>
      <c r="BW32">
        <v>183244872.202364</v>
      </c>
      <c r="BX32">
        <v>113808245.24987499</v>
      </c>
      <c r="BY32">
        <v>388618301.78789699</v>
      </c>
      <c r="BZ32">
        <v>250031417.53550601</v>
      </c>
      <c r="CA32">
        <v>235142871.13063899</v>
      </c>
      <c r="CB32">
        <v>365139824.68268698</v>
      </c>
      <c r="CC32">
        <v>2859038830.1163802</v>
      </c>
      <c r="CD32">
        <v>115470663335.00999</v>
      </c>
      <c r="CE32">
        <v>3004088001.78157</v>
      </c>
      <c r="CF32">
        <v>1392368683.79986</v>
      </c>
      <c r="CG32">
        <v>282350159.98354399</v>
      </c>
      <c r="CH32">
        <v>138982608.00354299</v>
      </c>
      <c r="CI32">
        <v>71997085.445513397</v>
      </c>
      <c r="CJ32">
        <v>67650254.179608896</v>
      </c>
      <c r="CK32">
        <v>2060317.7682975901</v>
      </c>
      <c r="CL32">
        <v>36501544.454946697</v>
      </c>
      <c r="CM32">
        <v>12496958.406259499</v>
      </c>
      <c r="CN32">
        <v>30502011.924822599</v>
      </c>
      <c r="CO32">
        <v>26534661.910669301</v>
      </c>
      <c r="CP32">
        <v>3437059.01183199</v>
      </c>
      <c r="CQ32">
        <v>1332168.0745262201</v>
      </c>
      <c r="CR32">
        <v>1177230.9946274899</v>
      </c>
      <c r="CS32">
        <v>7794601.8035504697</v>
      </c>
      <c r="CT32">
        <v>18541260.9581629</v>
      </c>
      <c r="CU32">
        <v>28229138.694932699</v>
      </c>
      <c r="CV32">
        <v>74730584.414536804</v>
      </c>
      <c r="CW32">
        <v>40904017.818283901</v>
      </c>
      <c r="CX32">
        <v>29223506.882655598</v>
      </c>
      <c r="CY32">
        <v>64839646.463200599</v>
      </c>
      <c r="CZ32">
        <v>77666185.850128099</v>
      </c>
      <c r="DA32">
        <v>147293931.18625799</v>
      </c>
      <c r="DB32">
        <v>26492796.082738198</v>
      </c>
      <c r="DC32">
        <v>29871736.4782709</v>
      </c>
      <c r="DD32">
        <v>28304089.831651401</v>
      </c>
      <c r="DE32">
        <v>38221482.262649</v>
      </c>
      <c r="DF32">
        <v>183096898.932345</v>
      </c>
      <c r="DG32">
        <v>86917753.275546595</v>
      </c>
      <c r="DH32">
        <v>27803328.710874401</v>
      </c>
      <c r="DI32">
        <v>2106336.5839393898</v>
      </c>
      <c r="DJ32">
        <v>6875518.4918260304</v>
      </c>
      <c r="DK32">
        <v>1968050.4311158</v>
      </c>
      <c r="DL32">
        <v>1068151.7186525499</v>
      </c>
      <c r="DM32">
        <v>-571126.48147130804</v>
      </c>
      <c r="DN32">
        <v>24991654.588576902</v>
      </c>
      <c r="DO32">
        <v>444939651.89061099</v>
      </c>
      <c r="DP32">
        <v>96632646.442015499</v>
      </c>
      <c r="DQ32">
        <v>480084368.47309399</v>
      </c>
      <c r="DR32">
        <v>619647594.75253201</v>
      </c>
      <c r="DS32">
        <v>1100835465.6359701</v>
      </c>
      <c r="DT32">
        <v>75471734.0334647</v>
      </c>
      <c r="DU32">
        <v>108984242.42570101</v>
      </c>
    </row>
    <row r="33" spans="1:125" x14ac:dyDescent="0.2">
      <c r="A33" s="2" t="s">
        <v>16</v>
      </c>
      <c r="B33">
        <v>-6</v>
      </c>
      <c r="C33">
        <v>-6</v>
      </c>
      <c r="D33">
        <v>-6</v>
      </c>
      <c r="E33">
        <v>-6</v>
      </c>
      <c r="F33">
        <v>-6</v>
      </c>
      <c r="G33">
        <v>-6</v>
      </c>
      <c r="H33">
        <v>-6</v>
      </c>
      <c r="I33">
        <v>-6</v>
      </c>
      <c r="J33">
        <v>-6</v>
      </c>
      <c r="K33">
        <v>-6</v>
      </c>
      <c r="N33">
        <f t="shared" si="0"/>
        <v>2013</v>
      </c>
      <c r="O33">
        <v>256710147.62214699</v>
      </c>
      <c r="P33">
        <v>151302435.85968599</v>
      </c>
      <c r="Q33">
        <v>462989134.18971002</v>
      </c>
      <c r="R33" s="24">
        <v>227675186.28388599</v>
      </c>
      <c r="S33" s="24">
        <v>396704303.88341701</v>
      </c>
      <c r="T33" s="24">
        <v>7420699.8442197395</v>
      </c>
      <c r="U33" s="24">
        <v>432983390.09866399</v>
      </c>
      <c r="V33" s="24">
        <v>175089064.42300799</v>
      </c>
      <c r="W33" s="24">
        <v>738936334.78226101</v>
      </c>
      <c r="X33" s="24">
        <v>225410364.48011899</v>
      </c>
      <c r="Y33" s="24">
        <v>334557671.79945803</v>
      </c>
      <c r="Z33">
        <v>342355741.640432</v>
      </c>
      <c r="AA33">
        <v>244857385.90897799</v>
      </c>
      <c r="AB33" s="6">
        <v>386718456.78913403</v>
      </c>
      <c r="AC33">
        <v>231512550.58700299</v>
      </c>
      <c r="AD33" s="6">
        <v>285885142.43866497</v>
      </c>
      <c r="AE33" s="6">
        <v>416227370.63392502</v>
      </c>
      <c r="AF33">
        <v>422193766.74240297</v>
      </c>
      <c r="AG33">
        <v>138656057.15891099</v>
      </c>
      <c r="AH33">
        <v>250354092.642894</v>
      </c>
      <c r="AI33">
        <v>211010837.61835</v>
      </c>
      <c r="AJ33">
        <v>807159497.90526998</v>
      </c>
      <c r="AK33">
        <v>308041250.43130398</v>
      </c>
      <c r="AL33">
        <v>251752185.30583</v>
      </c>
      <c r="AM33">
        <v>86425377.077425599</v>
      </c>
      <c r="AN33">
        <v>291829436.97713798</v>
      </c>
      <c r="AO33">
        <v>92549440.320418298</v>
      </c>
      <c r="AP33">
        <v>218668246.55547801</v>
      </c>
      <c r="AQ33">
        <v>217183967.32793</v>
      </c>
      <c r="AR33">
        <v>692990037.11454797</v>
      </c>
      <c r="AS33">
        <v>3100720648.2235899</v>
      </c>
      <c r="AT33">
        <v>201144979095.909</v>
      </c>
      <c r="AU33">
        <v>7741098425.3707304</v>
      </c>
      <c r="AV33">
        <v>2782819144.1841502</v>
      </c>
      <c r="AW33">
        <v>3057284178.1157899</v>
      </c>
      <c r="AX33">
        <v>253078328.98106101</v>
      </c>
      <c r="AY33">
        <v>208146594.26014599</v>
      </c>
      <c r="AZ33">
        <v>251036145.58257899</v>
      </c>
      <c r="BA33">
        <v>45058188.942028202</v>
      </c>
      <c r="BB33">
        <v>435901511.12138802</v>
      </c>
      <c r="BC33">
        <v>99794646.2762703</v>
      </c>
      <c r="BD33">
        <v>315536563.40650398</v>
      </c>
      <c r="BE33">
        <v>-25652455.239620801</v>
      </c>
      <c r="BF33">
        <v>427900857.43185598</v>
      </c>
      <c r="BG33">
        <v>108880885.78878599</v>
      </c>
      <c r="BH33">
        <v>711394992.19354999</v>
      </c>
      <c r="BI33">
        <v>176020129.060918</v>
      </c>
      <c r="BJ33">
        <v>276936985.66797501</v>
      </c>
      <c r="BK33">
        <v>171867618.08255401</v>
      </c>
      <c r="BL33">
        <v>153796806.577665</v>
      </c>
      <c r="BM33">
        <v>314863832.10228503</v>
      </c>
      <c r="BN33">
        <v>65677934.094842203</v>
      </c>
      <c r="BO33">
        <v>87306925.462512895</v>
      </c>
      <c r="BP33">
        <v>217972.71977022299</v>
      </c>
      <c r="BQ33">
        <v>352834620.093036</v>
      </c>
      <c r="BR33">
        <v>52696678.593025401</v>
      </c>
      <c r="BS33">
        <v>182355054.90061101</v>
      </c>
      <c r="BT33">
        <v>74270469.491630703</v>
      </c>
      <c r="BU33">
        <v>239308813.157552</v>
      </c>
      <c r="BV33">
        <v>35086146.679439001</v>
      </c>
      <c r="BW33">
        <v>166873273.45856899</v>
      </c>
      <c r="BX33">
        <v>78690982.510117695</v>
      </c>
      <c r="BY33">
        <v>269188676.33546001</v>
      </c>
      <c r="BZ33">
        <v>86510041.976788998</v>
      </c>
      <c r="CA33">
        <v>216124658.02405199</v>
      </c>
      <c r="CB33">
        <v>216255804.08144301</v>
      </c>
      <c r="CC33">
        <v>597387008.27830899</v>
      </c>
      <c r="CD33">
        <v>2970391457.09868</v>
      </c>
      <c r="CE33">
        <v>200132875072.901</v>
      </c>
      <c r="CF33">
        <v>5830742382.0608902</v>
      </c>
      <c r="CG33">
        <v>655855091.48440397</v>
      </c>
      <c r="CH33">
        <v>320576204.70825899</v>
      </c>
      <c r="CI33">
        <v>116877471.869427</v>
      </c>
      <c r="CJ33">
        <v>5145131.6064334996</v>
      </c>
      <c r="CK33">
        <v>5674002.0395667097</v>
      </c>
      <c r="CL33">
        <v>106244246.917658</v>
      </c>
      <c r="CM33">
        <v>27087623.068332601</v>
      </c>
      <c r="CN33">
        <v>127880540.00761899</v>
      </c>
      <c r="CO33">
        <v>81167740.476915896</v>
      </c>
      <c r="CP33">
        <v>33073155.0838468</v>
      </c>
      <c r="CQ33">
        <v>5082532.6668144697</v>
      </c>
      <c r="CR33">
        <v>66208178.634217098</v>
      </c>
      <c r="CS33">
        <v>27541342.588705599</v>
      </c>
      <c r="CT33">
        <v>49390235.419205204</v>
      </c>
      <c r="CU33">
        <v>57620686.1314881</v>
      </c>
      <c r="CV33">
        <v>170488123.557879</v>
      </c>
      <c r="CW33">
        <v>91060579.331316501</v>
      </c>
      <c r="CX33">
        <v>71854624.686840594</v>
      </c>
      <c r="CY33">
        <v>165834616.492156</v>
      </c>
      <c r="CZ33">
        <v>198578216.976147</v>
      </c>
      <c r="DA33">
        <v>416009397.91414899</v>
      </c>
      <c r="DB33">
        <v>69359146.649369106</v>
      </c>
      <c r="DC33">
        <v>85959378.565889105</v>
      </c>
      <c r="DD33">
        <v>67999037.742279798</v>
      </c>
      <c r="DE33">
        <v>136740368.126717</v>
      </c>
      <c r="DF33">
        <v>567850684.74770904</v>
      </c>
      <c r="DG33">
        <v>272955103.75186002</v>
      </c>
      <c r="DH33">
        <v>84878911.847256497</v>
      </c>
      <c r="DI33">
        <v>7734394.5673085498</v>
      </c>
      <c r="DJ33">
        <v>22640760.6416687</v>
      </c>
      <c r="DK33">
        <v>6039398.3436314203</v>
      </c>
      <c r="DL33">
        <v>2543588.5314290598</v>
      </c>
      <c r="DM33">
        <v>928163.24649922003</v>
      </c>
      <c r="DN33">
        <v>95603028.836238593</v>
      </c>
      <c r="DO33">
        <v>130329191.124909</v>
      </c>
      <c r="DP33">
        <v>1012104023.00817</v>
      </c>
      <c r="DQ33">
        <v>1910356043.3098199</v>
      </c>
      <c r="DR33">
        <v>2126964052.6997399</v>
      </c>
      <c r="DS33">
        <v>2736707973.4075398</v>
      </c>
      <c r="DT33">
        <v>136200857.111633</v>
      </c>
      <c r="DU33">
        <v>203001462.65371501</v>
      </c>
    </row>
    <row r="34" spans="1:125" ht="18" x14ac:dyDescent="0.2">
      <c r="A34" s="1" t="s">
        <v>17</v>
      </c>
      <c r="B34">
        <v>0.6</v>
      </c>
      <c r="C34">
        <v>0.6</v>
      </c>
      <c r="D34">
        <v>0.6</v>
      </c>
      <c r="E34">
        <v>0.6</v>
      </c>
      <c r="F34">
        <v>0.6</v>
      </c>
      <c r="G34">
        <v>0.6</v>
      </c>
      <c r="H34">
        <v>0.5</v>
      </c>
      <c r="I34">
        <v>0.6</v>
      </c>
      <c r="J34">
        <v>0.6</v>
      </c>
      <c r="K34">
        <v>0.6</v>
      </c>
      <c r="N34">
        <f t="shared" si="0"/>
        <v>2014</v>
      </c>
      <c r="O34">
        <v>271143331.891904</v>
      </c>
      <c r="P34">
        <v>2246440926.2388802</v>
      </c>
      <c r="Q34">
        <v>833479122.97737503</v>
      </c>
      <c r="R34" s="24">
        <v>642187122.044613</v>
      </c>
      <c r="S34" s="24">
        <v>949255394.88574898</v>
      </c>
      <c r="T34" s="24">
        <v>1048060318.7851</v>
      </c>
      <c r="U34" s="24">
        <v>697670716.75758803</v>
      </c>
      <c r="V34" s="24">
        <v>1886453336.18489</v>
      </c>
      <c r="W34" s="24">
        <v>674388835.562217</v>
      </c>
      <c r="X34" s="24">
        <v>868373287.96496201</v>
      </c>
      <c r="Y34" s="24">
        <v>1110520491.3097601</v>
      </c>
      <c r="Z34">
        <v>2133799957.6522601</v>
      </c>
      <c r="AA34">
        <v>1397094212.0174601</v>
      </c>
      <c r="AB34">
        <v>983393835.57000303</v>
      </c>
      <c r="AC34">
        <v>1634464622.7992799</v>
      </c>
      <c r="AD34">
        <v>1884983685.50688</v>
      </c>
      <c r="AE34">
        <v>3245488688.58006</v>
      </c>
      <c r="AF34">
        <v>703329851.58219898</v>
      </c>
      <c r="AG34">
        <v>1585404867.8176601</v>
      </c>
      <c r="AH34">
        <v>1101045842.7815199</v>
      </c>
      <c r="AI34">
        <v>1921490803.5469401</v>
      </c>
      <c r="AJ34">
        <v>4526776800.4008102</v>
      </c>
      <c r="AK34">
        <v>2611554468.3561702</v>
      </c>
      <c r="AL34">
        <v>1386744142.33111</v>
      </c>
      <c r="AM34">
        <v>434038511.557423</v>
      </c>
      <c r="AN34">
        <v>1098650974.8599801</v>
      </c>
      <c r="AO34">
        <v>763673460.16283596</v>
      </c>
      <c r="AP34">
        <v>433455421.69226301</v>
      </c>
      <c r="AQ34">
        <v>427713021.66332501</v>
      </c>
      <c r="AR34">
        <v>1858660887.3109</v>
      </c>
      <c r="AS34">
        <v>1872453052.2729299</v>
      </c>
      <c r="AT34">
        <v>7741098425.3706999</v>
      </c>
      <c r="AU34">
        <v>715645982698.42505</v>
      </c>
      <c r="AV34">
        <v>44734489807.525497</v>
      </c>
      <c r="AW34">
        <v>39459125451.871803</v>
      </c>
      <c r="AX34">
        <v>1366273345.0634799</v>
      </c>
      <c r="AY34">
        <v>1153608927.3018601</v>
      </c>
      <c r="AZ34">
        <v>194593209.92272401</v>
      </c>
      <c r="BA34">
        <v>987557451.33455396</v>
      </c>
      <c r="BB34">
        <v>501564408.40899903</v>
      </c>
      <c r="BC34">
        <v>-267386450.03334799</v>
      </c>
      <c r="BD34">
        <v>195295637.64489999</v>
      </c>
      <c r="BE34">
        <v>709986705.78733599</v>
      </c>
      <c r="BF34">
        <v>634343280.92838097</v>
      </c>
      <c r="BG34">
        <v>1386591357.13746</v>
      </c>
      <c r="BH34">
        <v>382863133.72474402</v>
      </c>
      <c r="BI34">
        <v>460109159.88170803</v>
      </c>
      <c r="BJ34">
        <v>580949359.49767804</v>
      </c>
      <c r="BK34">
        <v>703556455.17819595</v>
      </c>
      <c r="BL34">
        <v>546873477.42019796</v>
      </c>
      <c r="BM34">
        <v>394857264.55972803</v>
      </c>
      <c r="BN34">
        <v>325712509.08273298</v>
      </c>
      <c r="BO34">
        <v>370736031.25520098</v>
      </c>
      <c r="BP34">
        <v>531769338.67890102</v>
      </c>
      <c r="BQ34">
        <v>125856391.26234999</v>
      </c>
      <c r="BR34">
        <v>925270494.53011703</v>
      </c>
      <c r="BS34">
        <v>523934224.13310599</v>
      </c>
      <c r="BT34">
        <v>912382006.81823301</v>
      </c>
      <c r="BU34">
        <v>753082972.84579003</v>
      </c>
      <c r="BV34">
        <v>605106779.86238301</v>
      </c>
      <c r="BW34">
        <v>753693570.70796299</v>
      </c>
      <c r="BX34">
        <v>370206381.79080898</v>
      </c>
      <c r="BY34">
        <v>960429215.62845099</v>
      </c>
      <c r="BZ34">
        <v>732015716.17390394</v>
      </c>
      <c r="CA34">
        <v>413376549.78749299</v>
      </c>
      <c r="CB34">
        <v>420947408.66145301</v>
      </c>
      <c r="CC34">
        <v>1332390488.03283</v>
      </c>
      <c r="CD34">
        <v>1260703142.2021501</v>
      </c>
      <c r="CE34">
        <v>5538103476.4198503</v>
      </c>
      <c r="CF34">
        <v>663005600920.05005</v>
      </c>
      <c r="CG34">
        <v>9071062517.6965599</v>
      </c>
      <c r="CH34">
        <v>1583917366.9112301</v>
      </c>
      <c r="CI34">
        <v>139260166.830015</v>
      </c>
      <c r="CJ34">
        <v>-228308654.324063</v>
      </c>
      <c r="CK34">
        <v>76550121.969210103</v>
      </c>
      <c r="CL34">
        <v>1258883474.90432</v>
      </c>
      <c r="CM34">
        <v>331914714.568407</v>
      </c>
      <c r="CN34">
        <v>909573572.07795703</v>
      </c>
      <c r="CO34">
        <v>753959757.24086106</v>
      </c>
      <c r="CP34">
        <v>338073612.99784702</v>
      </c>
      <c r="CQ34">
        <v>63327435.829262301</v>
      </c>
      <c r="CR34">
        <v>499861979.04742098</v>
      </c>
      <c r="CS34">
        <v>291525701.83747101</v>
      </c>
      <c r="CT34">
        <v>408264128.08323503</v>
      </c>
      <c r="CU34">
        <v>529571131.81206697</v>
      </c>
      <c r="CV34">
        <v>1430243502.4740901</v>
      </c>
      <c r="CW34">
        <v>850220734.59730005</v>
      </c>
      <c r="CX34">
        <v>588536571.01028097</v>
      </c>
      <c r="CY34">
        <v>1308752113.7165501</v>
      </c>
      <c r="CZ34">
        <v>1514247654.2516799</v>
      </c>
      <c r="DA34">
        <v>2713719349.9011502</v>
      </c>
      <c r="DB34">
        <v>577473460.31983101</v>
      </c>
      <c r="DC34">
        <v>660134373.28757799</v>
      </c>
      <c r="DD34">
        <v>577111618.64844096</v>
      </c>
      <c r="DE34">
        <v>1009108796.72876</v>
      </c>
      <c r="DF34">
        <v>3773693827.5549698</v>
      </c>
      <c r="DG34">
        <v>2006447688.4938099</v>
      </c>
      <c r="DH34">
        <v>633050571.62310195</v>
      </c>
      <c r="DI34">
        <v>63832129.7666215</v>
      </c>
      <c r="DJ34">
        <v>138221759.23155701</v>
      </c>
      <c r="DK34">
        <v>31657743.9889316</v>
      </c>
      <c r="DL34">
        <v>20078871.9047575</v>
      </c>
      <c r="DM34">
        <v>6765613.0018794499</v>
      </c>
      <c r="DN34">
        <v>526270399.27805102</v>
      </c>
      <c r="DO34">
        <v>611749910.07078004</v>
      </c>
      <c r="DP34">
        <v>2202994948.95082</v>
      </c>
      <c r="DQ34">
        <v>52640381778.373703</v>
      </c>
      <c r="DR34">
        <v>35663427289.829002</v>
      </c>
      <c r="DS34">
        <v>37875208084.960602</v>
      </c>
      <c r="DT34">
        <v>1227013178.2334499</v>
      </c>
      <c r="DU34">
        <v>1381917581.6259201</v>
      </c>
    </row>
    <row r="35" spans="1:125" ht="18" x14ac:dyDescent="0.2">
      <c r="A35" s="1" t="s">
        <v>18</v>
      </c>
      <c r="B35">
        <v>0.12</v>
      </c>
      <c r="C35">
        <v>0.12</v>
      </c>
      <c r="D35">
        <v>0.12</v>
      </c>
      <c r="E35">
        <v>0.12</v>
      </c>
      <c r="F35">
        <v>0.12</v>
      </c>
      <c r="G35">
        <v>0.12</v>
      </c>
      <c r="H35">
        <v>0.12</v>
      </c>
      <c r="I35">
        <v>0.12</v>
      </c>
      <c r="J35">
        <v>0.12</v>
      </c>
      <c r="K35">
        <v>0.12</v>
      </c>
      <c r="N35">
        <f t="shared" si="0"/>
        <v>2015</v>
      </c>
      <c r="O35">
        <v>280746028.942559</v>
      </c>
      <c r="P35">
        <v>3391921907.6382799</v>
      </c>
      <c r="Q35">
        <v>935449955.42618203</v>
      </c>
      <c r="R35" s="24">
        <v>-189203081.133885</v>
      </c>
      <c r="S35" s="24">
        <v>1245762708.47575</v>
      </c>
      <c r="T35" s="24">
        <v>1330059061.04882</v>
      </c>
      <c r="U35" s="24">
        <v>539537142.08835602</v>
      </c>
      <c r="V35" s="24">
        <v>2078543975.56745</v>
      </c>
      <c r="W35" s="24">
        <v>608515915.27705896</v>
      </c>
      <c r="X35" s="24">
        <v>628834945.216362</v>
      </c>
      <c r="Y35" s="24">
        <v>1530038099.0868499</v>
      </c>
      <c r="Z35">
        <v>2859943350.9730802</v>
      </c>
      <c r="AA35">
        <v>2117793339.10062</v>
      </c>
      <c r="AB35">
        <v>794510205.60238004</v>
      </c>
      <c r="AC35">
        <v>2487625983.7211299</v>
      </c>
      <c r="AD35">
        <v>2885395926.6782598</v>
      </c>
      <c r="AE35">
        <v>4837775723.1716499</v>
      </c>
      <c r="AF35">
        <v>1060437531.94534</v>
      </c>
      <c r="AG35">
        <v>2401213105.4247999</v>
      </c>
      <c r="AH35">
        <v>1399953776.1183</v>
      </c>
      <c r="AI35">
        <v>2654163436.5606799</v>
      </c>
      <c r="AJ35">
        <v>6969570623.3695498</v>
      </c>
      <c r="AK35">
        <v>4139520766.0964599</v>
      </c>
      <c r="AL35">
        <v>1727790409.6408</v>
      </c>
      <c r="AM35">
        <v>468100164.45128202</v>
      </c>
      <c r="AN35">
        <v>859602965.513026</v>
      </c>
      <c r="AO35">
        <v>358735509.02415597</v>
      </c>
      <c r="AP35">
        <v>360190012.17235398</v>
      </c>
      <c r="AQ35">
        <v>58580455.728561997</v>
      </c>
      <c r="AR35">
        <v>1661802395.62799</v>
      </c>
      <c r="AS35">
        <v>901997754.73606598</v>
      </c>
      <c r="AT35">
        <v>2782819144.1841402</v>
      </c>
      <c r="AU35">
        <v>44734489807.525497</v>
      </c>
      <c r="AV35">
        <v>561341197766.52197</v>
      </c>
      <c r="AW35">
        <v>134605305771.948</v>
      </c>
      <c r="AX35">
        <v>2471238228.8057799</v>
      </c>
      <c r="AY35">
        <v>1891983028.79862</v>
      </c>
      <c r="AZ35">
        <v>127978172.98457199</v>
      </c>
      <c r="BA35">
        <v>1054162573.2007999</v>
      </c>
      <c r="BB35">
        <v>329767885.22146398</v>
      </c>
      <c r="BC35">
        <v>-1741437206.7411001</v>
      </c>
      <c r="BD35">
        <v>-101340541.056628</v>
      </c>
      <c r="BE35">
        <v>701666990.45915794</v>
      </c>
      <c r="BF35">
        <v>403278109.78189498</v>
      </c>
      <c r="BG35">
        <v>1161356353.0422499</v>
      </c>
      <c r="BH35">
        <v>60947007.122935899</v>
      </c>
      <c r="BI35">
        <v>-147373129.00809401</v>
      </c>
      <c r="BJ35">
        <v>591549342.16270494</v>
      </c>
      <c r="BK35">
        <v>318762555.91036803</v>
      </c>
      <c r="BL35">
        <v>567002914.85288298</v>
      </c>
      <c r="BM35">
        <v>-268544709.97794902</v>
      </c>
      <c r="BN35">
        <v>199458025.35921401</v>
      </c>
      <c r="BO35">
        <v>327590559.46505803</v>
      </c>
      <c r="BP35">
        <v>356048101.16408497</v>
      </c>
      <c r="BQ35">
        <v>14903390.129997199</v>
      </c>
      <c r="BR35">
        <v>1154603836.5753601</v>
      </c>
      <c r="BS35">
        <v>342276706.59081602</v>
      </c>
      <c r="BT35">
        <v>754774225.55844605</v>
      </c>
      <c r="BU35">
        <v>385396474.44866103</v>
      </c>
      <c r="BV35">
        <v>480972558.52167201</v>
      </c>
      <c r="BW35">
        <v>560564725.51907301</v>
      </c>
      <c r="BX35">
        <v>348244994.06680602</v>
      </c>
      <c r="BY35">
        <v>608087924.31333303</v>
      </c>
      <c r="BZ35">
        <v>300961923.42369998</v>
      </c>
      <c r="CA35">
        <v>319559776.947065</v>
      </c>
      <c r="CB35">
        <v>43296345.0504632</v>
      </c>
      <c r="CC35">
        <v>936949228.01691103</v>
      </c>
      <c r="CD35">
        <v>201113239.665189</v>
      </c>
      <c r="CE35">
        <v>407254992.03897798</v>
      </c>
      <c r="CF35">
        <v>8243471690.7597399</v>
      </c>
      <c r="CG35">
        <v>380917952447.49298</v>
      </c>
      <c r="CH35">
        <v>6291211125.2077103</v>
      </c>
      <c r="CI35">
        <v>-465177020.73419797</v>
      </c>
      <c r="CJ35">
        <v>-321170870.43089002</v>
      </c>
      <c r="CK35">
        <v>152767855.95799199</v>
      </c>
      <c r="CL35">
        <v>2337759334.43747</v>
      </c>
      <c r="CM35">
        <v>605682070.20479798</v>
      </c>
      <c r="CN35">
        <v>1552234125.6071999</v>
      </c>
      <c r="CO35">
        <v>1347103249.5323701</v>
      </c>
      <c r="CP35">
        <v>628392070.58978701</v>
      </c>
      <c r="CQ35">
        <v>136259032.30656499</v>
      </c>
      <c r="CR35">
        <v>917187622.52520502</v>
      </c>
      <c r="CS35">
        <v>547568908.15411794</v>
      </c>
      <c r="CT35">
        <v>776208074.22441995</v>
      </c>
      <c r="CU35">
        <v>938488756.924106</v>
      </c>
      <c r="CV35">
        <v>2541180795.0627499</v>
      </c>
      <c r="CW35">
        <v>1550790424.2478001</v>
      </c>
      <c r="CX35">
        <v>1063054915.5803601</v>
      </c>
      <c r="CY35">
        <v>2288167958.3619099</v>
      </c>
      <c r="CZ35">
        <v>2557805367.2131901</v>
      </c>
      <c r="DA35">
        <v>4481727622.0075703</v>
      </c>
      <c r="DB35">
        <v>1045534141.81529</v>
      </c>
      <c r="DC35">
        <v>1246609268.8494899</v>
      </c>
      <c r="DD35">
        <v>1057677069.52754</v>
      </c>
      <c r="DE35">
        <v>1899389211.0023301</v>
      </c>
      <c r="DF35">
        <v>6584174148.9207602</v>
      </c>
      <c r="DG35">
        <v>3658548207.5748301</v>
      </c>
      <c r="DH35">
        <v>1167225684.12169</v>
      </c>
      <c r="DI35">
        <v>119855170.38447601</v>
      </c>
      <c r="DJ35">
        <v>251515041.19972301</v>
      </c>
      <c r="DK35">
        <v>57773585.600428604</v>
      </c>
      <c r="DL35">
        <v>40630235.225269303</v>
      </c>
      <c r="DM35">
        <v>15284110.678096799</v>
      </c>
      <c r="DN35">
        <v>724853167.61106205</v>
      </c>
      <c r="DO35">
        <v>700884515.07086897</v>
      </c>
      <c r="DP35">
        <v>2375564152.1451201</v>
      </c>
      <c r="DQ35">
        <v>36491018116.765701</v>
      </c>
      <c r="DR35">
        <v>180423245319.02899</v>
      </c>
      <c r="DS35">
        <v>128314094646.741</v>
      </c>
      <c r="DT35">
        <v>2936415249.5399599</v>
      </c>
      <c r="DU35">
        <v>2213153899.2294898</v>
      </c>
    </row>
    <row r="36" spans="1:125" ht="18" x14ac:dyDescent="0.2">
      <c r="A36" s="1" t="s">
        <v>19</v>
      </c>
      <c r="B36">
        <v>5</v>
      </c>
      <c r="C36">
        <v>5</v>
      </c>
      <c r="D36">
        <v>5</v>
      </c>
      <c r="E36">
        <v>5</v>
      </c>
      <c r="F36">
        <v>5</v>
      </c>
      <c r="G36">
        <v>5</v>
      </c>
      <c r="H36">
        <v>-5</v>
      </c>
      <c r="I36">
        <v>5</v>
      </c>
      <c r="J36">
        <v>5</v>
      </c>
      <c r="K36">
        <v>5</v>
      </c>
      <c r="N36">
        <f t="shared" si="0"/>
        <v>2016</v>
      </c>
      <c r="O36">
        <v>655356462.15565801</v>
      </c>
      <c r="P36">
        <v>4963106198.8012695</v>
      </c>
      <c r="Q36">
        <v>2083097984.2112999</v>
      </c>
      <c r="R36" s="24">
        <v>1437280754.41766</v>
      </c>
      <c r="S36" s="24">
        <v>2420668978.8171501</v>
      </c>
      <c r="T36" s="24">
        <v>1873532585.1464</v>
      </c>
      <c r="U36" s="24">
        <v>1624972215.89468</v>
      </c>
      <c r="V36" s="24">
        <v>3421098096.3359199</v>
      </c>
      <c r="W36" s="24">
        <v>1966459654.87484</v>
      </c>
      <c r="X36" s="24">
        <v>1397831233.05229</v>
      </c>
      <c r="Y36" s="24">
        <v>2459259045.08073</v>
      </c>
      <c r="Z36">
        <v>4471883687.4766903</v>
      </c>
      <c r="AA36">
        <v>3524164635.8315601</v>
      </c>
      <c r="AB36">
        <v>1439657533.3618901</v>
      </c>
      <c r="AC36">
        <v>3950038180.0478401</v>
      </c>
      <c r="AD36">
        <v>4691468662.5384998</v>
      </c>
      <c r="AE36">
        <v>8824856878.6361103</v>
      </c>
      <c r="AF36">
        <v>2106987208.1949401</v>
      </c>
      <c r="AG36">
        <v>3333329379.4005198</v>
      </c>
      <c r="AH36">
        <v>2476649725.6249499</v>
      </c>
      <c r="AI36">
        <v>3743005901.1949301</v>
      </c>
      <c r="AJ36">
        <v>12576456858.507601</v>
      </c>
      <c r="AK36">
        <v>6522278129.47472</v>
      </c>
      <c r="AL36">
        <v>2771799678.9324999</v>
      </c>
      <c r="AM36">
        <v>760874931.96826303</v>
      </c>
      <c r="AN36">
        <v>2164226671.49929</v>
      </c>
      <c r="AO36">
        <v>989045685.29297197</v>
      </c>
      <c r="AP36">
        <v>973303522.70064104</v>
      </c>
      <c r="AQ36">
        <v>726183005.19849598</v>
      </c>
      <c r="AR36">
        <v>2539061660.26825</v>
      </c>
      <c r="AS36">
        <v>1239818073.6394999</v>
      </c>
      <c r="AT36">
        <v>3057284178.1157899</v>
      </c>
      <c r="AU36">
        <v>39459125451.871803</v>
      </c>
      <c r="AV36">
        <v>134605305771.948</v>
      </c>
      <c r="AW36">
        <v>975940431308.69299</v>
      </c>
      <c r="AX36">
        <v>11005095936.5739</v>
      </c>
      <c r="AY36">
        <v>4844197466.2791595</v>
      </c>
      <c r="AZ36">
        <v>434237090.872491</v>
      </c>
      <c r="BA36">
        <v>1498969000.9376299</v>
      </c>
      <c r="BB36">
        <v>1235204308.96363</v>
      </c>
      <c r="BC36">
        <v>-1277289026.7943299</v>
      </c>
      <c r="BD36">
        <v>417740065.41545999</v>
      </c>
      <c r="BE36">
        <v>943994909.79517698</v>
      </c>
      <c r="BF36">
        <v>1443207169.60903</v>
      </c>
      <c r="BG36">
        <v>1975147931.4985399</v>
      </c>
      <c r="BH36">
        <v>1202363365.3755</v>
      </c>
      <c r="BI36">
        <v>192438179.55862999</v>
      </c>
      <c r="BJ36">
        <v>1058413155.08525</v>
      </c>
      <c r="BK36">
        <v>527215144.71177</v>
      </c>
      <c r="BL36">
        <v>1271057999.0922699</v>
      </c>
      <c r="BM36">
        <v>-126563919.3127</v>
      </c>
      <c r="BN36">
        <v>252253882.76910999</v>
      </c>
      <c r="BO36">
        <v>440724849.80939901</v>
      </c>
      <c r="BP36">
        <v>931416657.14345896</v>
      </c>
      <c r="BQ36">
        <v>586324726.332587</v>
      </c>
      <c r="BR36">
        <v>1620897588.4840701</v>
      </c>
      <c r="BS36">
        <v>980630322.14265394</v>
      </c>
      <c r="BT36">
        <v>942787790.83844101</v>
      </c>
      <c r="BU36">
        <v>1305086437.0865901</v>
      </c>
      <c r="BV36">
        <v>767992718.36997497</v>
      </c>
      <c r="BW36">
        <v>1146147749.68137</v>
      </c>
      <c r="BX36">
        <v>610224021.01974595</v>
      </c>
      <c r="BY36">
        <v>1781450006.2646999</v>
      </c>
      <c r="BZ36">
        <v>899746976.40811706</v>
      </c>
      <c r="CA36">
        <v>921202274.10194099</v>
      </c>
      <c r="CB36">
        <v>711243243.734761</v>
      </c>
      <c r="CC36">
        <v>1553229718.4481399</v>
      </c>
      <c r="CD36">
        <v>257703754.23878101</v>
      </c>
      <c r="CE36">
        <v>322031936.913791</v>
      </c>
      <c r="CF36">
        <v>2528827515.5880198</v>
      </c>
      <c r="CG36">
        <v>5828162702.1106997</v>
      </c>
      <c r="CH36">
        <v>269721587142.108</v>
      </c>
      <c r="CI36">
        <v>-1780434097.4633999</v>
      </c>
      <c r="CJ36">
        <v>-505501069.56033301</v>
      </c>
      <c r="CK36">
        <v>221119371.28320199</v>
      </c>
      <c r="CL36">
        <v>3464137197.8636198</v>
      </c>
      <c r="CM36">
        <v>847893675.24774003</v>
      </c>
      <c r="CN36">
        <v>2714569781.2119699</v>
      </c>
      <c r="CO36">
        <v>2002928913.4016399</v>
      </c>
      <c r="CP36">
        <v>929537675.35143495</v>
      </c>
      <c r="CQ36">
        <v>181765046.28573599</v>
      </c>
      <c r="CR36">
        <v>1445950164.8373599</v>
      </c>
      <c r="CS36">
        <v>764096289.49930501</v>
      </c>
      <c r="CT36">
        <v>1205393053.4936099</v>
      </c>
      <c r="CU36">
        <v>1400845889.99545</v>
      </c>
      <c r="CV36">
        <v>3944668542.7649899</v>
      </c>
      <c r="CW36">
        <v>2253106636.7393899</v>
      </c>
      <c r="CX36">
        <v>1566221452.6745901</v>
      </c>
      <c r="CY36">
        <v>3697784297.2787199</v>
      </c>
      <c r="CZ36">
        <v>4250743812.7291098</v>
      </c>
      <c r="DA36">
        <v>7893440221.49263</v>
      </c>
      <c r="DB36">
        <v>1520662481.8622999</v>
      </c>
      <c r="DC36">
        <v>1712431790.9165399</v>
      </c>
      <c r="DD36">
        <v>1496019403.4823999</v>
      </c>
      <c r="DE36">
        <v>2800218110.3566098</v>
      </c>
      <c r="DF36">
        <v>11271370421.4209</v>
      </c>
      <c r="DG36">
        <v>5754285411.1047497</v>
      </c>
      <c r="DH36">
        <v>1625651929.2510099</v>
      </c>
      <c r="DI36">
        <v>150650910.94854799</v>
      </c>
      <c r="DJ36">
        <v>382776665.23468399</v>
      </c>
      <c r="DK36">
        <v>89298708.884867594</v>
      </c>
      <c r="DL36">
        <v>52101248.598668396</v>
      </c>
      <c r="DM36">
        <v>14939761.4637297</v>
      </c>
      <c r="DN36">
        <v>985831941.82011104</v>
      </c>
      <c r="DO36">
        <v>982114319.40068805</v>
      </c>
      <c r="DP36">
        <v>2735252241.2019601</v>
      </c>
      <c r="DQ36">
        <v>36930297936.283699</v>
      </c>
      <c r="DR36">
        <v>128777143069.838</v>
      </c>
      <c r="DS36">
        <v>706218844166.58398</v>
      </c>
      <c r="DT36">
        <v>12785530034.037201</v>
      </c>
      <c r="DU36">
        <v>5349698535.8394499</v>
      </c>
    </row>
    <row r="37" spans="1:125" x14ac:dyDescent="0.2">
      <c r="A37" s="2" t="s">
        <v>20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N37">
        <f t="shared" si="0"/>
        <v>2017</v>
      </c>
      <c r="O37">
        <v>130667206.932291</v>
      </c>
      <c r="P37">
        <v>530020728.439762</v>
      </c>
      <c r="Q37">
        <v>679790960.44539702</v>
      </c>
      <c r="R37" s="24">
        <v>875428231.21154702</v>
      </c>
      <c r="S37" s="24">
        <v>351411276.33064502</v>
      </c>
      <c r="T37" s="24">
        <v>258661058.53305799</v>
      </c>
      <c r="U37" s="24">
        <v>588413085.399979</v>
      </c>
      <c r="V37" s="24">
        <v>602880712.119789</v>
      </c>
      <c r="W37" s="24">
        <v>623933626.340518</v>
      </c>
      <c r="X37" s="24">
        <v>558183906.78259003</v>
      </c>
      <c r="Y37" s="24">
        <v>409776852.66950601</v>
      </c>
      <c r="Z37">
        <v>450413078.61826402</v>
      </c>
      <c r="AA37">
        <v>268231745.60133499</v>
      </c>
      <c r="AB37">
        <v>360402649.95522797</v>
      </c>
      <c r="AC37">
        <v>283794997.624614</v>
      </c>
      <c r="AD37">
        <v>333750005.85956699</v>
      </c>
      <c r="AE37">
        <v>386809734.43746001</v>
      </c>
      <c r="AF37">
        <v>302886065.90845197</v>
      </c>
      <c r="AG37">
        <v>733896380.38726795</v>
      </c>
      <c r="AH37">
        <v>323097880.09091502</v>
      </c>
      <c r="AI37">
        <v>392555196.36178499</v>
      </c>
      <c r="AJ37">
        <v>636134842.41113603</v>
      </c>
      <c r="AK37">
        <v>366369136.54024702</v>
      </c>
      <c r="AL37">
        <v>475388983.600519</v>
      </c>
      <c r="AM37">
        <v>123204519.625232</v>
      </c>
      <c r="AN37">
        <v>421428940.18700999</v>
      </c>
      <c r="AO37">
        <v>240412407.98735499</v>
      </c>
      <c r="AP37">
        <v>263378272.575701</v>
      </c>
      <c r="AQ37">
        <v>189138025.414116</v>
      </c>
      <c r="AR37">
        <v>661759511.96142101</v>
      </c>
      <c r="AS37">
        <v>147468819.478973</v>
      </c>
      <c r="AT37">
        <v>253078328.98106301</v>
      </c>
      <c r="AU37">
        <v>1366273345.0634899</v>
      </c>
      <c r="AV37">
        <v>2471238228.8057399</v>
      </c>
      <c r="AW37">
        <v>11005095936.5739</v>
      </c>
      <c r="AX37">
        <v>240441798614.35001</v>
      </c>
      <c r="AY37">
        <v>3839647995.49085</v>
      </c>
      <c r="AZ37">
        <v>125043167.130156</v>
      </c>
      <c r="BA37">
        <v>426110609.38394803</v>
      </c>
      <c r="BB37">
        <v>635994745.66713703</v>
      </c>
      <c r="BC37">
        <v>605264442.76674104</v>
      </c>
      <c r="BD37">
        <v>277091863.07334501</v>
      </c>
      <c r="BE37">
        <v>238756687.80036101</v>
      </c>
      <c r="BF37">
        <v>581661069.60579598</v>
      </c>
      <c r="BG37">
        <v>566682633.62743902</v>
      </c>
      <c r="BH37">
        <v>601822268.98373902</v>
      </c>
      <c r="BI37">
        <v>450148844.628658</v>
      </c>
      <c r="BJ37">
        <v>362103675.91405398</v>
      </c>
      <c r="BK37">
        <v>314570623.932666</v>
      </c>
      <c r="BL37">
        <v>221797876.143309</v>
      </c>
      <c r="BM37">
        <v>331541918.95963001</v>
      </c>
      <c r="BN37">
        <v>183354484.165683</v>
      </c>
      <c r="BO37">
        <v>213554550.61258301</v>
      </c>
      <c r="BP37">
        <v>204395355.51338601</v>
      </c>
      <c r="BQ37">
        <v>272993546.318946</v>
      </c>
      <c r="BR37">
        <v>718327728.95427799</v>
      </c>
      <c r="BS37">
        <v>291257526.06415898</v>
      </c>
      <c r="BT37">
        <v>349226229.76486403</v>
      </c>
      <c r="BU37">
        <v>411246144.48853999</v>
      </c>
      <c r="BV37">
        <v>266326048.56349599</v>
      </c>
      <c r="BW37">
        <v>466389628.85246402</v>
      </c>
      <c r="BX37">
        <v>122998698.028761</v>
      </c>
      <c r="BY37">
        <v>414088747.23507202</v>
      </c>
      <c r="BZ37">
        <v>239623951.66663501</v>
      </c>
      <c r="CA37">
        <v>263231028.2006</v>
      </c>
      <c r="CB37">
        <v>189454451.15987101</v>
      </c>
      <c r="CC37">
        <v>640112096.65086901</v>
      </c>
      <c r="CD37">
        <v>118320752.690421</v>
      </c>
      <c r="CE37">
        <v>198151425.105766</v>
      </c>
      <c r="CF37">
        <v>793920913.68523705</v>
      </c>
      <c r="CG37">
        <v>1149079809.5625701</v>
      </c>
      <c r="CH37">
        <v>5206016308.2872496</v>
      </c>
      <c r="CI37">
        <v>199549995043.51501</v>
      </c>
      <c r="CJ37">
        <v>1958392306.1658199</v>
      </c>
      <c r="CK37">
        <v>5624039.8021345101</v>
      </c>
      <c r="CL37">
        <v>103910119.055803</v>
      </c>
      <c r="CM37">
        <v>43796214.778265901</v>
      </c>
      <c r="CN37">
        <v>270163788.44480801</v>
      </c>
      <c r="CO37">
        <v>74319413.257294402</v>
      </c>
      <c r="CP37">
        <v>19904370.732710101</v>
      </c>
      <c r="CQ37">
        <v>6752015.7941832095</v>
      </c>
      <c r="CR37">
        <v>36198078.492355399</v>
      </c>
      <c r="CS37">
        <v>22111357.3567685</v>
      </c>
      <c r="CT37">
        <v>108035062.15392099</v>
      </c>
      <c r="CU37">
        <v>47673176.7554451</v>
      </c>
      <c r="CV37">
        <v>135842454.68559599</v>
      </c>
      <c r="CW37">
        <v>46433869.458024897</v>
      </c>
      <c r="CX37">
        <v>28860730.995587301</v>
      </c>
      <c r="CY37">
        <v>100440513.458924</v>
      </c>
      <c r="CZ37">
        <v>120195455.247003</v>
      </c>
      <c r="DA37">
        <v>182414378.924043</v>
      </c>
      <c r="DB37">
        <v>29892519.589511201</v>
      </c>
      <c r="DC37">
        <v>15568651.432994099</v>
      </c>
      <c r="DD37">
        <v>31840354.026746199</v>
      </c>
      <c r="DE37">
        <v>43328966.596909799</v>
      </c>
      <c r="DF37">
        <v>224888697.922629</v>
      </c>
      <c r="DG37">
        <v>100043087.97675</v>
      </c>
      <c r="DH37">
        <v>8999354.7480597198</v>
      </c>
      <c r="DI37">
        <v>205821.59647053701</v>
      </c>
      <c r="DJ37">
        <v>7340192.9519302603</v>
      </c>
      <c r="DK37">
        <v>788456.32072225597</v>
      </c>
      <c r="DL37">
        <v>147244.37510153599</v>
      </c>
      <c r="DM37">
        <v>-316425.74575198302</v>
      </c>
      <c r="DN37">
        <v>21647415.3105404</v>
      </c>
      <c r="DO37">
        <v>29148066.7885442</v>
      </c>
      <c r="DP37">
        <v>54926903.875295803</v>
      </c>
      <c r="DQ37">
        <v>572352431.37824202</v>
      </c>
      <c r="DR37">
        <v>1322158419.24318</v>
      </c>
      <c r="DS37">
        <v>5799079628.2866001</v>
      </c>
      <c r="DT37">
        <v>40891803570.8349</v>
      </c>
      <c r="DU37">
        <v>1881255689.3250201</v>
      </c>
    </row>
    <row r="38" spans="1:125" x14ac:dyDescent="0.2">
      <c r="A38" s="2" t="s">
        <v>21</v>
      </c>
      <c r="B38">
        <v>0.16</v>
      </c>
      <c r="C38">
        <v>0.16</v>
      </c>
      <c r="D38">
        <v>0.16</v>
      </c>
      <c r="E38">
        <v>0.16</v>
      </c>
      <c r="F38">
        <v>0.16</v>
      </c>
      <c r="G38">
        <v>0.16</v>
      </c>
      <c r="H38">
        <v>0.16</v>
      </c>
      <c r="I38">
        <v>0.16</v>
      </c>
      <c r="J38">
        <v>0.16</v>
      </c>
      <c r="K38">
        <v>0.16</v>
      </c>
      <c r="N38">
        <f t="shared" si="0"/>
        <v>2018</v>
      </c>
      <c r="O38">
        <v>125835499.743599</v>
      </c>
      <c r="P38">
        <v>458928390.43220299</v>
      </c>
      <c r="Q38">
        <v>506570262.58039498</v>
      </c>
      <c r="R38" s="24">
        <v>1106874858.4248099</v>
      </c>
      <c r="S38" s="24">
        <v>402167367.50734901</v>
      </c>
      <c r="T38" s="24">
        <v>251194286.02739599</v>
      </c>
      <c r="U38" s="24">
        <v>235772549.87119099</v>
      </c>
      <c r="V38" s="24">
        <v>296433005.62803203</v>
      </c>
      <c r="W38" s="24">
        <v>521270432.21274102</v>
      </c>
      <c r="X38" s="24">
        <v>384507887.66678602</v>
      </c>
      <c r="Y38" s="24">
        <v>263417950.273568</v>
      </c>
      <c r="Z38">
        <v>401164243.34096301</v>
      </c>
      <c r="AA38">
        <v>411818418.02283502</v>
      </c>
      <c r="AB38">
        <v>347344698.82081097</v>
      </c>
      <c r="AC38">
        <v>282482153.21396798</v>
      </c>
      <c r="AD38">
        <v>436885545.04585898</v>
      </c>
      <c r="AE38">
        <v>780344452.00466001</v>
      </c>
      <c r="AF38">
        <v>259410461.09987</v>
      </c>
      <c r="AG38">
        <v>282274279.71925801</v>
      </c>
      <c r="AH38">
        <v>211928630.176577</v>
      </c>
      <c r="AI38">
        <v>293232163.99354899</v>
      </c>
      <c r="AJ38">
        <v>1120775566.0899301</v>
      </c>
      <c r="AK38">
        <v>320627589.16585898</v>
      </c>
      <c r="AL38">
        <v>228794385.12869501</v>
      </c>
      <c r="AM38">
        <v>62437874.075394601</v>
      </c>
      <c r="AN38">
        <v>492603370.59226501</v>
      </c>
      <c r="AO38">
        <v>-35782997.940588303</v>
      </c>
      <c r="AP38">
        <v>215332147.51034999</v>
      </c>
      <c r="AQ38">
        <v>48712863.522220001</v>
      </c>
      <c r="AR38">
        <v>350939690.676521</v>
      </c>
      <c r="AS38">
        <v>176634496.605306</v>
      </c>
      <c r="AT38">
        <v>208146594.26014701</v>
      </c>
      <c r="AU38">
        <v>1153608927.3018701</v>
      </c>
      <c r="AV38">
        <v>1891983028.79863</v>
      </c>
      <c r="AW38">
        <v>4844197466.2792397</v>
      </c>
      <c r="AX38">
        <v>3839647995.49087</v>
      </c>
      <c r="AY38">
        <v>141030676260.40799</v>
      </c>
      <c r="AZ38">
        <v>111192656.86663</v>
      </c>
      <c r="BA38">
        <v>232793857.283389</v>
      </c>
      <c r="BB38">
        <v>421866361.16993201</v>
      </c>
      <c r="BC38">
        <v>578955152.45882499</v>
      </c>
      <c r="BD38">
        <v>243469056.26459599</v>
      </c>
      <c r="BE38">
        <v>185320208.435022</v>
      </c>
      <c r="BF38">
        <v>219708988.121613</v>
      </c>
      <c r="BG38">
        <v>146470070.69477099</v>
      </c>
      <c r="BH38">
        <v>477423831.53279603</v>
      </c>
      <c r="BI38">
        <v>251627853.824792</v>
      </c>
      <c r="BJ38">
        <v>172456332.07356501</v>
      </c>
      <c r="BK38">
        <v>155988870.36031401</v>
      </c>
      <c r="BL38">
        <v>287977871.16516501</v>
      </c>
      <c r="BM38">
        <v>265830013.69258699</v>
      </c>
      <c r="BN38">
        <v>58214844.559472099</v>
      </c>
      <c r="BO38">
        <v>105526900.316451</v>
      </c>
      <c r="BP38">
        <v>190146139.93180901</v>
      </c>
      <c r="BQ38">
        <v>170271716.31330901</v>
      </c>
      <c r="BR38">
        <v>196791316.634004</v>
      </c>
      <c r="BS38">
        <v>122421344.991043</v>
      </c>
      <c r="BT38">
        <v>141059434.60670599</v>
      </c>
      <c r="BU38">
        <v>441623276.11568701</v>
      </c>
      <c r="BV38">
        <v>54850160.171690598</v>
      </c>
      <c r="BW38">
        <v>156554753.34318501</v>
      </c>
      <c r="BX38">
        <v>52103161.883384898</v>
      </c>
      <c r="BY38">
        <v>447918382.75311798</v>
      </c>
      <c r="BZ38">
        <v>-44973957.421540998</v>
      </c>
      <c r="CA38">
        <v>212239619.52424899</v>
      </c>
      <c r="CB38">
        <v>45640058.902002499</v>
      </c>
      <c r="CC38">
        <v>292822823.35764498</v>
      </c>
      <c r="CD38">
        <v>94607944.787883803</v>
      </c>
      <c r="CE38">
        <v>89108742.286256105</v>
      </c>
      <c r="CF38">
        <v>219594790.57314</v>
      </c>
      <c r="CG38">
        <v>321524183.32449102</v>
      </c>
      <c r="CH38">
        <v>729664315.56001902</v>
      </c>
      <c r="CI38">
        <v>1483316454.93469</v>
      </c>
      <c r="CJ38">
        <v>80753812808.960907</v>
      </c>
      <c r="CK38">
        <v>14642842.8769725</v>
      </c>
      <c r="CL38">
        <v>226134533.14881</v>
      </c>
      <c r="CM38">
        <v>84703901.4104684</v>
      </c>
      <c r="CN38">
        <v>527919705.96597999</v>
      </c>
      <c r="CO38">
        <v>158698311.24274999</v>
      </c>
      <c r="CP38">
        <v>65874077.592403099</v>
      </c>
      <c r="CQ38">
        <v>16063561.7495871</v>
      </c>
      <c r="CR38">
        <v>149962934.933245</v>
      </c>
      <c r="CS38">
        <v>43846600.679937497</v>
      </c>
      <c r="CT38">
        <v>132880033.841988</v>
      </c>
      <c r="CU38">
        <v>90961618.200007901</v>
      </c>
      <c r="CV38">
        <v>245175372.98065099</v>
      </c>
      <c r="CW38">
        <v>123840546.857687</v>
      </c>
      <c r="CX38">
        <v>81514685.128224507</v>
      </c>
      <c r="CY38">
        <v>224267308.65449399</v>
      </c>
      <c r="CZ38">
        <v>331358644.72940803</v>
      </c>
      <c r="DA38">
        <v>590198312.07285202</v>
      </c>
      <c r="DB38">
        <v>89138744.786563203</v>
      </c>
      <c r="DC38">
        <v>85482963.085271597</v>
      </c>
      <c r="DD38">
        <v>89507285.185541406</v>
      </c>
      <c r="DE38">
        <v>152172729.386852</v>
      </c>
      <c r="DF38">
        <v>679152289.97423804</v>
      </c>
      <c r="DG38">
        <v>265777428.994158</v>
      </c>
      <c r="DH38">
        <v>72239631.785499498</v>
      </c>
      <c r="DI38">
        <v>10334712.192007501</v>
      </c>
      <c r="DJ38">
        <v>44684987.839153498</v>
      </c>
      <c r="DK38">
        <v>9190959.4809578806</v>
      </c>
      <c r="DL38">
        <v>3092527.9861003901</v>
      </c>
      <c r="DM38">
        <v>3072804.6202209098</v>
      </c>
      <c r="DN38">
        <v>58116867.318877503</v>
      </c>
      <c r="DO38">
        <v>82026551.817414895</v>
      </c>
      <c r="DP38">
        <v>119037851.97389001</v>
      </c>
      <c r="DQ38">
        <v>934014136.728755</v>
      </c>
      <c r="DR38">
        <v>1570458845.4741499</v>
      </c>
      <c r="DS38">
        <v>4114533150.7191501</v>
      </c>
      <c r="DT38">
        <v>2356331540.55617</v>
      </c>
      <c r="DU38">
        <v>60276863451.447502</v>
      </c>
    </row>
    <row r="39" spans="1:125" ht="18" x14ac:dyDescent="0.2">
      <c r="A39" s="1" t="s">
        <v>22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N39">
        <f t="shared" si="0"/>
        <v>2019</v>
      </c>
      <c r="O39" t="s">
        <v>194</v>
      </c>
      <c r="R39" s="24"/>
      <c r="S39" s="24"/>
      <c r="T39" s="24"/>
      <c r="U39" s="24"/>
      <c r="V39" s="24"/>
      <c r="W39" s="24"/>
      <c r="X39" s="24"/>
      <c r="Y39" s="24"/>
      <c r="Z39">
        <v>1</v>
      </c>
      <c r="AA39">
        <v>1</v>
      </c>
      <c r="AB39">
        <v>1</v>
      </c>
      <c r="AC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</row>
    <row r="40" spans="1:125" ht="24" x14ac:dyDescent="0.3">
      <c r="A40" s="1" t="s">
        <v>23</v>
      </c>
      <c r="B40">
        <v>6</v>
      </c>
      <c r="C40">
        <v>6</v>
      </c>
      <c r="D40">
        <v>6</v>
      </c>
      <c r="E40">
        <v>6</v>
      </c>
      <c r="F40">
        <v>5</v>
      </c>
      <c r="G40">
        <v>6</v>
      </c>
      <c r="H40">
        <v>6</v>
      </c>
      <c r="I40" s="34">
        <v>1</v>
      </c>
      <c r="J40">
        <v>1</v>
      </c>
      <c r="K40">
        <v>1</v>
      </c>
      <c r="O40" t="s">
        <v>195</v>
      </c>
      <c r="R40" s="24"/>
      <c r="S40" s="24"/>
      <c r="T40" s="24"/>
      <c r="U40" s="24"/>
      <c r="V40" s="24"/>
      <c r="W40" s="24"/>
      <c r="X40" s="24"/>
      <c r="Y40" s="24"/>
      <c r="Z40">
        <v>6</v>
      </c>
      <c r="AA40">
        <v>6</v>
      </c>
      <c r="AB40">
        <v>6</v>
      </c>
      <c r="AC40">
        <v>6</v>
      </c>
      <c r="AF40">
        <v>6</v>
      </c>
      <c r="AG40">
        <v>6</v>
      </c>
      <c r="AH40">
        <v>6</v>
      </c>
      <c r="AI40">
        <v>6</v>
      </c>
      <c r="AJ40">
        <v>6</v>
      </c>
      <c r="AK40">
        <v>6</v>
      </c>
      <c r="AL40">
        <v>6</v>
      </c>
      <c r="AM40">
        <v>6</v>
      </c>
      <c r="AN40">
        <v>6</v>
      </c>
      <c r="AO40">
        <v>6</v>
      </c>
      <c r="AP40">
        <v>6</v>
      </c>
      <c r="AQ40">
        <v>6</v>
      </c>
      <c r="AR40">
        <v>6</v>
      </c>
      <c r="AS40">
        <v>6</v>
      </c>
      <c r="AT40">
        <v>6</v>
      </c>
      <c r="AU40">
        <v>6</v>
      </c>
      <c r="AV40">
        <v>6</v>
      </c>
      <c r="AW40">
        <v>6</v>
      </c>
      <c r="AX40">
        <v>6</v>
      </c>
      <c r="AY40">
        <v>6</v>
      </c>
      <c r="AZ40">
        <v>6</v>
      </c>
      <c r="BB40">
        <v>6</v>
      </c>
      <c r="BC40">
        <v>6</v>
      </c>
      <c r="BD40">
        <v>6</v>
      </c>
      <c r="BE40">
        <v>6</v>
      </c>
      <c r="BF40">
        <v>6</v>
      </c>
      <c r="BG40">
        <v>6</v>
      </c>
      <c r="BH40">
        <v>6</v>
      </c>
      <c r="BI40">
        <v>6</v>
      </c>
      <c r="BJ40">
        <v>6</v>
      </c>
      <c r="BK40">
        <v>6</v>
      </c>
      <c r="BL40">
        <v>6</v>
      </c>
      <c r="BM40">
        <v>6</v>
      </c>
      <c r="BN40">
        <v>6</v>
      </c>
      <c r="BO40">
        <v>6</v>
      </c>
      <c r="BP40">
        <v>6</v>
      </c>
      <c r="BQ40">
        <v>6</v>
      </c>
      <c r="BR40">
        <v>6</v>
      </c>
      <c r="BS40">
        <v>6</v>
      </c>
      <c r="BT40">
        <v>6</v>
      </c>
      <c r="BU40">
        <v>6</v>
      </c>
      <c r="BV40">
        <v>6</v>
      </c>
      <c r="BW40">
        <v>6</v>
      </c>
      <c r="BX40">
        <v>6</v>
      </c>
      <c r="BY40">
        <v>6</v>
      </c>
      <c r="BZ40">
        <v>6</v>
      </c>
      <c r="CA40">
        <v>6</v>
      </c>
      <c r="CB40">
        <v>6</v>
      </c>
      <c r="CC40">
        <v>6</v>
      </c>
      <c r="CD40">
        <v>6</v>
      </c>
      <c r="CE40">
        <v>6</v>
      </c>
      <c r="CF40">
        <v>6</v>
      </c>
      <c r="CG40">
        <v>6</v>
      </c>
      <c r="CH40">
        <v>6</v>
      </c>
      <c r="CI40">
        <v>6</v>
      </c>
      <c r="CJ40">
        <v>6</v>
      </c>
      <c r="CK40">
        <v>6</v>
      </c>
      <c r="CL40">
        <v>6</v>
      </c>
      <c r="CM40">
        <v>6</v>
      </c>
      <c r="CN40">
        <v>6</v>
      </c>
      <c r="CO40">
        <v>6</v>
      </c>
      <c r="CP40">
        <v>6</v>
      </c>
      <c r="CQ40">
        <v>6</v>
      </c>
    </row>
    <row r="41" spans="1:125" s="27" customFormat="1" ht="18" x14ac:dyDescent="0.2">
      <c r="A41" s="26" t="s">
        <v>118</v>
      </c>
      <c r="B41" s="27">
        <v>0</v>
      </c>
      <c r="C41" s="27">
        <v>0</v>
      </c>
      <c r="D41" s="27">
        <v>1</v>
      </c>
      <c r="E41" s="27">
        <v>1</v>
      </c>
      <c r="F41" s="27">
        <v>1</v>
      </c>
      <c r="G41" s="27">
        <v>1</v>
      </c>
      <c r="H41" s="27">
        <v>1</v>
      </c>
      <c r="I41" s="27">
        <v>1</v>
      </c>
      <c r="J41" s="27">
        <v>1</v>
      </c>
      <c r="K41" s="27">
        <v>1</v>
      </c>
      <c r="O41" s="27" t="s">
        <v>196</v>
      </c>
      <c r="R41" s="28"/>
      <c r="S41" s="28"/>
      <c r="T41" s="28"/>
      <c r="U41" s="28"/>
      <c r="V41" s="28"/>
      <c r="W41" s="28"/>
      <c r="X41" s="28"/>
      <c r="Y41" s="28"/>
      <c r="Z41" s="27">
        <v>0.2</v>
      </c>
      <c r="AA41" s="27">
        <v>0.2</v>
      </c>
      <c r="AB41" s="27">
        <v>0.2</v>
      </c>
      <c r="AC41" s="27">
        <v>0.2</v>
      </c>
      <c r="AF41" s="27">
        <v>0.2</v>
      </c>
      <c r="AG41" s="27">
        <v>0.2</v>
      </c>
      <c r="AH41" s="27">
        <v>0.2</v>
      </c>
      <c r="AI41" s="27">
        <v>0.2</v>
      </c>
      <c r="AJ41" s="27">
        <v>0.2</v>
      </c>
      <c r="AK41" s="27">
        <v>0.2</v>
      </c>
      <c r="AL41" s="27">
        <v>0.2</v>
      </c>
      <c r="AM41" s="27">
        <v>0.2</v>
      </c>
      <c r="AN41" s="27">
        <v>0.2</v>
      </c>
      <c r="AO41" s="27">
        <v>0.2</v>
      </c>
      <c r="AP41" s="27">
        <v>0.2</v>
      </c>
      <c r="AQ41" s="27">
        <v>0.2</v>
      </c>
      <c r="AR41" s="27">
        <v>0.2</v>
      </c>
      <c r="AS41" s="27">
        <v>0.2</v>
      </c>
      <c r="AT41" s="27">
        <v>0.2</v>
      </c>
      <c r="AU41" s="27">
        <v>0.2</v>
      </c>
      <c r="AV41" s="27">
        <v>0.2</v>
      </c>
      <c r="AW41" s="27">
        <v>0.2</v>
      </c>
      <c r="AX41" s="27">
        <v>0.2</v>
      </c>
      <c r="AY41" s="27">
        <v>0.2</v>
      </c>
      <c r="AZ41" s="27">
        <v>0.2</v>
      </c>
      <c r="BB41" s="27">
        <v>0.2</v>
      </c>
      <c r="BC41" s="27">
        <v>0.2</v>
      </c>
      <c r="BD41" s="27">
        <v>0.2</v>
      </c>
      <c r="BE41" s="27">
        <v>0.2</v>
      </c>
      <c r="BF41" s="27">
        <v>0.2</v>
      </c>
      <c r="BG41" s="27">
        <v>0.2</v>
      </c>
      <c r="BH41" s="27">
        <v>0.2</v>
      </c>
      <c r="BI41" s="27">
        <v>0.2</v>
      </c>
      <c r="BJ41" s="27">
        <v>0.2</v>
      </c>
      <c r="BK41" s="27">
        <v>0.2</v>
      </c>
      <c r="BL41" s="27">
        <v>0.2</v>
      </c>
      <c r="BM41" s="27">
        <v>0.2</v>
      </c>
      <c r="BN41" s="27">
        <v>0.2</v>
      </c>
      <c r="BO41" s="27">
        <v>0.2</v>
      </c>
      <c r="BP41" s="27">
        <v>0.2</v>
      </c>
      <c r="BQ41" s="27">
        <v>0.2</v>
      </c>
      <c r="BR41" s="27">
        <v>0.2</v>
      </c>
      <c r="BS41" s="27">
        <v>0.2</v>
      </c>
      <c r="BT41" s="27">
        <v>0.2</v>
      </c>
      <c r="BU41" s="27">
        <v>0.2</v>
      </c>
      <c r="BV41" s="27">
        <v>0.2</v>
      </c>
      <c r="BW41" s="27">
        <v>0.2</v>
      </c>
      <c r="BX41" s="27">
        <v>0.2</v>
      </c>
      <c r="BY41" s="27">
        <v>0.2</v>
      </c>
      <c r="BZ41" s="27">
        <v>0.2</v>
      </c>
      <c r="CA41" s="27">
        <v>0.2</v>
      </c>
      <c r="CB41" s="27">
        <v>0.2</v>
      </c>
      <c r="CC41" s="27">
        <v>0.2</v>
      </c>
      <c r="CD41" s="27">
        <v>0.2</v>
      </c>
      <c r="CE41" s="27">
        <v>0.2</v>
      </c>
      <c r="CF41" s="27">
        <v>0.2</v>
      </c>
      <c r="CG41" s="27">
        <v>0.2</v>
      </c>
      <c r="CH41" s="27">
        <v>0.2</v>
      </c>
      <c r="CI41" s="27">
        <v>0.2</v>
      </c>
      <c r="CJ41" s="27">
        <v>0.2</v>
      </c>
      <c r="CK41" s="27">
        <v>0.2</v>
      </c>
      <c r="CL41" s="27">
        <v>0.2</v>
      </c>
      <c r="CM41" s="27">
        <v>0.2</v>
      </c>
      <c r="CN41" s="27">
        <v>0.2</v>
      </c>
      <c r="CO41" s="27">
        <v>0.2</v>
      </c>
      <c r="CP41" s="27">
        <v>0.2</v>
      </c>
      <c r="CQ41" s="27">
        <v>0.2</v>
      </c>
    </row>
    <row r="42" spans="1:125" s="27" customFormat="1" ht="26" x14ac:dyDescent="0.3">
      <c r="A42" s="26" t="s">
        <v>117</v>
      </c>
      <c r="B42" s="27">
        <v>0</v>
      </c>
      <c r="C42" s="29">
        <v>1</v>
      </c>
      <c r="D42" s="27">
        <v>1</v>
      </c>
      <c r="E42" s="27">
        <v>1</v>
      </c>
      <c r="F42" s="27">
        <v>1</v>
      </c>
      <c r="G42" s="27">
        <v>1</v>
      </c>
      <c r="H42" s="27">
        <v>1</v>
      </c>
      <c r="I42" s="27">
        <v>1</v>
      </c>
      <c r="J42" s="27">
        <v>1</v>
      </c>
      <c r="K42" s="27">
        <v>1</v>
      </c>
      <c r="O42" s="27" t="s">
        <v>197</v>
      </c>
      <c r="R42" s="28"/>
      <c r="S42" s="28"/>
      <c r="T42" s="28"/>
      <c r="U42" s="28"/>
      <c r="V42" s="28"/>
      <c r="W42" s="28"/>
      <c r="X42" s="28"/>
      <c r="Y42" s="28"/>
      <c r="Z42" s="27">
        <v>0.25</v>
      </c>
      <c r="AA42" s="27">
        <v>0.25</v>
      </c>
      <c r="AB42" s="27">
        <v>0.25</v>
      </c>
      <c r="AC42" s="27">
        <v>0.25</v>
      </c>
      <c r="AF42" s="27">
        <v>0.25</v>
      </c>
      <c r="AG42" s="27">
        <v>0.25</v>
      </c>
      <c r="AH42" s="27">
        <v>0.25</v>
      </c>
      <c r="AI42" s="27">
        <v>0.25</v>
      </c>
      <c r="AJ42" s="27">
        <v>0.25</v>
      </c>
      <c r="AK42" s="27">
        <v>0.25</v>
      </c>
      <c r="AL42" s="27">
        <v>0.25</v>
      </c>
      <c r="AM42" s="27">
        <v>0.25</v>
      </c>
      <c r="AN42" s="27">
        <v>0.25</v>
      </c>
      <c r="AO42" s="27">
        <v>0.25</v>
      </c>
      <c r="AP42" s="27">
        <v>0.25</v>
      </c>
      <c r="AQ42" s="27">
        <v>0.25</v>
      </c>
      <c r="AR42" s="27">
        <v>0.25</v>
      </c>
      <c r="AS42" s="27">
        <v>0.25</v>
      </c>
      <c r="AT42" s="27">
        <v>0.25</v>
      </c>
      <c r="AU42" s="27">
        <v>0.25</v>
      </c>
      <c r="AV42" s="27">
        <v>0.25</v>
      </c>
      <c r="AW42" s="27">
        <v>0.25</v>
      </c>
      <c r="AX42" s="27">
        <v>0.25</v>
      </c>
      <c r="AY42" s="27">
        <v>0.25</v>
      </c>
      <c r="AZ42" s="27">
        <v>0.25</v>
      </c>
      <c r="BB42" s="27">
        <v>0.25</v>
      </c>
      <c r="BC42" s="27">
        <v>0.25</v>
      </c>
      <c r="BD42" s="27">
        <v>0.25</v>
      </c>
      <c r="BE42" s="27">
        <v>0.25</v>
      </c>
      <c r="BF42" s="27">
        <v>0.25</v>
      </c>
      <c r="BG42" s="27">
        <v>0.25</v>
      </c>
      <c r="BH42" s="27">
        <v>0.25</v>
      </c>
      <c r="BI42" s="27">
        <v>0.25</v>
      </c>
      <c r="BJ42" s="27">
        <v>0.25</v>
      </c>
      <c r="BK42" s="27">
        <v>0.25</v>
      </c>
      <c r="BL42" s="27">
        <v>0.25</v>
      </c>
      <c r="BM42" s="27">
        <v>0.25</v>
      </c>
      <c r="BN42" s="27">
        <v>0.25</v>
      </c>
      <c r="BO42" s="27">
        <v>0.25</v>
      </c>
      <c r="BP42" s="27">
        <v>0.25</v>
      </c>
      <c r="BQ42" s="27">
        <v>0.25</v>
      </c>
      <c r="BR42" s="27">
        <v>0.25</v>
      </c>
      <c r="BS42" s="27">
        <v>0.25</v>
      </c>
      <c r="BT42" s="27">
        <v>0.25</v>
      </c>
      <c r="BU42" s="27">
        <v>0.25</v>
      </c>
      <c r="BV42" s="27">
        <v>0.25</v>
      </c>
      <c r="BW42" s="27">
        <v>0.25</v>
      </c>
      <c r="BX42" s="27">
        <v>0.25</v>
      </c>
      <c r="BY42" s="27">
        <v>0.25</v>
      </c>
      <c r="BZ42" s="27">
        <v>0.25</v>
      </c>
      <c r="CA42" s="27">
        <v>0.25</v>
      </c>
      <c r="CB42" s="27">
        <v>0.25</v>
      </c>
      <c r="CC42" s="27">
        <v>0.25</v>
      </c>
      <c r="CD42" s="27">
        <v>0.25</v>
      </c>
      <c r="CE42" s="27">
        <v>0.25</v>
      </c>
      <c r="CF42" s="27">
        <v>0.25</v>
      </c>
      <c r="CG42" s="27">
        <v>0.25</v>
      </c>
      <c r="CH42" s="27">
        <v>0.25</v>
      </c>
      <c r="CI42" s="27">
        <v>0.25</v>
      </c>
      <c r="CJ42" s="27">
        <v>0.25</v>
      </c>
      <c r="CK42" s="27">
        <v>0.25</v>
      </c>
      <c r="CL42" s="27">
        <v>0.25</v>
      </c>
      <c r="CM42" s="27">
        <v>0.25</v>
      </c>
      <c r="CN42" s="27">
        <v>0.25</v>
      </c>
      <c r="CO42" s="27">
        <v>0.25</v>
      </c>
      <c r="CP42" s="27">
        <v>0.25</v>
      </c>
      <c r="CQ42" s="27">
        <v>0.25</v>
      </c>
    </row>
    <row r="43" spans="1:125" ht="18" x14ac:dyDescent="0.2">
      <c r="A43" s="1" t="s">
        <v>24</v>
      </c>
      <c r="B43">
        <v>14.93209877</v>
      </c>
      <c r="C43">
        <v>14.93209877</v>
      </c>
      <c r="D43">
        <v>14.93209877</v>
      </c>
      <c r="E43">
        <v>14.93209877</v>
      </c>
      <c r="F43">
        <v>14.93209877</v>
      </c>
      <c r="G43">
        <v>14.93209877</v>
      </c>
      <c r="H43">
        <v>14.93209877</v>
      </c>
      <c r="I43">
        <v>14.93209877</v>
      </c>
      <c r="J43">
        <v>14.93209877</v>
      </c>
      <c r="K43">
        <v>14.93209877</v>
      </c>
      <c r="O43" t="s">
        <v>198</v>
      </c>
      <c r="R43" s="24"/>
      <c r="S43" s="24"/>
      <c r="T43" s="24"/>
      <c r="U43" s="24"/>
      <c r="V43" s="24"/>
      <c r="W43" s="24"/>
      <c r="X43" s="24"/>
      <c r="Y43" s="24"/>
      <c r="Z43">
        <v>14.93209877</v>
      </c>
      <c r="AA43">
        <v>14.93209877</v>
      </c>
      <c r="AB43">
        <v>14.93209877</v>
      </c>
      <c r="AC43">
        <v>14.93209877</v>
      </c>
      <c r="AE43">
        <v>9.1182270233196174</v>
      </c>
      <c r="AF43">
        <v>14.93209877</v>
      </c>
      <c r="AG43">
        <v>14.93209877</v>
      </c>
      <c r="AH43">
        <v>14.93209877</v>
      </c>
      <c r="AI43">
        <v>14.93209877</v>
      </c>
      <c r="AJ43">
        <v>14.93209877</v>
      </c>
      <c r="AK43">
        <v>14.93209877</v>
      </c>
      <c r="AL43">
        <v>14.93209877</v>
      </c>
      <c r="AM43">
        <v>14.93209877</v>
      </c>
      <c r="AN43">
        <v>14.93209877</v>
      </c>
      <c r="AO43">
        <v>14.93209877</v>
      </c>
      <c r="AP43">
        <v>14.93209877</v>
      </c>
      <c r="AQ43">
        <v>14.93209877</v>
      </c>
      <c r="AR43">
        <v>14.93209877</v>
      </c>
      <c r="AS43">
        <v>14.93209877</v>
      </c>
      <c r="AT43">
        <v>14.93209877</v>
      </c>
      <c r="AU43">
        <v>14.93209877</v>
      </c>
      <c r="AV43">
        <v>14.93209877</v>
      </c>
      <c r="AW43">
        <v>14.93209877</v>
      </c>
      <c r="AX43">
        <v>14.93209877</v>
      </c>
      <c r="AY43">
        <v>14.93209877</v>
      </c>
      <c r="AZ43">
        <v>14.93209877</v>
      </c>
      <c r="BB43">
        <v>14.93209877</v>
      </c>
      <c r="BC43">
        <v>14.93209877</v>
      </c>
      <c r="BD43">
        <v>14.93209877</v>
      </c>
      <c r="BE43">
        <v>14.93209877</v>
      </c>
      <c r="BF43">
        <v>14.93209877</v>
      </c>
      <c r="BG43">
        <v>14.93209877</v>
      </c>
      <c r="BH43">
        <v>14.93209877</v>
      </c>
      <c r="BI43">
        <v>14.93209877</v>
      </c>
      <c r="BJ43">
        <v>14.93209877</v>
      </c>
      <c r="BK43">
        <v>14.93209877</v>
      </c>
      <c r="BL43">
        <v>14.93209877</v>
      </c>
      <c r="BM43">
        <v>14.93209877</v>
      </c>
      <c r="BN43">
        <v>14.93209877</v>
      </c>
      <c r="BO43">
        <v>14.93209877</v>
      </c>
      <c r="BP43">
        <v>14.93209877</v>
      </c>
      <c r="BQ43">
        <v>14.93209877</v>
      </c>
      <c r="BR43">
        <v>14.93209877</v>
      </c>
      <c r="BS43">
        <v>14.93209877</v>
      </c>
      <c r="BT43">
        <v>14.93209877</v>
      </c>
      <c r="BU43">
        <v>14.93209877</v>
      </c>
      <c r="BV43">
        <v>14.93209877</v>
      </c>
      <c r="BW43">
        <v>14.93209877</v>
      </c>
      <c r="BX43">
        <v>14.93209877</v>
      </c>
      <c r="BY43">
        <v>14.93209877</v>
      </c>
      <c r="BZ43">
        <v>14.93209877</v>
      </c>
      <c r="CA43">
        <v>14.93209877</v>
      </c>
      <c r="CB43">
        <v>14.93209877</v>
      </c>
      <c r="CC43">
        <v>14.93209877</v>
      </c>
      <c r="CD43">
        <v>14.93209877</v>
      </c>
      <c r="CE43">
        <v>14.93209877</v>
      </c>
      <c r="CF43">
        <v>14.93209877</v>
      </c>
      <c r="CG43">
        <v>14.93209877</v>
      </c>
      <c r="CH43">
        <v>14.93209877</v>
      </c>
      <c r="CI43">
        <v>14.93209877</v>
      </c>
      <c r="CJ43">
        <v>14.93209877</v>
      </c>
      <c r="CK43">
        <v>14.93209877</v>
      </c>
      <c r="CL43">
        <v>14.93209877</v>
      </c>
      <c r="CM43">
        <v>14.93209877</v>
      </c>
      <c r="CN43">
        <v>14.93209877</v>
      </c>
      <c r="CO43">
        <v>14.93209877</v>
      </c>
      <c r="CP43">
        <v>14.93209877</v>
      </c>
      <c r="CQ43">
        <v>14.93209877</v>
      </c>
    </row>
    <row r="44" spans="1:125" ht="18" x14ac:dyDescent="0.2">
      <c r="A44" s="1" t="s">
        <v>25</v>
      </c>
      <c r="B44">
        <v>14.93209877</v>
      </c>
      <c r="C44">
        <v>14.93209877</v>
      </c>
      <c r="D44">
        <v>14.93209877</v>
      </c>
      <c r="E44">
        <v>14.93209877</v>
      </c>
      <c r="F44">
        <v>14.93209877</v>
      </c>
      <c r="G44">
        <v>14.93209877</v>
      </c>
      <c r="H44">
        <v>14.93209877</v>
      </c>
      <c r="I44">
        <v>14.93209877</v>
      </c>
      <c r="J44">
        <v>14.93209877</v>
      </c>
      <c r="K44">
        <v>14.93209877</v>
      </c>
      <c r="O44" t="s">
        <v>199</v>
      </c>
      <c r="R44" s="24"/>
      <c r="S44" s="24"/>
      <c r="T44" s="24"/>
      <c r="U44" s="24"/>
      <c r="V44" s="24"/>
      <c r="W44" s="24"/>
      <c r="X44" s="24"/>
      <c r="Y44" s="24"/>
      <c r="Z44">
        <v>14.93209877</v>
      </c>
      <c r="AA44">
        <v>14.93209877</v>
      </c>
      <c r="AB44">
        <v>14.93209877</v>
      </c>
      <c r="AC44">
        <v>14.93209877</v>
      </c>
      <c r="AE44">
        <v>20.060099451303159</v>
      </c>
      <c r="AF44">
        <v>14.93209877</v>
      </c>
      <c r="AG44">
        <v>14.93209877</v>
      </c>
      <c r="AH44">
        <v>14.93209877</v>
      </c>
      <c r="AI44">
        <v>14.93209877</v>
      </c>
      <c r="AJ44">
        <v>14.93209877</v>
      </c>
      <c r="AK44">
        <v>14.93209877</v>
      </c>
      <c r="AL44">
        <v>14.93209877</v>
      </c>
      <c r="AM44">
        <v>14.93209877</v>
      </c>
      <c r="AN44">
        <v>14.93209877</v>
      </c>
      <c r="AO44">
        <v>14.93209877</v>
      </c>
      <c r="AP44">
        <v>14.93209877</v>
      </c>
      <c r="AQ44">
        <v>14.93209877</v>
      </c>
      <c r="AR44">
        <v>14.93209877</v>
      </c>
      <c r="AS44">
        <v>14.93209877</v>
      </c>
      <c r="AT44">
        <v>14.93209877</v>
      </c>
      <c r="AU44">
        <v>14.93209877</v>
      </c>
      <c r="AV44">
        <v>14.93209877</v>
      </c>
      <c r="AW44">
        <v>14.93209877</v>
      </c>
      <c r="AX44">
        <v>14.93209877</v>
      </c>
      <c r="AY44">
        <v>14.93209877</v>
      </c>
      <c r="AZ44">
        <v>14.93209877</v>
      </c>
      <c r="BB44">
        <v>14.93209877</v>
      </c>
      <c r="BC44">
        <v>14.93209877</v>
      </c>
      <c r="BD44">
        <v>14.93209877</v>
      </c>
      <c r="BE44">
        <v>14.93209877</v>
      </c>
      <c r="BF44">
        <v>14.93209877</v>
      </c>
      <c r="BG44">
        <v>14.93209877</v>
      </c>
      <c r="BH44">
        <v>14.93209877</v>
      </c>
      <c r="BI44">
        <v>14.93209877</v>
      </c>
      <c r="BJ44">
        <v>14.93209877</v>
      </c>
      <c r="BK44">
        <v>14.93209877</v>
      </c>
      <c r="BL44">
        <v>14.93209877</v>
      </c>
      <c r="BM44">
        <v>14.93209877</v>
      </c>
      <c r="BN44">
        <v>14.93209877</v>
      </c>
      <c r="BO44">
        <v>14.93209877</v>
      </c>
      <c r="BP44">
        <v>14.93209877</v>
      </c>
      <c r="BQ44">
        <v>14.93209877</v>
      </c>
      <c r="BR44">
        <v>14.93209877</v>
      </c>
      <c r="BS44">
        <v>14.93209877</v>
      </c>
      <c r="BT44">
        <v>14.93209877</v>
      </c>
      <c r="BU44">
        <v>14.93209877</v>
      </c>
      <c r="BV44">
        <v>14.93209877</v>
      </c>
      <c r="BW44">
        <v>14.93209877</v>
      </c>
      <c r="BX44">
        <v>14.93209877</v>
      </c>
      <c r="BY44">
        <v>14.93209877</v>
      </c>
      <c r="BZ44">
        <v>14.93209877</v>
      </c>
      <c r="CA44">
        <v>14.93209877</v>
      </c>
      <c r="CB44">
        <v>14.93209877</v>
      </c>
      <c r="CC44">
        <v>14.93209877</v>
      </c>
      <c r="CD44">
        <v>14.93209877</v>
      </c>
      <c r="CE44">
        <v>14.93209877</v>
      </c>
      <c r="CF44">
        <v>14.93209877</v>
      </c>
      <c r="CG44">
        <v>14.93209877</v>
      </c>
      <c r="CH44">
        <v>14.93209877</v>
      </c>
      <c r="CI44">
        <v>14.93209877</v>
      </c>
      <c r="CJ44">
        <v>14.93209877</v>
      </c>
      <c r="CK44">
        <v>14.93209877</v>
      </c>
      <c r="CL44">
        <v>14.93209877</v>
      </c>
      <c r="CM44">
        <v>14.93209877</v>
      </c>
      <c r="CN44">
        <v>14.93209877</v>
      </c>
      <c r="CO44">
        <v>14.93209877</v>
      </c>
      <c r="CP44">
        <v>14.93209877</v>
      </c>
      <c r="CQ44">
        <v>14.93209877</v>
      </c>
    </row>
    <row r="45" spans="1:125" ht="18" x14ac:dyDescent="0.2">
      <c r="A45" s="1" t="s">
        <v>75</v>
      </c>
      <c r="B45">
        <v>5</v>
      </c>
      <c r="C45">
        <v>5</v>
      </c>
      <c r="D45">
        <v>5</v>
      </c>
      <c r="E45">
        <v>5</v>
      </c>
      <c r="F45">
        <v>5</v>
      </c>
      <c r="G45">
        <v>5</v>
      </c>
      <c r="H45">
        <v>5</v>
      </c>
      <c r="I45">
        <v>5</v>
      </c>
      <c r="J45">
        <v>5</v>
      </c>
      <c r="K45">
        <v>5</v>
      </c>
      <c r="O45" t="s">
        <v>200</v>
      </c>
      <c r="R45" s="24"/>
      <c r="S45" s="24"/>
      <c r="T45" s="24"/>
      <c r="U45" s="24"/>
      <c r="V45" s="24"/>
      <c r="W45" s="24"/>
      <c r="X45" s="24"/>
      <c r="Y45" s="24"/>
      <c r="Z45">
        <v>5</v>
      </c>
      <c r="AA45">
        <v>5</v>
      </c>
      <c r="AB45">
        <v>5</v>
      </c>
      <c r="AC45">
        <v>5</v>
      </c>
      <c r="AF45">
        <v>5</v>
      </c>
      <c r="AG45">
        <v>5</v>
      </c>
      <c r="AH45">
        <v>5</v>
      </c>
      <c r="AI45">
        <v>5</v>
      </c>
      <c r="AJ45">
        <v>5</v>
      </c>
      <c r="AK45">
        <v>5</v>
      </c>
      <c r="AL45">
        <v>5</v>
      </c>
      <c r="AM45">
        <v>5</v>
      </c>
      <c r="AN45">
        <v>5</v>
      </c>
      <c r="AO45">
        <v>5</v>
      </c>
      <c r="AP45">
        <v>5</v>
      </c>
      <c r="AQ45">
        <v>5</v>
      </c>
      <c r="AR45">
        <v>5</v>
      </c>
      <c r="AS45">
        <v>5</v>
      </c>
      <c r="AT45">
        <v>5</v>
      </c>
      <c r="AU45">
        <v>5</v>
      </c>
      <c r="AV45">
        <v>5</v>
      </c>
      <c r="AW45">
        <v>5</v>
      </c>
      <c r="AX45">
        <v>5</v>
      </c>
      <c r="AY45">
        <v>5</v>
      </c>
      <c r="AZ45">
        <v>5</v>
      </c>
      <c r="BB45">
        <v>5</v>
      </c>
      <c r="BC45">
        <v>5</v>
      </c>
      <c r="BD45">
        <v>5</v>
      </c>
      <c r="BE45">
        <v>5</v>
      </c>
      <c r="BF45">
        <v>5</v>
      </c>
      <c r="BG45">
        <v>5</v>
      </c>
      <c r="BH45">
        <v>5</v>
      </c>
      <c r="BI45">
        <v>5</v>
      </c>
      <c r="BJ45">
        <v>5</v>
      </c>
      <c r="BK45">
        <v>5</v>
      </c>
      <c r="BL45">
        <v>5</v>
      </c>
      <c r="BM45">
        <v>5</v>
      </c>
      <c r="BN45">
        <v>5</v>
      </c>
      <c r="BO45">
        <v>5</v>
      </c>
      <c r="BP45">
        <v>5</v>
      </c>
      <c r="BQ45">
        <v>5</v>
      </c>
      <c r="BR45">
        <v>5</v>
      </c>
      <c r="BS45">
        <v>5</v>
      </c>
      <c r="BT45">
        <v>5</v>
      </c>
      <c r="BU45">
        <v>5</v>
      </c>
      <c r="BV45">
        <v>5</v>
      </c>
      <c r="BW45">
        <v>5</v>
      </c>
      <c r="BX45">
        <v>5</v>
      </c>
      <c r="BY45">
        <v>5</v>
      </c>
      <c r="BZ45">
        <v>5</v>
      </c>
      <c r="CA45">
        <v>5</v>
      </c>
      <c r="CB45">
        <v>5</v>
      </c>
      <c r="CC45">
        <v>5</v>
      </c>
      <c r="CD45">
        <v>5</v>
      </c>
      <c r="CE45">
        <v>5</v>
      </c>
      <c r="CF45">
        <v>5</v>
      </c>
      <c r="CG45">
        <v>5</v>
      </c>
      <c r="CH45">
        <v>5</v>
      </c>
      <c r="CI45">
        <v>5</v>
      </c>
      <c r="CJ45">
        <v>5</v>
      </c>
      <c r="CK45">
        <v>5</v>
      </c>
      <c r="CL45">
        <v>5</v>
      </c>
      <c r="CM45">
        <v>5</v>
      </c>
      <c r="CN45">
        <v>5</v>
      </c>
      <c r="CO45">
        <v>5</v>
      </c>
      <c r="CP45">
        <v>5</v>
      </c>
      <c r="CQ45">
        <v>5</v>
      </c>
    </row>
    <row r="46" spans="1:125" ht="18" x14ac:dyDescent="0.2">
      <c r="A46" s="1" t="s">
        <v>26</v>
      </c>
      <c r="B46">
        <v>1110</v>
      </c>
      <c r="C46">
        <v>1110</v>
      </c>
      <c r="D46">
        <v>1110</v>
      </c>
      <c r="E46">
        <v>1110</v>
      </c>
      <c r="F46">
        <v>1110</v>
      </c>
      <c r="G46">
        <v>1110</v>
      </c>
      <c r="H46">
        <v>1110</v>
      </c>
      <c r="I46">
        <v>1390</v>
      </c>
      <c r="J46">
        <v>1390</v>
      </c>
      <c r="K46">
        <v>1390</v>
      </c>
      <c r="O46" t="s">
        <v>201</v>
      </c>
      <c r="R46" s="24"/>
      <c r="S46" s="24"/>
      <c r="T46" s="24"/>
      <c r="U46" s="24"/>
      <c r="V46" s="24"/>
      <c r="W46" s="24"/>
      <c r="X46" s="24"/>
      <c r="Y46" s="24"/>
      <c r="Z46">
        <v>1110</v>
      </c>
      <c r="AA46">
        <v>1110</v>
      </c>
      <c r="AB46">
        <v>1110</v>
      </c>
      <c r="AC46">
        <v>1110</v>
      </c>
      <c r="AF46">
        <v>1110</v>
      </c>
      <c r="AG46">
        <v>1110</v>
      </c>
      <c r="AH46">
        <v>1110</v>
      </c>
      <c r="AI46">
        <v>1110</v>
      </c>
      <c r="AJ46">
        <v>1110</v>
      </c>
      <c r="AK46">
        <v>1110</v>
      </c>
      <c r="AL46">
        <v>1110</v>
      </c>
      <c r="AM46">
        <v>1110</v>
      </c>
      <c r="AN46">
        <v>1110</v>
      </c>
      <c r="AO46">
        <v>1110</v>
      </c>
      <c r="AP46">
        <v>1110</v>
      </c>
      <c r="AQ46">
        <v>1110</v>
      </c>
      <c r="AR46">
        <v>1110</v>
      </c>
      <c r="AS46">
        <v>1110</v>
      </c>
      <c r="AT46">
        <v>1110</v>
      </c>
      <c r="AU46">
        <v>1110</v>
      </c>
      <c r="AV46">
        <v>1110</v>
      </c>
      <c r="AW46">
        <v>1110</v>
      </c>
      <c r="AX46">
        <v>1110</v>
      </c>
      <c r="AY46">
        <v>1110</v>
      </c>
      <c r="AZ46">
        <v>1110</v>
      </c>
      <c r="BB46">
        <v>1110</v>
      </c>
      <c r="BC46">
        <v>1110</v>
      </c>
      <c r="BD46">
        <v>1110</v>
      </c>
      <c r="BE46">
        <v>1110</v>
      </c>
      <c r="BF46">
        <v>1110</v>
      </c>
      <c r="BG46">
        <v>1110</v>
      </c>
      <c r="BH46">
        <v>1110</v>
      </c>
      <c r="BI46">
        <v>1110</v>
      </c>
      <c r="BJ46">
        <v>1110</v>
      </c>
      <c r="BK46">
        <v>1110</v>
      </c>
      <c r="BL46">
        <v>1110</v>
      </c>
      <c r="BM46">
        <v>1110</v>
      </c>
      <c r="BN46">
        <v>1110</v>
      </c>
      <c r="BO46">
        <v>1110</v>
      </c>
      <c r="BP46">
        <v>1110</v>
      </c>
      <c r="BQ46">
        <v>1110</v>
      </c>
      <c r="BR46">
        <v>1110</v>
      </c>
      <c r="BS46">
        <v>1110</v>
      </c>
      <c r="BT46">
        <v>1110</v>
      </c>
      <c r="BU46">
        <v>1110</v>
      </c>
      <c r="BV46">
        <v>1110</v>
      </c>
      <c r="BW46">
        <v>1110</v>
      </c>
      <c r="BX46">
        <v>1110</v>
      </c>
      <c r="BY46">
        <v>1110</v>
      </c>
      <c r="BZ46">
        <v>1110</v>
      </c>
      <c r="CA46">
        <v>1110</v>
      </c>
      <c r="CB46">
        <v>1110</v>
      </c>
      <c r="CC46">
        <v>1110</v>
      </c>
      <c r="CD46">
        <v>1110</v>
      </c>
      <c r="CE46">
        <v>1110</v>
      </c>
      <c r="CF46">
        <v>1110</v>
      </c>
      <c r="CG46">
        <v>1110</v>
      </c>
      <c r="CH46">
        <v>1110</v>
      </c>
      <c r="CI46">
        <v>1110</v>
      </c>
      <c r="CJ46">
        <v>1110</v>
      </c>
      <c r="CK46">
        <v>1110</v>
      </c>
      <c r="CL46">
        <v>1110</v>
      </c>
      <c r="CM46">
        <v>1110</v>
      </c>
      <c r="CN46">
        <v>1110</v>
      </c>
      <c r="CO46">
        <v>1110</v>
      </c>
      <c r="CP46">
        <v>1110</v>
      </c>
      <c r="CQ46">
        <v>1110</v>
      </c>
    </row>
    <row r="47" spans="1:125" ht="18" x14ac:dyDescent="0.2">
      <c r="A47" s="1" t="s">
        <v>76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8</v>
      </c>
      <c r="K47">
        <v>0</v>
      </c>
      <c r="O47" t="s">
        <v>202</v>
      </c>
      <c r="R47" s="24"/>
      <c r="S47" s="24"/>
      <c r="T47" s="24"/>
      <c r="U47" s="24"/>
      <c r="V47" s="24"/>
      <c r="W47" s="24"/>
      <c r="X47" s="24"/>
      <c r="Y47" s="24"/>
      <c r="Z47">
        <v>0</v>
      </c>
      <c r="AA47">
        <v>0</v>
      </c>
      <c r="AB47">
        <v>0</v>
      </c>
      <c r="AC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125" ht="18" x14ac:dyDescent="0.2">
      <c r="A48" s="1" t="s">
        <v>27</v>
      </c>
      <c r="B48">
        <v>900</v>
      </c>
      <c r="C48">
        <v>900</v>
      </c>
      <c r="D48">
        <v>900</v>
      </c>
      <c r="E48">
        <v>900</v>
      </c>
      <c r="F48">
        <v>900</v>
      </c>
      <c r="G48">
        <v>900</v>
      </c>
      <c r="H48">
        <v>900</v>
      </c>
      <c r="I48">
        <v>900</v>
      </c>
      <c r="J48">
        <v>900</v>
      </c>
      <c r="K48">
        <v>900</v>
      </c>
      <c r="O48" t="s">
        <v>203</v>
      </c>
      <c r="R48" s="24"/>
      <c r="S48" s="24"/>
      <c r="T48" s="24"/>
      <c r="U48" s="24"/>
      <c r="V48" s="24"/>
      <c r="W48" s="24"/>
      <c r="X48" s="24"/>
      <c r="Y48" s="24"/>
      <c r="Z48">
        <v>900</v>
      </c>
      <c r="AA48">
        <v>900</v>
      </c>
      <c r="AB48">
        <v>900</v>
      </c>
      <c r="AC48">
        <v>900</v>
      </c>
      <c r="AF48">
        <v>900</v>
      </c>
      <c r="AG48">
        <v>900</v>
      </c>
      <c r="AH48">
        <v>900</v>
      </c>
      <c r="AI48">
        <v>900</v>
      </c>
      <c r="AJ48">
        <v>900</v>
      </c>
      <c r="AK48">
        <v>900</v>
      </c>
      <c r="AL48">
        <v>900</v>
      </c>
      <c r="AM48">
        <v>900</v>
      </c>
      <c r="AN48">
        <v>900</v>
      </c>
      <c r="AO48">
        <v>900</v>
      </c>
      <c r="AP48">
        <v>900</v>
      </c>
      <c r="AQ48">
        <v>900</v>
      </c>
      <c r="AR48">
        <v>900</v>
      </c>
      <c r="AS48">
        <v>900</v>
      </c>
      <c r="AT48">
        <v>900</v>
      </c>
      <c r="AU48">
        <v>900</v>
      </c>
      <c r="AV48">
        <v>900</v>
      </c>
      <c r="AW48">
        <v>900</v>
      </c>
      <c r="AX48">
        <v>900</v>
      </c>
      <c r="AY48">
        <v>900</v>
      </c>
      <c r="AZ48">
        <v>900</v>
      </c>
      <c r="BB48">
        <v>900</v>
      </c>
      <c r="BC48">
        <v>900</v>
      </c>
      <c r="BD48">
        <v>900</v>
      </c>
      <c r="BE48">
        <v>900</v>
      </c>
      <c r="BF48">
        <v>900</v>
      </c>
      <c r="BG48">
        <v>900</v>
      </c>
      <c r="BH48">
        <v>900</v>
      </c>
      <c r="BI48">
        <v>900</v>
      </c>
      <c r="BJ48">
        <v>900</v>
      </c>
      <c r="BK48">
        <v>900</v>
      </c>
      <c r="BL48">
        <v>900</v>
      </c>
      <c r="BM48">
        <v>900</v>
      </c>
      <c r="BN48">
        <v>900</v>
      </c>
      <c r="BO48">
        <v>900</v>
      </c>
      <c r="BP48">
        <v>900</v>
      </c>
      <c r="BQ48">
        <v>900</v>
      </c>
      <c r="BR48">
        <v>900</v>
      </c>
      <c r="BS48">
        <v>900</v>
      </c>
      <c r="BT48">
        <v>900</v>
      </c>
      <c r="BU48">
        <v>900</v>
      </c>
      <c r="BV48">
        <v>900</v>
      </c>
      <c r="BW48">
        <v>900</v>
      </c>
      <c r="BX48">
        <v>900</v>
      </c>
      <c r="BY48">
        <v>900</v>
      </c>
      <c r="BZ48">
        <v>900</v>
      </c>
      <c r="CA48">
        <v>900</v>
      </c>
      <c r="CB48">
        <v>900</v>
      </c>
      <c r="CC48">
        <v>900</v>
      </c>
      <c r="CD48">
        <v>900</v>
      </c>
      <c r="CE48">
        <v>900</v>
      </c>
      <c r="CF48">
        <v>900</v>
      </c>
      <c r="CG48">
        <v>900</v>
      </c>
      <c r="CH48">
        <v>900</v>
      </c>
      <c r="CI48">
        <v>900</v>
      </c>
      <c r="CJ48">
        <v>900</v>
      </c>
      <c r="CK48">
        <v>900</v>
      </c>
      <c r="CL48">
        <v>900</v>
      </c>
      <c r="CM48">
        <v>900</v>
      </c>
      <c r="CN48">
        <v>900</v>
      </c>
      <c r="CO48">
        <v>900</v>
      </c>
      <c r="CP48">
        <v>900</v>
      </c>
      <c r="CQ48">
        <v>900</v>
      </c>
    </row>
    <row r="49" spans="1:95" ht="18" x14ac:dyDescent="0.2">
      <c r="A49" s="1" t="s">
        <v>27</v>
      </c>
      <c r="B49">
        <v>1000</v>
      </c>
      <c r="C49">
        <v>1000</v>
      </c>
      <c r="D49">
        <v>1000</v>
      </c>
      <c r="E49">
        <v>1000</v>
      </c>
      <c r="F49">
        <v>1000</v>
      </c>
      <c r="G49">
        <v>1000</v>
      </c>
      <c r="H49">
        <v>1000</v>
      </c>
      <c r="I49">
        <v>1000</v>
      </c>
      <c r="J49">
        <v>1000</v>
      </c>
      <c r="K49">
        <v>1000</v>
      </c>
      <c r="O49" t="s">
        <v>204</v>
      </c>
      <c r="R49" s="24"/>
      <c r="S49" s="24"/>
      <c r="T49" s="24"/>
      <c r="U49" s="24"/>
      <c r="V49" s="24"/>
      <c r="W49" s="24"/>
      <c r="X49" s="24"/>
      <c r="Y49" s="24"/>
      <c r="Z49">
        <v>1000</v>
      </c>
      <c r="AA49">
        <v>1000</v>
      </c>
      <c r="AB49">
        <v>1000</v>
      </c>
      <c r="AC49">
        <v>1000</v>
      </c>
      <c r="AF49">
        <v>1000</v>
      </c>
      <c r="AG49">
        <v>1000</v>
      </c>
      <c r="AH49">
        <v>1000</v>
      </c>
      <c r="AI49">
        <v>1000</v>
      </c>
      <c r="AJ49">
        <v>1000</v>
      </c>
      <c r="AK49">
        <v>1000</v>
      </c>
      <c r="AL49">
        <v>1000</v>
      </c>
      <c r="AM49">
        <v>1000</v>
      </c>
      <c r="AN49">
        <v>1000</v>
      </c>
      <c r="AO49">
        <v>1000</v>
      </c>
      <c r="AP49">
        <v>1000</v>
      </c>
      <c r="AQ49">
        <v>1000</v>
      </c>
      <c r="AR49">
        <v>1000</v>
      </c>
      <c r="AS49">
        <v>1000</v>
      </c>
      <c r="AT49">
        <v>1000</v>
      </c>
      <c r="AU49">
        <v>1000</v>
      </c>
      <c r="AV49">
        <v>1000</v>
      </c>
      <c r="AW49">
        <v>1000</v>
      </c>
      <c r="AX49">
        <v>1000</v>
      </c>
      <c r="AY49">
        <v>1000</v>
      </c>
      <c r="AZ49">
        <v>1000</v>
      </c>
      <c r="BB49">
        <v>1000</v>
      </c>
      <c r="BC49">
        <v>1000</v>
      </c>
      <c r="BD49">
        <v>1000</v>
      </c>
      <c r="BE49">
        <v>1000</v>
      </c>
      <c r="BF49">
        <v>1000</v>
      </c>
      <c r="BG49">
        <v>1000</v>
      </c>
      <c r="BH49">
        <v>1000</v>
      </c>
      <c r="BI49">
        <v>1000</v>
      </c>
      <c r="BJ49">
        <v>1000</v>
      </c>
      <c r="BK49">
        <v>1000</v>
      </c>
      <c r="BL49">
        <v>1000</v>
      </c>
      <c r="BM49">
        <v>1000</v>
      </c>
      <c r="BN49">
        <v>1000</v>
      </c>
      <c r="BO49">
        <v>1000</v>
      </c>
      <c r="BP49">
        <v>1000</v>
      </c>
      <c r="BQ49">
        <v>1000</v>
      </c>
      <c r="BR49">
        <v>1000</v>
      </c>
      <c r="BS49">
        <v>1000</v>
      </c>
      <c r="BT49">
        <v>1000</v>
      </c>
      <c r="BU49">
        <v>1000</v>
      </c>
      <c r="BV49">
        <v>1000</v>
      </c>
      <c r="BW49">
        <v>1000</v>
      </c>
      <c r="BX49">
        <v>1000</v>
      </c>
      <c r="BY49">
        <v>1000</v>
      </c>
      <c r="BZ49">
        <v>1000</v>
      </c>
      <c r="CA49">
        <v>1000</v>
      </c>
      <c r="CB49">
        <v>1000</v>
      </c>
      <c r="CC49">
        <v>1000</v>
      </c>
      <c r="CD49">
        <v>1000</v>
      </c>
      <c r="CE49">
        <v>1000</v>
      </c>
      <c r="CF49">
        <v>1000</v>
      </c>
      <c r="CG49">
        <v>1000</v>
      </c>
      <c r="CH49">
        <v>1000</v>
      </c>
      <c r="CI49">
        <v>1000</v>
      </c>
      <c r="CJ49">
        <v>1000</v>
      </c>
      <c r="CK49">
        <v>1000</v>
      </c>
      <c r="CL49">
        <v>1000</v>
      </c>
      <c r="CM49">
        <v>1000</v>
      </c>
      <c r="CN49">
        <v>1000</v>
      </c>
      <c r="CO49">
        <v>1000</v>
      </c>
      <c r="CP49">
        <v>1000</v>
      </c>
      <c r="CQ49">
        <v>1000</v>
      </c>
    </row>
    <row r="50" spans="1:95" ht="18" x14ac:dyDescent="0.2">
      <c r="A50" s="1" t="s">
        <v>28</v>
      </c>
      <c r="B50">
        <v>6</v>
      </c>
      <c r="C50">
        <v>6</v>
      </c>
      <c r="D50">
        <v>6</v>
      </c>
      <c r="E50">
        <v>6</v>
      </c>
      <c r="F50">
        <v>6</v>
      </c>
      <c r="G50">
        <v>6</v>
      </c>
      <c r="H50">
        <v>6</v>
      </c>
      <c r="I50">
        <v>6</v>
      </c>
      <c r="J50">
        <v>6</v>
      </c>
      <c r="K50">
        <v>6</v>
      </c>
      <c r="O50" t="s">
        <v>205</v>
      </c>
      <c r="R50" s="24"/>
      <c r="S50" s="24"/>
      <c r="T50" s="24"/>
      <c r="U50" s="24"/>
      <c r="V50" s="24"/>
      <c r="W50" s="24"/>
      <c r="X50" s="24"/>
      <c r="Y50" s="24"/>
      <c r="Z50">
        <v>6</v>
      </c>
      <c r="AA50">
        <v>6</v>
      </c>
      <c r="AB50">
        <v>6</v>
      </c>
      <c r="AC50">
        <v>6</v>
      </c>
      <c r="AF50">
        <v>6</v>
      </c>
      <c r="AG50">
        <v>6</v>
      </c>
      <c r="AH50">
        <v>6</v>
      </c>
      <c r="AI50">
        <v>6</v>
      </c>
      <c r="AJ50">
        <v>6</v>
      </c>
      <c r="AK50">
        <v>6</v>
      </c>
      <c r="AL50">
        <v>6</v>
      </c>
      <c r="AM50">
        <v>6</v>
      </c>
      <c r="AN50">
        <v>6</v>
      </c>
      <c r="AO50">
        <v>6</v>
      </c>
      <c r="AP50">
        <v>6</v>
      </c>
      <c r="AQ50">
        <v>6</v>
      </c>
      <c r="AR50">
        <v>6</v>
      </c>
      <c r="AS50">
        <v>6</v>
      </c>
      <c r="AT50">
        <v>6</v>
      </c>
      <c r="AU50">
        <v>6</v>
      </c>
      <c r="AV50">
        <v>6</v>
      </c>
      <c r="AW50">
        <v>6</v>
      </c>
      <c r="AX50">
        <v>6</v>
      </c>
      <c r="AY50">
        <v>6</v>
      </c>
      <c r="AZ50">
        <v>6</v>
      </c>
      <c r="BB50">
        <v>6</v>
      </c>
      <c r="BC50">
        <v>6</v>
      </c>
      <c r="BD50">
        <v>6</v>
      </c>
      <c r="BE50">
        <v>6</v>
      </c>
      <c r="BF50">
        <v>6</v>
      </c>
      <c r="BG50">
        <v>6</v>
      </c>
      <c r="BH50">
        <v>6</v>
      </c>
      <c r="BI50">
        <v>6</v>
      </c>
      <c r="BJ50">
        <v>6</v>
      </c>
      <c r="BK50">
        <v>6</v>
      </c>
      <c r="BL50">
        <v>6</v>
      </c>
      <c r="BM50">
        <v>6</v>
      </c>
      <c r="BN50">
        <v>6</v>
      </c>
      <c r="BO50">
        <v>6</v>
      </c>
      <c r="BP50">
        <v>6</v>
      </c>
      <c r="BQ50">
        <v>6</v>
      </c>
      <c r="BR50">
        <v>6</v>
      </c>
      <c r="BS50">
        <v>6</v>
      </c>
      <c r="BT50">
        <v>6</v>
      </c>
      <c r="BU50">
        <v>6</v>
      </c>
      <c r="BV50">
        <v>6</v>
      </c>
      <c r="BW50">
        <v>6</v>
      </c>
      <c r="BX50">
        <v>6</v>
      </c>
      <c r="BY50">
        <v>6</v>
      </c>
      <c r="BZ50">
        <v>6</v>
      </c>
      <c r="CA50">
        <v>6</v>
      </c>
      <c r="CB50">
        <v>6</v>
      </c>
      <c r="CC50">
        <v>6</v>
      </c>
      <c r="CD50">
        <v>6</v>
      </c>
      <c r="CE50">
        <v>6</v>
      </c>
      <c r="CF50">
        <v>6</v>
      </c>
      <c r="CG50">
        <v>6</v>
      </c>
      <c r="CH50">
        <v>6</v>
      </c>
      <c r="CI50">
        <v>6</v>
      </c>
      <c r="CJ50">
        <v>6</v>
      </c>
      <c r="CK50">
        <v>6</v>
      </c>
      <c r="CL50">
        <v>6</v>
      </c>
      <c r="CM50">
        <v>6</v>
      </c>
      <c r="CN50">
        <v>6</v>
      </c>
      <c r="CO50">
        <v>6</v>
      </c>
      <c r="CP50">
        <v>6</v>
      </c>
      <c r="CQ50">
        <v>6</v>
      </c>
    </row>
    <row r="51" spans="1:95" ht="18" x14ac:dyDescent="0.2">
      <c r="A51" s="1" t="s">
        <v>29</v>
      </c>
      <c r="B51">
        <v>1350</v>
      </c>
      <c r="C51">
        <v>1350</v>
      </c>
      <c r="D51">
        <v>1350</v>
      </c>
      <c r="E51">
        <v>1350</v>
      </c>
      <c r="F51">
        <v>1350</v>
      </c>
      <c r="G51">
        <v>4</v>
      </c>
      <c r="H51">
        <v>4</v>
      </c>
      <c r="I51">
        <v>1350</v>
      </c>
      <c r="J51">
        <v>1350</v>
      </c>
      <c r="K51">
        <v>1350</v>
      </c>
      <c r="O51" t="s">
        <v>206</v>
      </c>
      <c r="R51" s="24"/>
      <c r="S51" s="24"/>
      <c r="T51" s="24"/>
      <c r="U51" s="24"/>
      <c r="V51" s="24"/>
      <c r="W51" s="24"/>
      <c r="X51" s="24"/>
      <c r="Y51" s="24"/>
      <c r="Z51">
        <v>5</v>
      </c>
      <c r="AA51">
        <v>5</v>
      </c>
      <c r="AB51">
        <v>5</v>
      </c>
      <c r="AC51">
        <v>5</v>
      </c>
      <c r="AF51">
        <v>5</v>
      </c>
      <c r="AG51">
        <v>5</v>
      </c>
      <c r="AH51">
        <v>5</v>
      </c>
      <c r="AI51">
        <v>5</v>
      </c>
      <c r="AJ51">
        <v>5</v>
      </c>
      <c r="AK51">
        <v>5</v>
      </c>
      <c r="AL51">
        <v>5</v>
      </c>
      <c r="AM51">
        <v>5</v>
      </c>
      <c r="AN51">
        <v>5</v>
      </c>
      <c r="AO51">
        <v>5</v>
      </c>
      <c r="AP51">
        <v>5</v>
      </c>
      <c r="AQ51">
        <v>5</v>
      </c>
      <c r="AR51">
        <v>5</v>
      </c>
      <c r="AS51">
        <v>5</v>
      </c>
      <c r="AT51">
        <v>5</v>
      </c>
      <c r="AU51">
        <v>5</v>
      </c>
      <c r="AV51">
        <v>5</v>
      </c>
      <c r="AW51">
        <v>5</v>
      </c>
      <c r="AX51">
        <v>5</v>
      </c>
      <c r="AY51">
        <v>5</v>
      </c>
      <c r="AZ51">
        <v>5</v>
      </c>
      <c r="BB51">
        <v>5</v>
      </c>
      <c r="BC51">
        <v>5</v>
      </c>
      <c r="BD51">
        <v>5</v>
      </c>
      <c r="BE51">
        <v>5</v>
      </c>
      <c r="BF51">
        <v>5</v>
      </c>
      <c r="BG51">
        <v>5</v>
      </c>
      <c r="BH51">
        <v>5</v>
      </c>
      <c r="BI51">
        <v>5</v>
      </c>
      <c r="BJ51">
        <v>5</v>
      </c>
      <c r="BK51">
        <v>5</v>
      </c>
      <c r="BL51">
        <v>5</v>
      </c>
      <c r="BM51">
        <v>5</v>
      </c>
      <c r="BN51">
        <v>5</v>
      </c>
      <c r="BO51">
        <v>5</v>
      </c>
      <c r="BP51">
        <v>5</v>
      </c>
      <c r="BQ51">
        <v>5</v>
      </c>
      <c r="BR51">
        <v>5</v>
      </c>
      <c r="BS51">
        <v>5</v>
      </c>
      <c r="BT51">
        <v>5</v>
      </c>
      <c r="BU51">
        <v>5</v>
      </c>
      <c r="BV51">
        <v>5</v>
      </c>
      <c r="BW51">
        <v>5</v>
      </c>
      <c r="BX51">
        <v>5</v>
      </c>
      <c r="BY51">
        <v>5</v>
      </c>
      <c r="BZ51">
        <v>5</v>
      </c>
      <c r="CA51">
        <v>5</v>
      </c>
      <c r="CB51">
        <v>5</v>
      </c>
      <c r="CC51">
        <v>5</v>
      </c>
      <c r="CD51">
        <v>5</v>
      </c>
      <c r="CE51">
        <v>5</v>
      </c>
      <c r="CF51">
        <v>5</v>
      </c>
      <c r="CG51">
        <v>5</v>
      </c>
      <c r="CH51">
        <v>5</v>
      </c>
      <c r="CI51">
        <v>5</v>
      </c>
      <c r="CJ51">
        <v>5</v>
      </c>
      <c r="CK51">
        <v>5</v>
      </c>
      <c r="CL51">
        <v>5</v>
      </c>
      <c r="CM51">
        <v>5</v>
      </c>
      <c r="CN51">
        <v>5</v>
      </c>
      <c r="CO51">
        <v>5</v>
      </c>
      <c r="CP51">
        <v>5</v>
      </c>
      <c r="CQ51">
        <v>5</v>
      </c>
    </row>
    <row r="52" spans="1:95" ht="18" x14ac:dyDescent="0.2">
      <c r="A52" s="3" t="s">
        <v>30</v>
      </c>
      <c r="B52">
        <v>1350</v>
      </c>
      <c r="C52">
        <v>1350</v>
      </c>
      <c r="D52">
        <v>1350</v>
      </c>
      <c r="E52">
        <v>1350</v>
      </c>
      <c r="F52">
        <v>1350</v>
      </c>
      <c r="G52">
        <v>4</v>
      </c>
      <c r="H52">
        <v>4</v>
      </c>
      <c r="I52">
        <v>1350</v>
      </c>
      <c r="J52">
        <v>1350</v>
      </c>
      <c r="K52">
        <v>1350</v>
      </c>
      <c r="O52" t="s">
        <v>207</v>
      </c>
      <c r="R52" s="24"/>
      <c r="S52" s="24"/>
      <c r="T52" s="24"/>
      <c r="U52" s="24"/>
      <c r="V52" s="24"/>
      <c r="W52" s="24"/>
      <c r="X52" s="24"/>
      <c r="Y52" s="24"/>
      <c r="Z52">
        <v>555</v>
      </c>
      <c r="AA52">
        <v>555</v>
      </c>
      <c r="AB52">
        <v>555</v>
      </c>
      <c r="AC52">
        <v>555</v>
      </c>
      <c r="AF52">
        <v>555</v>
      </c>
      <c r="AG52">
        <v>555</v>
      </c>
      <c r="AH52">
        <v>555</v>
      </c>
      <c r="AI52">
        <v>555</v>
      </c>
      <c r="AJ52">
        <v>555</v>
      </c>
      <c r="AK52">
        <v>555</v>
      </c>
      <c r="AL52">
        <v>555</v>
      </c>
      <c r="AM52">
        <v>555</v>
      </c>
      <c r="AN52">
        <v>555</v>
      </c>
      <c r="AO52">
        <v>555</v>
      </c>
      <c r="AP52">
        <v>555</v>
      </c>
      <c r="AQ52">
        <v>555</v>
      </c>
      <c r="AR52">
        <v>555</v>
      </c>
      <c r="AS52">
        <v>555</v>
      </c>
      <c r="AT52">
        <v>555</v>
      </c>
      <c r="AU52">
        <v>555</v>
      </c>
      <c r="AV52">
        <v>555</v>
      </c>
      <c r="AW52">
        <v>555</v>
      </c>
      <c r="AX52">
        <v>555</v>
      </c>
      <c r="AY52">
        <v>555</v>
      </c>
      <c r="AZ52">
        <v>555</v>
      </c>
      <c r="BB52">
        <v>555</v>
      </c>
      <c r="BC52">
        <v>555</v>
      </c>
      <c r="BD52">
        <v>555</v>
      </c>
      <c r="BE52">
        <v>555</v>
      </c>
      <c r="BF52">
        <v>555</v>
      </c>
      <c r="BG52">
        <v>555</v>
      </c>
      <c r="BH52">
        <v>555</v>
      </c>
      <c r="BI52">
        <v>555</v>
      </c>
      <c r="BJ52">
        <v>555</v>
      </c>
      <c r="BK52">
        <v>555</v>
      </c>
      <c r="BL52">
        <v>555</v>
      </c>
      <c r="BM52">
        <v>555</v>
      </c>
      <c r="BN52">
        <v>555</v>
      </c>
      <c r="BO52">
        <v>555</v>
      </c>
      <c r="BP52">
        <v>555</v>
      </c>
      <c r="BQ52">
        <v>555</v>
      </c>
      <c r="BR52">
        <v>555</v>
      </c>
      <c r="BS52">
        <v>555</v>
      </c>
      <c r="BT52">
        <v>555</v>
      </c>
      <c r="BU52">
        <v>555</v>
      </c>
      <c r="BV52">
        <v>555</v>
      </c>
      <c r="BW52">
        <v>555</v>
      </c>
      <c r="BX52">
        <v>555</v>
      </c>
      <c r="BY52">
        <v>555</v>
      </c>
      <c r="BZ52">
        <v>555</v>
      </c>
      <c r="CA52">
        <v>555</v>
      </c>
      <c r="CB52">
        <v>555</v>
      </c>
      <c r="CC52">
        <v>555</v>
      </c>
      <c r="CD52">
        <v>555</v>
      </c>
      <c r="CE52">
        <v>555</v>
      </c>
      <c r="CF52">
        <v>555</v>
      </c>
      <c r="CG52">
        <v>555</v>
      </c>
      <c r="CH52">
        <v>555</v>
      </c>
      <c r="CI52">
        <v>555</v>
      </c>
      <c r="CJ52">
        <v>555</v>
      </c>
      <c r="CK52">
        <v>555</v>
      </c>
      <c r="CL52">
        <v>555</v>
      </c>
      <c r="CM52">
        <v>555</v>
      </c>
      <c r="CN52">
        <v>555</v>
      </c>
      <c r="CO52">
        <v>555</v>
      </c>
      <c r="CP52">
        <v>555</v>
      </c>
      <c r="CQ52">
        <v>555</v>
      </c>
    </row>
    <row r="53" spans="1:95" ht="18" x14ac:dyDescent="0.2">
      <c r="A53" s="3" t="s">
        <v>31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O53" t="s">
        <v>208</v>
      </c>
      <c r="R53" s="24"/>
      <c r="S53" s="24"/>
      <c r="T53" s="24"/>
      <c r="U53" s="24"/>
      <c r="V53" s="24"/>
      <c r="W53" s="24"/>
      <c r="X53" s="24"/>
      <c r="Y53" s="24"/>
      <c r="Z53">
        <v>0</v>
      </c>
      <c r="AA53">
        <v>0</v>
      </c>
      <c r="AB53">
        <v>0</v>
      </c>
      <c r="AC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 ht="18" x14ac:dyDescent="0.2">
      <c r="A54" s="1" t="s">
        <v>32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O54" t="s">
        <v>209</v>
      </c>
      <c r="R54" s="24"/>
      <c r="S54" s="24"/>
      <c r="T54" s="24"/>
      <c r="U54" s="24"/>
      <c r="V54" s="24"/>
      <c r="W54" s="24"/>
      <c r="X54" s="24"/>
      <c r="Y54" s="24"/>
      <c r="Z54">
        <v>-1</v>
      </c>
      <c r="AA54">
        <v>-1</v>
      </c>
      <c r="AB54">
        <v>-1</v>
      </c>
      <c r="AC54">
        <v>-1</v>
      </c>
      <c r="AF54">
        <v>-1</v>
      </c>
      <c r="AG54">
        <v>-1</v>
      </c>
      <c r="AH54">
        <v>-1</v>
      </c>
      <c r="AI54">
        <v>-1</v>
      </c>
      <c r="AJ54">
        <v>-1</v>
      </c>
      <c r="AK54">
        <v>-1</v>
      </c>
      <c r="AL54">
        <v>-1</v>
      </c>
      <c r="AM54">
        <v>-1</v>
      </c>
      <c r="AN54">
        <v>-1</v>
      </c>
      <c r="AO54">
        <v>-1</v>
      </c>
      <c r="AP54">
        <v>-1</v>
      </c>
      <c r="AQ54">
        <v>-1</v>
      </c>
      <c r="AR54">
        <v>-1</v>
      </c>
      <c r="AS54">
        <v>-1</v>
      </c>
      <c r="AT54">
        <v>-1</v>
      </c>
      <c r="AU54">
        <v>-1</v>
      </c>
      <c r="AV54">
        <v>-1</v>
      </c>
      <c r="AW54">
        <v>-1</v>
      </c>
      <c r="AX54">
        <v>-1</v>
      </c>
      <c r="AY54">
        <v>-1</v>
      </c>
      <c r="AZ54">
        <v>-1</v>
      </c>
      <c r="BB54">
        <v>-1</v>
      </c>
      <c r="BC54">
        <v>-1</v>
      </c>
      <c r="BD54">
        <v>-1</v>
      </c>
      <c r="BE54">
        <v>-1</v>
      </c>
      <c r="BF54">
        <v>-1</v>
      </c>
      <c r="BG54">
        <v>-1</v>
      </c>
      <c r="BH54">
        <v>-1</v>
      </c>
      <c r="BI54">
        <v>-1</v>
      </c>
      <c r="BJ54">
        <v>-1</v>
      </c>
      <c r="BK54">
        <v>-1</v>
      </c>
      <c r="BL54">
        <v>-1</v>
      </c>
      <c r="BM54">
        <v>-1</v>
      </c>
      <c r="BN54">
        <v>-1</v>
      </c>
      <c r="BO54">
        <v>-1</v>
      </c>
      <c r="BP54">
        <v>-1</v>
      </c>
      <c r="BQ54">
        <v>-1</v>
      </c>
      <c r="BR54">
        <v>-1</v>
      </c>
      <c r="BS54">
        <v>-1</v>
      </c>
      <c r="BT54">
        <v>-1</v>
      </c>
      <c r="BU54">
        <v>-1</v>
      </c>
      <c r="BV54">
        <v>-1</v>
      </c>
      <c r="BW54">
        <v>-1</v>
      </c>
      <c r="BX54">
        <v>-1</v>
      </c>
      <c r="BY54">
        <v>-1</v>
      </c>
      <c r="BZ54">
        <v>-1</v>
      </c>
      <c r="CA54">
        <v>-1</v>
      </c>
      <c r="CB54">
        <v>-1</v>
      </c>
      <c r="CC54">
        <v>-1</v>
      </c>
      <c r="CD54">
        <v>-1</v>
      </c>
      <c r="CE54">
        <v>-1</v>
      </c>
      <c r="CF54">
        <v>-1</v>
      </c>
      <c r="CG54">
        <v>-1</v>
      </c>
      <c r="CH54">
        <v>-1</v>
      </c>
      <c r="CI54">
        <v>-1</v>
      </c>
      <c r="CJ54">
        <v>-1</v>
      </c>
      <c r="CK54">
        <v>-1</v>
      </c>
      <c r="CL54">
        <v>-1</v>
      </c>
      <c r="CM54">
        <v>-1</v>
      </c>
      <c r="CN54">
        <v>-1</v>
      </c>
      <c r="CO54">
        <v>-1</v>
      </c>
      <c r="CP54">
        <v>-1</v>
      </c>
      <c r="CQ54">
        <v>-1</v>
      </c>
    </row>
    <row r="55" spans="1:95" ht="18" x14ac:dyDescent="0.2">
      <c r="A55" s="1" t="s">
        <v>33</v>
      </c>
      <c r="B55">
        <v>2</v>
      </c>
      <c r="C55">
        <v>2</v>
      </c>
      <c r="D55">
        <v>2</v>
      </c>
      <c r="E55">
        <v>2</v>
      </c>
      <c r="F55">
        <v>2</v>
      </c>
      <c r="G55">
        <v>2</v>
      </c>
      <c r="H55">
        <v>2</v>
      </c>
      <c r="I55">
        <v>2</v>
      </c>
      <c r="J55">
        <v>2</v>
      </c>
      <c r="K55">
        <v>2</v>
      </c>
      <c r="O55" t="s">
        <v>210</v>
      </c>
      <c r="R55" s="24"/>
      <c r="S55" s="24"/>
      <c r="T55" s="24"/>
      <c r="U55" s="24"/>
      <c r="V55" s="24"/>
      <c r="W55" s="24"/>
      <c r="X55" s="24"/>
      <c r="Y55" s="24"/>
      <c r="Z55">
        <v>2</v>
      </c>
      <c r="AA55">
        <v>2</v>
      </c>
      <c r="AB55">
        <v>2</v>
      </c>
      <c r="AC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</row>
    <row r="56" spans="1:95" ht="18" x14ac:dyDescent="0.2">
      <c r="A56" s="1" t="s">
        <v>34</v>
      </c>
      <c r="B56">
        <v>4</v>
      </c>
      <c r="C56">
        <v>4</v>
      </c>
      <c r="D56">
        <v>4</v>
      </c>
      <c r="E56">
        <v>4</v>
      </c>
      <c r="F56">
        <v>4</v>
      </c>
      <c r="G56">
        <v>4</v>
      </c>
      <c r="H56">
        <v>4</v>
      </c>
      <c r="I56">
        <v>4</v>
      </c>
      <c r="J56">
        <v>4</v>
      </c>
      <c r="K56">
        <v>4</v>
      </c>
      <c r="O56" t="s">
        <v>211</v>
      </c>
      <c r="R56" s="24"/>
      <c r="S56" s="24"/>
      <c r="T56" s="24"/>
      <c r="U56" s="24"/>
      <c r="V56" s="24"/>
      <c r="W56" s="24"/>
      <c r="X56" s="24"/>
      <c r="Y56" s="24"/>
      <c r="Z56">
        <v>4</v>
      </c>
      <c r="AA56">
        <v>4</v>
      </c>
      <c r="AB56">
        <v>4</v>
      </c>
      <c r="AC56">
        <v>4</v>
      </c>
      <c r="AF56">
        <v>4</v>
      </c>
      <c r="AG56">
        <v>4</v>
      </c>
      <c r="AH56">
        <v>4</v>
      </c>
      <c r="AI56">
        <v>4</v>
      </c>
      <c r="AJ56">
        <v>4</v>
      </c>
      <c r="AK56">
        <v>4</v>
      </c>
      <c r="AL56">
        <v>4</v>
      </c>
      <c r="AM56">
        <v>4</v>
      </c>
      <c r="AN56">
        <v>4</v>
      </c>
      <c r="AO56">
        <v>4</v>
      </c>
      <c r="AP56">
        <v>4</v>
      </c>
      <c r="AQ56">
        <v>4</v>
      </c>
      <c r="AR56">
        <v>4</v>
      </c>
      <c r="AS56">
        <v>4</v>
      </c>
      <c r="AT56">
        <v>4</v>
      </c>
      <c r="AU56">
        <v>4</v>
      </c>
      <c r="AV56">
        <v>4</v>
      </c>
      <c r="AW56">
        <v>4</v>
      </c>
      <c r="AX56">
        <v>4</v>
      </c>
      <c r="AY56">
        <v>4</v>
      </c>
      <c r="AZ56">
        <v>4</v>
      </c>
      <c r="BB56">
        <v>4</v>
      </c>
      <c r="BC56">
        <v>4</v>
      </c>
      <c r="BD56">
        <v>4</v>
      </c>
      <c r="BE56">
        <v>4</v>
      </c>
      <c r="BF56">
        <v>4</v>
      </c>
      <c r="BG56">
        <v>4</v>
      </c>
      <c r="BH56">
        <v>4</v>
      </c>
      <c r="BI56">
        <v>4</v>
      </c>
      <c r="BJ56">
        <v>4</v>
      </c>
      <c r="BK56">
        <v>4</v>
      </c>
      <c r="BL56">
        <v>4</v>
      </c>
      <c r="BM56">
        <v>4</v>
      </c>
      <c r="BN56">
        <v>4</v>
      </c>
      <c r="BO56">
        <v>4</v>
      </c>
      <c r="BP56">
        <v>4</v>
      </c>
      <c r="BQ56">
        <v>4</v>
      </c>
      <c r="BR56">
        <v>4</v>
      </c>
      <c r="BS56">
        <v>4</v>
      </c>
      <c r="BT56">
        <v>4</v>
      </c>
      <c r="BU56">
        <v>4</v>
      </c>
      <c r="BV56">
        <v>4</v>
      </c>
      <c r="BW56">
        <v>4</v>
      </c>
      <c r="BX56">
        <v>4</v>
      </c>
      <c r="BY56">
        <v>4</v>
      </c>
      <c r="BZ56">
        <v>4</v>
      </c>
      <c r="CA56">
        <v>4</v>
      </c>
      <c r="CB56">
        <v>4</v>
      </c>
      <c r="CC56">
        <v>4</v>
      </c>
      <c r="CD56">
        <v>4</v>
      </c>
      <c r="CE56">
        <v>4</v>
      </c>
      <c r="CF56">
        <v>4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</row>
    <row r="57" spans="1:95" ht="18" x14ac:dyDescent="0.2">
      <c r="A57" s="1" t="s">
        <v>35</v>
      </c>
      <c r="B57">
        <v>5</v>
      </c>
      <c r="C57">
        <v>5</v>
      </c>
      <c r="D57">
        <v>5</v>
      </c>
      <c r="E57">
        <v>5</v>
      </c>
      <c r="F57">
        <v>5</v>
      </c>
      <c r="G57">
        <v>5</v>
      </c>
      <c r="H57">
        <v>5</v>
      </c>
      <c r="I57">
        <v>5</v>
      </c>
      <c r="J57">
        <v>5</v>
      </c>
      <c r="K57">
        <v>5</v>
      </c>
      <c r="O57" t="s">
        <v>212</v>
      </c>
      <c r="R57" s="24"/>
      <c r="S57" s="24"/>
      <c r="T57" s="24"/>
      <c r="U57" s="24"/>
      <c r="V57" s="24"/>
      <c r="W57" s="24"/>
      <c r="X57" s="24"/>
      <c r="Y57" s="24"/>
      <c r="Z57">
        <v>5</v>
      </c>
      <c r="AA57">
        <v>5</v>
      </c>
      <c r="AB57">
        <v>5</v>
      </c>
      <c r="AC57">
        <v>5</v>
      </c>
      <c r="AF57">
        <v>5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5</v>
      </c>
      <c r="AO57">
        <v>5</v>
      </c>
      <c r="AP57">
        <v>5</v>
      </c>
      <c r="AQ57">
        <v>5</v>
      </c>
      <c r="AR57">
        <v>5</v>
      </c>
      <c r="AS57">
        <v>5</v>
      </c>
      <c r="AT57">
        <v>5</v>
      </c>
      <c r="AU57">
        <v>5</v>
      </c>
      <c r="AV57">
        <v>5</v>
      </c>
      <c r="AW57">
        <v>5</v>
      </c>
      <c r="AX57">
        <v>5</v>
      </c>
      <c r="AY57">
        <v>5</v>
      </c>
      <c r="AZ57">
        <v>5</v>
      </c>
      <c r="BB57">
        <v>5</v>
      </c>
      <c r="BC57">
        <v>5</v>
      </c>
      <c r="BD57">
        <v>5</v>
      </c>
      <c r="BE57">
        <v>5</v>
      </c>
      <c r="BF57">
        <v>5</v>
      </c>
      <c r="BG57">
        <v>5</v>
      </c>
      <c r="BH57">
        <v>5</v>
      </c>
      <c r="BI57">
        <v>5</v>
      </c>
      <c r="BJ57">
        <v>5</v>
      </c>
      <c r="BK57">
        <v>5</v>
      </c>
      <c r="BL57">
        <v>5</v>
      </c>
      <c r="BM57">
        <v>5</v>
      </c>
      <c r="BN57">
        <v>5</v>
      </c>
      <c r="BO57">
        <v>5</v>
      </c>
      <c r="BP57">
        <v>5</v>
      </c>
      <c r="BQ57">
        <v>5</v>
      </c>
      <c r="BR57">
        <v>5</v>
      </c>
      <c r="BS57">
        <v>5</v>
      </c>
      <c r="BT57">
        <v>5</v>
      </c>
      <c r="BU57">
        <v>5</v>
      </c>
      <c r="BV57">
        <v>5</v>
      </c>
      <c r="BW57">
        <v>5</v>
      </c>
      <c r="BX57">
        <v>5</v>
      </c>
      <c r="BY57">
        <v>5</v>
      </c>
      <c r="BZ57">
        <v>5</v>
      </c>
      <c r="CA57">
        <v>5</v>
      </c>
      <c r="CB57">
        <v>5</v>
      </c>
      <c r="CC57">
        <v>5</v>
      </c>
      <c r="CD57">
        <v>5</v>
      </c>
      <c r="CE57">
        <v>5</v>
      </c>
      <c r="CF57">
        <v>5</v>
      </c>
      <c r="CG57">
        <v>5</v>
      </c>
      <c r="CH57">
        <v>5</v>
      </c>
      <c r="CI57">
        <v>5</v>
      </c>
      <c r="CJ57">
        <v>5</v>
      </c>
      <c r="CK57">
        <v>5</v>
      </c>
      <c r="CL57">
        <v>5</v>
      </c>
      <c r="CM57">
        <v>5</v>
      </c>
      <c r="CN57">
        <v>5</v>
      </c>
      <c r="CO57">
        <v>5</v>
      </c>
      <c r="CP57">
        <v>5</v>
      </c>
      <c r="CQ57">
        <v>5</v>
      </c>
    </row>
    <row r="58" spans="1:95" ht="18" x14ac:dyDescent="0.2">
      <c r="A58" s="1" t="s">
        <v>36</v>
      </c>
      <c r="B58">
        <v>3</v>
      </c>
      <c r="C58">
        <v>3</v>
      </c>
      <c r="D58">
        <v>3</v>
      </c>
      <c r="E58">
        <v>3</v>
      </c>
      <c r="F58">
        <v>3</v>
      </c>
      <c r="G58">
        <v>3</v>
      </c>
      <c r="H58">
        <v>3</v>
      </c>
      <c r="I58">
        <v>3</v>
      </c>
      <c r="J58">
        <v>3</v>
      </c>
      <c r="K58">
        <v>3</v>
      </c>
      <c r="O58" t="s">
        <v>213</v>
      </c>
      <c r="R58" s="24"/>
      <c r="S58" s="24"/>
      <c r="T58" s="24"/>
      <c r="U58" s="24"/>
      <c r="V58" s="24"/>
      <c r="W58" s="24"/>
      <c r="X58" s="24"/>
      <c r="Y58" s="24"/>
      <c r="Z58">
        <v>3</v>
      </c>
      <c r="AA58">
        <v>3</v>
      </c>
      <c r="AB58">
        <v>3</v>
      </c>
      <c r="AC58">
        <v>3</v>
      </c>
      <c r="AF58">
        <v>3</v>
      </c>
      <c r="AG58">
        <v>3</v>
      </c>
      <c r="AH58">
        <v>3</v>
      </c>
      <c r="AI58">
        <v>3</v>
      </c>
      <c r="AJ58">
        <v>3</v>
      </c>
      <c r="AK58">
        <v>3</v>
      </c>
      <c r="AL58">
        <v>3</v>
      </c>
      <c r="AM58">
        <v>3</v>
      </c>
      <c r="AN58">
        <v>3</v>
      </c>
      <c r="AO58">
        <v>3</v>
      </c>
      <c r="AP58">
        <v>3</v>
      </c>
      <c r="AQ58">
        <v>3</v>
      </c>
      <c r="AR58">
        <v>3</v>
      </c>
      <c r="AS58">
        <v>3</v>
      </c>
      <c r="AT58">
        <v>3</v>
      </c>
      <c r="AU58">
        <v>3</v>
      </c>
      <c r="AV58">
        <v>3</v>
      </c>
      <c r="AW58">
        <v>3</v>
      </c>
      <c r="AX58">
        <v>3</v>
      </c>
      <c r="AY58">
        <v>3</v>
      </c>
      <c r="AZ58">
        <v>3</v>
      </c>
      <c r="BB58">
        <v>3</v>
      </c>
      <c r="BC58">
        <v>3</v>
      </c>
      <c r="BD58">
        <v>3</v>
      </c>
      <c r="BE58">
        <v>3</v>
      </c>
      <c r="BF58">
        <v>3</v>
      </c>
      <c r="BG58">
        <v>3</v>
      </c>
      <c r="BH58">
        <v>3</v>
      </c>
      <c r="BI58">
        <v>3</v>
      </c>
      <c r="BJ58">
        <v>3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3</v>
      </c>
      <c r="BZ58">
        <v>3</v>
      </c>
      <c r="CA58">
        <v>3</v>
      </c>
      <c r="CB58">
        <v>3</v>
      </c>
      <c r="CC58">
        <v>3</v>
      </c>
      <c r="CD58">
        <v>3</v>
      </c>
      <c r="CE58">
        <v>3</v>
      </c>
      <c r="CF58">
        <v>3</v>
      </c>
      <c r="CG58">
        <v>3</v>
      </c>
      <c r="CH58">
        <v>3</v>
      </c>
      <c r="CI58">
        <v>3</v>
      </c>
      <c r="CJ58">
        <v>3</v>
      </c>
      <c r="CK58">
        <v>3</v>
      </c>
      <c r="CL58">
        <v>3</v>
      </c>
      <c r="CM58">
        <v>3</v>
      </c>
      <c r="CN58">
        <v>3</v>
      </c>
      <c r="CO58">
        <v>3</v>
      </c>
      <c r="CP58">
        <v>3</v>
      </c>
      <c r="CQ58">
        <v>3</v>
      </c>
    </row>
    <row r="59" spans="1:95" ht="18" x14ac:dyDescent="0.2">
      <c r="A59" s="1" t="s">
        <v>37</v>
      </c>
      <c r="B59">
        <v>3</v>
      </c>
      <c r="C59">
        <v>3</v>
      </c>
      <c r="D59">
        <v>3</v>
      </c>
      <c r="E59">
        <v>3</v>
      </c>
      <c r="F59">
        <v>3</v>
      </c>
      <c r="G59">
        <v>3</v>
      </c>
      <c r="H59">
        <v>3</v>
      </c>
      <c r="I59">
        <v>3</v>
      </c>
      <c r="J59">
        <v>3</v>
      </c>
      <c r="K59">
        <v>3</v>
      </c>
      <c r="O59" t="s">
        <v>214</v>
      </c>
      <c r="R59" s="24"/>
      <c r="S59" s="24"/>
      <c r="T59" s="24"/>
      <c r="U59" s="24"/>
      <c r="V59" s="24"/>
      <c r="W59" s="24"/>
      <c r="X59" s="24"/>
      <c r="Y59" s="24"/>
      <c r="Z59">
        <v>3</v>
      </c>
      <c r="AA59">
        <v>3</v>
      </c>
      <c r="AB59">
        <v>3</v>
      </c>
      <c r="AC59">
        <v>3</v>
      </c>
      <c r="AF59">
        <v>3</v>
      </c>
      <c r="AG59">
        <v>3</v>
      </c>
      <c r="AH59">
        <v>3</v>
      </c>
      <c r="AI59">
        <v>3</v>
      </c>
      <c r="AJ59">
        <v>3</v>
      </c>
      <c r="AK59">
        <v>3</v>
      </c>
      <c r="AL59">
        <v>3</v>
      </c>
      <c r="AM59">
        <v>3</v>
      </c>
      <c r="AN59">
        <v>3</v>
      </c>
      <c r="AO59">
        <v>3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3</v>
      </c>
      <c r="AV59">
        <v>3</v>
      </c>
      <c r="AW59">
        <v>3</v>
      </c>
      <c r="AX59">
        <v>3</v>
      </c>
      <c r="AY59">
        <v>3</v>
      </c>
      <c r="AZ59">
        <v>3</v>
      </c>
      <c r="BB59">
        <v>3</v>
      </c>
      <c r="BC59">
        <v>3</v>
      </c>
      <c r="BD59">
        <v>3</v>
      </c>
      <c r="BE59">
        <v>3</v>
      </c>
      <c r="BF59">
        <v>3</v>
      </c>
      <c r="BG59">
        <v>3</v>
      </c>
      <c r="BH59">
        <v>3</v>
      </c>
      <c r="BI59">
        <v>3</v>
      </c>
      <c r="BJ59">
        <v>3</v>
      </c>
      <c r="BK59">
        <v>3</v>
      </c>
      <c r="BL59">
        <v>3</v>
      </c>
      <c r="BM59">
        <v>3</v>
      </c>
      <c r="BN59">
        <v>3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3</v>
      </c>
      <c r="BV59">
        <v>3</v>
      </c>
      <c r="BW59">
        <v>3</v>
      </c>
      <c r="BX59">
        <v>3</v>
      </c>
      <c r="BY59">
        <v>3</v>
      </c>
      <c r="BZ59">
        <v>3</v>
      </c>
      <c r="CA59">
        <v>3</v>
      </c>
      <c r="CB59">
        <v>3</v>
      </c>
      <c r="CC59">
        <v>3</v>
      </c>
      <c r="CD59">
        <v>3</v>
      </c>
      <c r="CE59">
        <v>3</v>
      </c>
      <c r="CF59">
        <v>3</v>
      </c>
      <c r="CG59">
        <v>3</v>
      </c>
      <c r="CH59">
        <v>3</v>
      </c>
      <c r="CI59">
        <v>3</v>
      </c>
      <c r="CJ59">
        <v>3</v>
      </c>
      <c r="CK59">
        <v>3</v>
      </c>
      <c r="CL59">
        <v>3</v>
      </c>
      <c r="CM59">
        <v>3</v>
      </c>
      <c r="CN59">
        <v>3</v>
      </c>
      <c r="CO59">
        <v>3</v>
      </c>
      <c r="CP59">
        <v>3</v>
      </c>
      <c r="CQ59">
        <v>3</v>
      </c>
    </row>
    <row r="60" spans="1:95" ht="24" x14ac:dyDescent="0.3">
      <c r="A60" s="1" t="s">
        <v>38</v>
      </c>
      <c r="B60">
        <v>5</v>
      </c>
      <c r="C60">
        <v>5</v>
      </c>
      <c r="D60">
        <v>5</v>
      </c>
      <c r="E60">
        <v>5</v>
      </c>
      <c r="F60">
        <v>5</v>
      </c>
      <c r="G60">
        <v>5</v>
      </c>
      <c r="H60">
        <v>5</v>
      </c>
      <c r="I60" s="34">
        <v>-5</v>
      </c>
      <c r="J60">
        <v>-5</v>
      </c>
      <c r="K60">
        <v>-5</v>
      </c>
      <c r="O60" t="s">
        <v>215</v>
      </c>
      <c r="R60" s="24"/>
      <c r="S60" s="24"/>
      <c r="T60" s="24"/>
      <c r="U60" s="24"/>
      <c r="V60" s="24"/>
      <c r="W60" s="24"/>
      <c r="X60" s="24"/>
      <c r="Y60" s="24"/>
      <c r="Z60">
        <v>5</v>
      </c>
      <c r="AA60">
        <v>5</v>
      </c>
      <c r="AB60">
        <v>5</v>
      </c>
      <c r="AC60">
        <v>5</v>
      </c>
      <c r="AF60">
        <v>5</v>
      </c>
      <c r="AG60">
        <v>5</v>
      </c>
      <c r="AH60">
        <v>5</v>
      </c>
      <c r="AI60">
        <v>5</v>
      </c>
      <c r="AJ60">
        <v>5</v>
      </c>
      <c r="AK60">
        <v>5</v>
      </c>
      <c r="AL60">
        <v>5</v>
      </c>
      <c r="AM60">
        <v>5</v>
      </c>
      <c r="AN60">
        <v>5</v>
      </c>
      <c r="AO60">
        <v>5</v>
      </c>
      <c r="AP60">
        <v>5</v>
      </c>
      <c r="AQ60">
        <v>5</v>
      </c>
      <c r="AR60">
        <v>5</v>
      </c>
      <c r="AS60">
        <v>5</v>
      </c>
      <c r="AT60">
        <v>5</v>
      </c>
      <c r="AU60">
        <v>5</v>
      </c>
      <c r="AV60">
        <v>5</v>
      </c>
      <c r="AW60">
        <v>5</v>
      </c>
      <c r="AX60">
        <v>5</v>
      </c>
      <c r="AY60">
        <v>5</v>
      </c>
      <c r="AZ60">
        <v>5</v>
      </c>
      <c r="BB60">
        <v>5</v>
      </c>
      <c r="BC60">
        <v>5</v>
      </c>
      <c r="BD60">
        <v>5</v>
      </c>
      <c r="BE60">
        <v>5</v>
      </c>
      <c r="BF60">
        <v>5</v>
      </c>
      <c r="BG60">
        <v>5</v>
      </c>
      <c r="BH60">
        <v>5</v>
      </c>
      <c r="BI60">
        <v>5</v>
      </c>
      <c r="BJ60">
        <v>5</v>
      </c>
      <c r="BK60">
        <v>5</v>
      </c>
      <c r="BL60">
        <v>5</v>
      </c>
      <c r="BM60">
        <v>5</v>
      </c>
      <c r="BN60">
        <v>5</v>
      </c>
      <c r="BO60">
        <v>5</v>
      </c>
      <c r="BP60">
        <v>5</v>
      </c>
      <c r="BQ60">
        <v>5</v>
      </c>
      <c r="BR60">
        <v>5</v>
      </c>
      <c r="BS60">
        <v>5</v>
      </c>
      <c r="BT60">
        <v>5</v>
      </c>
      <c r="BU60">
        <v>5</v>
      </c>
      <c r="BV60">
        <v>5</v>
      </c>
      <c r="BW60">
        <v>5</v>
      </c>
      <c r="BX60">
        <v>5</v>
      </c>
      <c r="BY60">
        <v>5</v>
      </c>
      <c r="BZ60">
        <v>5</v>
      </c>
      <c r="CA60">
        <v>5</v>
      </c>
      <c r="CB60">
        <v>5</v>
      </c>
      <c r="CC60">
        <v>5</v>
      </c>
      <c r="CD60">
        <v>5</v>
      </c>
      <c r="CE60">
        <v>5</v>
      </c>
      <c r="CF60">
        <v>5</v>
      </c>
      <c r="CG60">
        <v>5</v>
      </c>
      <c r="CH60">
        <v>5</v>
      </c>
      <c r="CI60">
        <v>5</v>
      </c>
      <c r="CJ60">
        <v>5</v>
      </c>
      <c r="CK60">
        <v>5</v>
      </c>
      <c r="CL60">
        <v>5</v>
      </c>
      <c r="CM60">
        <v>5</v>
      </c>
      <c r="CN60">
        <v>5</v>
      </c>
      <c r="CO60">
        <v>5</v>
      </c>
      <c r="CP60">
        <v>5</v>
      </c>
      <c r="CQ60">
        <v>5</v>
      </c>
    </row>
    <row r="61" spans="1:95" ht="18" x14ac:dyDescent="0.2">
      <c r="A61" s="1" t="s">
        <v>39</v>
      </c>
      <c r="B61">
        <v>-6</v>
      </c>
      <c r="C61">
        <v>-6</v>
      </c>
      <c r="D61">
        <v>-6</v>
      </c>
      <c r="E61">
        <v>-6</v>
      </c>
      <c r="F61">
        <v>-6</v>
      </c>
      <c r="G61">
        <v>-6</v>
      </c>
      <c r="H61">
        <v>-6</v>
      </c>
      <c r="I61">
        <v>-6</v>
      </c>
      <c r="J61">
        <v>-6</v>
      </c>
      <c r="K61">
        <v>-6</v>
      </c>
      <c r="O61" t="s">
        <v>216</v>
      </c>
      <c r="R61" s="24"/>
      <c r="S61" s="24"/>
      <c r="T61" s="24"/>
      <c r="U61" s="24"/>
      <c r="V61" s="24"/>
      <c r="W61" s="24"/>
      <c r="X61" s="24"/>
      <c r="Y61" s="24"/>
      <c r="Z61">
        <v>-6</v>
      </c>
      <c r="AA61">
        <v>-6</v>
      </c>
      <c r="AB61">
        <v>-6</v>
      </c>
      <c r="AC61">
        <v>-6</v>
      </c>
      <c r="AF61">
        <v>-6</v>
      </c>
      <c r="AG61">
        <v>-6</v>
      </c>
      <c r="AH61">
        <v>-6</v>
      </c>
      <c r="AI61">
        <v>-6</v>
      </c>
      <c r="AJ61">
        <v>-6</v>
      </c>
      <c r="AK61">
        <v>-6</v>
      </c>
      <c r="AL61">
        <v>-6</v>
      </c>
      <c r="AM61">
        <v>-6</v>
      </c>
      <c r="AN61">
        <v>-6</v>
      </c>
      <c r="AO61">
        <v>-6</v>
      </c>
      <c r="AP61">
        <v>-6</v>
      </c>
      <c r="AQ61">
        <v>-6</v>
      </c>
      <c r="AR61">
        <v>-6</v>
      </c>
      <c r="AS61">
        <v>-6</v>
      </c>
      <c r="AT61">
        <v>-6</v>
      </c>
      <c r="AU61">
        <v>-6</v>
      </c>
      <c r="AV61">
        <v>-6</v>
      </c>
      <c r="AW61">
        <v>-6</v>
      </c>
      <c r="AX61">
        <v>-6</v>
      </c>
      <c r="AY61">
        <v>-6</v>
      </c>
      <c r="AZ61">
        <v>-6</v>
      </c>
      <c r="BB61">
        <v>-6</v>
      </c>
      <c r="BC61">
        <v>-6</v>
      </c>
      <c r="BD61">
        <v>-6</v>
      </c>
      <c r="BE61">
        <v>-6</v>
      </c>
      <c r="BF61">
        <v>-6</v>
      </c>
      <c r="BG61">
        <v>-6</v>
      </c>
      <c r="BH61">
        <v>-6</v>
      </c>
      <c r="BI61">
        <v>-6</v>
      </c>
      <c r="BJ61">
        <v>-6</v>
      </c>
      <c r="BK61">
        <v>-6</v>
      </c>
      <c r="BL61">
        <v>-6</v>
      </c>
      <c r="BM61">
        <v>-6</v>
      </c>
      <c r="BN61">
        <v>-6</v>
      </c>
      <c r="BO61">
        <v>-6</v>
      </c>
      <c r="BP61">
        <v>-6</v>
      </c>
      <c r="BQ61">
        <v>-6</v>
      </c>
      <c r="BR61">
        <v>-6</v>
      </c>
      <c r="BS61">
        <v>-6</v>
      </c>
      <c r="BT61">
        <v>-6</v>
      </c>
      <c r="BU61">
        <v>-6</v>
      </c>
      <c r="BV61">
        <v>-6</v>
      </c>
      <c r="BW61">
        <v>-6</v>
      </c>
      <c r="BX61">
        <v>-6</v>
      </c>
      <c r="BY61">
        <v>-6</v>
      </c>
      <c r="BZ61">
        <v>-6</v>
      </c>
      <c r="CA61">
        <v>-6</v>
      </c>
      <c r="CB61">
        <v>-6</v>
      </c>
      <c r="CC61">
        <v>-6</v>
      </c>
      <c r="CD61">
        <v>-6</v>
      </c>
      <c r="CE61">
        <v>-6</v>
      </c>
      <c r="CF61">
        <v>-6</v>
      </c>
      <c r="CG61">
        <v>-6</v>
      </c>
      <c r="CH61">
        <v>-6</v>
      </c>
      <c r="CI61">
        <v>-6</v>
      </c>
      <c r="CJ61">
        <v>-6</v>
      </c>
      <c r="CK61">
        <v>-6</v>
      </c>
      <c r="CL61">
        <v>-6</v>
      </c>
      <c r="CM61">
        <v>-6</v>
      </c>
      <c r="CN61">
        <v>-6</v>
      </c>
      <c r="CO61">
        <v>-6</v>
      </c>
      <c r="CP61">
        <v>-6</v>
      </c>
      <c r="CQ61">
        <v>-6</v>
      </c>
    </row>
    <row r="62" spans="1:95" ht="18" x14ac:dyDescent="0.2">
      <c r="A62" s="1" t="s">
        <v>40</v>
      </c>
      <c r="B62">
        <v>3</v>
      </c>
      <c r="C62">
        <v>3</v>
      </c>
      <c r="D62">
        <v>3</v>
      </c>
      <c r="E62">
        <v>3</v>
      </c>
      <c r="F62">
        <v>3</v>
      </c>
      <c r="G62">
        <v>3</v>
      </c>
      <c r="H62">
        <v>3</v>
      </c>
      <c r="I62">
        <v>3</v>
      </c>
      <c r="J62">
        <v>-3</v>
      </c>
      <c r="K62">
        <v>3</v>
      </c>
      <c r="O62" t="s">
        <v>217</v>
      </c>
      <c r="R62" s="24"/>
      <c r="S62" s="24"/>
      <c r="T62" s="24"/>
      <c r="U62" s="24"/>
      <c r="V62" s="24"/>
      <c r="W62" s="24"/>
      <c r="X62" s="24"/>
      <c r="Y62" s="24"/>
      <c r="Z62">
        <v>3</v>
      </c>
      <c r="AA62">
        <v>3</v>
      </c>
      <c r="AB62">
        <v>3</v>
      </c>
      <c r="AC62">
        <v>3</v>
      </c>
      <c r="AF62">
        <v>3</v>
      </c>
      <c r="AG62">
        <v>3</v>
      </c>
      <c r="AH62">
        <v>3</v>
      </c>
      <c r="AI62">
        <v>3</v>
      </c>
      <c r="AJ62">
        <v>3</v>
      </c>
      <c r="AK62">
        <v>3</v>
      </c>
      <c r="AL62">
        <v>3</v>
      </c>
      <c r="AM62">
        <v>3</v>
      </c>
      <c r="AN62">
        <v>3</v>
      </c>
      <c r="AO62">
        <v>3</v>
      </c>
      <c r="AP62">
        <v>3</v>
      </c>
      <c r="AQ62">
        <v>3</v>
      </c>
      <c r="AR62">
        <v>3</v>
      </c>
      <c r="AS62">
        <v>3</v>
      </c>
      <c r="AT62">
        <v>3</v>
      </c>
      <c r="AU62">
        <v>3</v>
      </c>
      <c r="AV62">
        <v>3</v>
      </c>
      <c r="AW62">
        <v>3</v>
      </c>
      <c r="AX62">
        <v>3</v>
      </c>
      <c r="AY62">
        <v>3</v>
      </c>
      <c r="AZ62">
        <v>3</v>
      </c>
      <c r="BB62">
        <v>3</v>
      </c>
      <c r="BC62">
        <v>3</v>
      </c>
      <c r="BD62">
        <v>3</v>
      </c>
      <c r="BE62">
        <v>3</v>
      </c>
      <c r="BF62">
        <v>3</v>
      </c>
      <c r="BG62">
        <v>3</v>
      </c>
      <c r="BH62">
        <v>3</v>
      </c>
      <c r="BI62">
        <v>3</v>
      </c>
      <c r="BJ62">
        <v>3</v>
      </c>
      <c r="BK62">
        <v>3</v>
      </c>
      <c r="BL62">
        <v>3</v>
      </c>
      <c r="BM62">
        <v>3</v>
      </c>
      <c r="BN62">
        <v>3</v>
      </c>
      <c r="BO62">
        <v>3</v>
      </c>
      <c r="BP62">
        <v>3</v>
      </c>
      <c r="BQ62">
        <v>3</v>
      </c>
      <c r="BR62">
        <v>3</v>
      </c>
      <c r="BS62">
        <v>3</v>
      </c>
      <c r="BT62">
        <v>3</v>
      </c>
      <c r="BU62">
        <v>3</v>
      </c>
      <c r="BV62">
        <v>3</v>
      </c>
      <c r="BW62">
        <v>3</v>
      </c>
      <c r="BX62">
        <v>3</v>
      </c>
      <c r="BY62">
        <v>3</v>
      </c>
      <c r="BZ62">
        <v>3</v>
      </c>
      <c r="CA62">
        <v>3</v>
      </c>
      <c r="CB62">
        <v>3</v>
      </c>
      <c r="CC62">
        <v>3</v>
      </c>
      <c r="CD62">
        <v>3</v>
      </c>
      <c r="CE62">
        <v>3</v>
      </c>
      <c r="CF62">
        <v>3</v>
      </c>
      <c r="CG62">
        <v>3</v>
      </c>
      <c r="CH62">
        <v>3</v>
      </c>
      <c r="CI62">
        <v>3</v>
      </c>
      <c r="CJ62">
        <v>3</v>
      </c>
      <c r="CK62">
        <v>3</v>
      </c>
      <c r="CL62">
        <v>3</v>
      </c>
      <c r="CM62">
        <v>3</v>
      </c>
      <c r="CN62">
        <v>3</v>
      </c>
      <c r="CO62">
        <v>3</v>
      </c>
      <c r="CP62">
        <v>3</v>
      </c>
      <c r="CQ62">
        <v>3</v>
      </c>
    </row>
    <row r="63" spans="1:95" ht="18" x14ac:dyDescent="0.2">
      <c r="A63" s="1" t="s">
        <v>41</v>
      </c>
      <c r="B63">
        <v>4</v>
      </c>
      <c r="C63">
        <v>4</v>
      </c>
      <c r="D63">
        <v>4</v>
      </c>
      <c r="E63">
        <v>4</v>
      </c>
      <c r="F63">
        <v>4</v>
      </c>
      <c r="G63">
        <v>4</v>
      </c>
      <c r="H63">
        <v>4</v>
      </c>
      <c r="I63">
        <v>4</v>
      </c>
      <c r="J63">
        <v>4</v>
      </c>
      <c r="K63">
        <v>4</v>
      </c>
      <c r="O63" t="s">
        <v>218</v>
      </c>
      <c r="R63" s="24"/>
      <c r="S63" s="24"/>
      <c r="T63" s="24"/>
      <c r="U63" s="24"/>
      <c r="V63" s="24"/>
      <c r="W63" s="24"/>
      <c r="X63" s="24"/>
      <c r="Y63" s="24"/>
      <c r="Z63">
        <v>4</v>
      </c>
      <c r="AA63">
        <v>4</v>
      </c>
      <c r="AB63">
        <v>4</v>
      </c>
      <c r="AC63">
        <v>4</v>
      </c>
      <c r="AF63">
        <v>4</v>
      </c>
      <c r="AG63">
        <v>4</v>
      </c>
      <c r="AH63">
        <v>4</v>
      </c>
      <c r="AI63">
        <v>4</v>
      </c>
      <c r="AJ63">
        <v>4</v>
      </c>
      <c r="AK63">
        <v>4</v>
      </c>
      <c r="AL63">
        <v>4</v>
      </c>
      <c r="AM63">
        <v>4</v>
      </c>
      <c r="AN63">
        <v>4</v>
      </c>
      <c r="AO63">
        <v>4</v>
      </c>
      <c r="AP63">
        <v>4</v>
      </c>
      <c r="AQ63">
        <v>4</v>
      </c>
      <c r="AR63">
        <v>4</v>
      </c>
      <c r="AS63">
        <v>4</v>
      </c>
      <c r="AT63">
        <v>4</v>
      </c>
      <c r="AU63">
        <v>4</v>
      </c>
      <c r="AV63">
        <v>4</v>
      </c>
      <c r="AW63">
        <v>4</v>
      </c>
      <c r="AX63">
        <v>4</v>
      </c>
      <c r="AY63">
        <v>4</v>
      </c>
      <c r="AZ63">
        <v>4</v>
      </c>
      <c r="BB63">
        <v>4</v>
      </c>
      <c r="BC63">
        <v>4</v>
      </c>
      <c r="BD63">
        <v>4</v>
      </c>
      <c r="BE63">
        <v>4</v>
      </c>
      <c r="BF63">
        <v>4</v>
      </c>
      <c r="BG63">
        <v>4</v>
      </c>
      <c r="BH63">
        <v>4</v>
      </c>
      <c r="BI63">
        <v>4</v>
      </c>
      <c r="BJ63">
        <v>4</v>
      </c>
      <c r="BK63">
        <v>4</v>
      </c>
      <c r="BL63">
        <v>4</v>
      </c>
      <c r="BM63">
        <v>4</v>
      </c>
      <c r="BN63">
        <v>4</v>
      </c>
      <c r="BO63">
        <v>4</v>
      </c>
      <c r="BP63">
        <v>4</v>
      </c>
      <c r="BQ63">
        <v>4</v>
      </c>
      <c r="BR63">
        <v>4</v>
      </c>
      <c r="BS63">
        <v>4</v>
      </c>
      <c r="BT63">
        <v>4</v>
      </c>
      <c r="BU63">
        <v>4</v>
      </c>
      <c r="BV63">
        <v>4</v>
      </c>
      <c r="BW63">
        <v>4</v>
      </c>
      <c r="BX63">
        <v>4</v>
      </c>
      <c r="BY63">
        <v>4</v>
      </c>
      <c r="BZ63">
        <v>4</v>
      </c>
      <c r="CA63">
        <v>4</v>
      </c>
      <c r="CB63">
        <v>4</v>
      </c>
      <c r="CC63">
        <v>4</v>
      </c>
      <c r="CD63">
        <v>4</v>
      </c>
      <c r="CE63">
        <v>4</v>
      </c>
      <c r="CF63">
        <v>4</v>
      </c>
      <c r="CG63">
        <v>4</v>
      </c>
      <c r="CH63">
        <v>4</v>
      </c>
      <c r="CI63">
        <v>4</v>
      </c>
      <c r="CJ63">
        <v>4</v>
      </c>
      <c r="CK63">
        <v>4</v>
      </c>
      <c r="CL63">
        <v>4</v>
      </c>
      <c r="CM63">
        <v>4</v>
      </c>
      <c r="CN63">
        <v>4</v>
      </c>
      <c r="CO63">
        <v>4</v>
      </c>
      <c r="CP63">
        <v>4</v>
      </c>
      <c r="CQ63">
        <v>4</v>
      </c>
    </row>
    <row r="64" spans="1:95" ht="18" x14ac:dyDescent="0.2">
      <c r="A64" s="1" t="s">
        <v>42</v>
      </c>
      <c r="B64">
        <v>4</v>
      </c>
      <c r="C64">
        <v>4</v>
      </c>
      <c r="D64">
        <v>4</v>
      </c>
      <c r="E64">
        <v>4</v>
      </c>
      <c r="F64">
        <v>4</v>
      </c>
      <c r="G64">
        <v>4</v>
      </c>
      <c r="H64">
        <v>4</v>
      </c>
      <c r="I64">
        <v>4</v>
      </c>
      <c r="J64">
        <v>4</v>
      </c>
      <c r="K64">
        <v>4</v>
      </c>
      <c r="O64" t="s">
        <v>219</v>
      </c>
      <c r="R64" s="24"/>
      <c r="S64" s="24"/>
      <c r="T64" s="24"/>
      <c r="U64" s="24"/>
      <c r="V64" s="24"/>
      <c r="W64" s="24"/>
      <c r="X64" s="24"/>
      <c r="Y64" s="24"/>
      <c r="Z64">
        <v>4</v>
      </c>
      <c r="AA64">
        <v>4</v>
      </c>
      <c r="AB64">
        <v>4</v>
      </c>
      <c r="AC64">
        <v>4</v>
      </c>
      <c r="AF64">
        <v>4</v>
      </c>
      <c r="AG64">
        <v>4</v>
      </c>
      <c r="AH64">
        <v>4</v>
      </c>
      <c r="AI64">
        <v>4</v>
      </c>
      <c r="AJ64">
        <v>4</v>
      </c>
      <c r="AK64">
        <v>4</v>
      </c>
      <c r="AL64">
        <v>4</v>
      </c>
      <c r="AM64">
        <v>4</v>
      </c>
      <c r="AN64">
        <v>4</v>
      </c>
      <c r="AO64">
        <v>4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4</v>
      </c>
      <c r="AX64">
        <v>4</v>
      </c>
      <c r="AY64">
        <v>4</v>
      </c>
      <c r="AZ64">
        <v>4</v>
      </c>
      <c r="BB64">
        <v>4</v>
      </c>
      <c r="BC64">
        <v>4</v>
      </c>
      <c r="BD64">
        <v>4</v>
      </c>
      <c r="BE64">
        <v>4</v>
      </c>
      <c r="BF64">
        <v>4</v>
      </c>
      <c r="BG64">
        <v>4</v>
      </c>
      <c r="BH64">
        <v>4</v>
      </c>
      <c r="BI64">
        <v>4</v>
      </c>
      <c r="BJ64">
        <v>4</v>
      </c>
      <c r="BK64">
        <v>4</v>
      </c>
      <c r="BL64">
        <v>4</v>
      </c>
      <c r="BM64">
        <v>4</v>
      </c>
      <c r="BN64">
        <v>4</v>
      </c>
      <c r="BO64">
        <v>4</v>
      </c>
      <c r="BP64">
        <v>4</v>
      </c>
      <c r="BQ64">
        <v>4</v>
      </c>
      <c r="BR64">
        <v>4</v>
      </c>
      <c r="BS64">
        <v>4</v>
      </c>
      <c r="BT64">
        <v>4</v>
      </c>
      <c r="BU64">
        <v>4</v>
      </c>
      <c r="BV64">
        <v>4</v>
      </c>
      <c r="BW64">
        <v>4</v>
      </c>
      <c r="BX64">
        <v>4</v>
      </c>
      <c r="BY64">
        <v>4</v>
      </c>
      <c r="BZ64">
        <v>4</v>
      </c>
      <c r="CA64">
        <v>4</v>
      </c>
      <c r="CB64">
        <v>4</v>
      </c>
      <c r="CC64">
        <v>4</v>
      </c>
      <c r="CD64">
        <v>4</v>
      </c>
      <c r="CE64">
        <v>4</v>
      </c>
      <c r="CF64">
        <v>4</v>
      </c>
      <c r="CG64">
        <v>4</v>
      </c>
      <c r="CH64">
        <v>4</v>
      </c>
      <c r="CI64">
        <v>4</v>
      </c>
      <c r="CJ64">
        <v>4</v>
      </c>
      <c r="CK64">
        <v>4</v>
      </c>
      <c r="CL64">
        <v>4</v>
      </c>
      <c r="CM64">
        <v>4</v>
      </c>
      <c r="CN64">
        <v>4</v>
      </c>
      <c r="CO64">
        <v>4</v>
      </c>
      <c r="CP64">
        <v>4</v>
      </c>
      <c r="CQ64">
        <v>4</v>
      </c>
    </row>
    <row r="65" spans="1:95" ht="18" x14ac:dyDescent="0.2">
      <c r="A65" s="1" t="s">
        <v>43</v>
      </c>
      <c r="B65">
        <v>-6</v>
      </c>
      <c r="C65">
        <v>-6</v>
      </c>
      <c r="D65">
        <v>-6</v>
      </c>
      <c r="E65">
        <v>-6</v>
      </c>
      <c r="F65">
        <v>-6</v>
      </c>
      <c r="G65">
        <v>-6</v>
      </c>
      <c r="H65">
        <v>-6</v>
      </c>
      <c r="I65">
        <v>-6</v>
      </c>
      <c r="J65">
        <v>-6</v>
      </c>
      <c r="K65">
        <v>-6</v>
      </c>
      <c r="O65" t="s">
        <v>220</v>
      </c>
      <c r="R65" s="24"/>
      <c r="S65" s="24"/>
      <c r="T65" s="24"/>
      <c r="U65" s="24"/>
      <c r="V65" s="24"/>
      <c r="W65" s="24"/>
      <c r="X65" s="24"/>
      <c r="Y65" s="24"/>
      <c r="Z65">
        <v>-6</v>
      </c>
      <c r="AA65">
        <v>-6</v>
      </c>
      <c r="AB65">
        <v>-6</v>
      </c>
      <c r="AC65">
        <v>-6</v>
      </c>
      <c r="AF65">
        <v>-6</v>
      </c>
      <c r="AG65">
        <v>-6</v>
      </c>
      <c r="AH65">
        <v>-6</v>
      </c>
      <c r="AI65">
        <v>-6</v>
      </c>
      <c r="AJ65">
        <v>-6</v>
      </c>
      <c r="AK65">
        <v>-6</v>
      </c>
      <c r="AL65">
        <v>-6</v>
      </c>
      <c r="AM65">
        <v>-6</v>
      </c>
      <c r="AN65">
        <v>-6</v>
      </c>
      <c r="AO65">
        <v>-6</v>
      </c>
      <c r="AP65">
        <v>-6</v>
      </c>
      <c r="AQ65">
        <v>-6</v>
      </c>
      <c r="AR65">
        <v>-6</v>
      </c>
      <c r="AS65">
        <v>-6</v>
      </c>
      <c r="AT65">
        <v>-6</v>
      </c>
      <c r="AU65">
        <v>-6</v>
      </c>
      <c r="AV65">
        <v>-6</v>
      </c>
      <c r="AW65">
        <v>-6</v>
      </c>
      <c r="AX65">
        <v>-6</v>
      </c>
      <c r="AY65">
        <v>-6</v>
      </c>
      <c r="AZ65">
        <v>-6</v>
      </c>
      <c r="BB65">
        <v>-6</v>
      </c>
      <c r="BC65">
        <v>-6</v>
      </c>
      <c r="BD65">
        <v>-6</v>
      </c>
      <c r="BE65">
        <v>-6</v>
      </c>
      <c r="BF65">
        <v>-6</v>
      </c>
      <c r="BG65">
        <v>-6</v>
      </c>
      <c r="BH65">
        <v>-6</v>
      </c>
      <c r="BI65">
        <v>-6</v>
      </c>
      <c r="BJ65">
        <v>-6</v>
      </c>
      <c r="BK65">
        <v>-6</v>
      </c>
      <c r="BL65">
        <v>-6</v>
      </c>
      <c r="BM65">
        <v>-6</v>
      </c>
      <c r="BN65">
        <v>-6</v>
      </c>
      <c r="BO65">
        <v>-6</v>
      </c>
      <c r="BP65">
        <v>-6</v>
      </c>
      <c r="BQ65">
        <v>-6</v>
      </c>
      <c r="BR65">
        <v>-6</v>
      </c>
      <c r="BS65">
        <v>-6</v>
      </c>
      <c r="BT65">
        <v>-6</v>
      </c>
      <c r="BU65">
        <v>-6</v>
      </c>
      <c r="BV65">
        <v>-6</v>
      </c>
      <c r="BW65">
        <v>-6</v>
      </c>
      <c r="BX65">
        <v>-6</v>
      </c>
      <c r="BY65">
        <v>-6</v>
      </c>
      <c r="BZ65">
        <v>-6</v>
      </c>
      <c r="CA65">
        <v>-6</v>
      </c>
      <c r="CB65">
        <v>-6</v>
      </c>
      <c r="CC65">
        <v>-6</v>
      </c>
      <c r="CD65">
        <v>-6</v>
      </c>
      <c r="CE65">
        <v>-6</v>
      </c>
      <c r="CF65">
        <v>-6</v>
      </c>
      <c r="CG65">
        <v>-6</v>
      </c>
      <c r="CH65">
        <v>-6</v>
      </c>
      <c r="CI65">
        <v>-6</v>
      </c>
      <c r="CJ65">
        <v>-6</v>
      </c>
      <c r="CK65">
        <v>-6</v>
      </c>
      <c r="CL65">
        <v>-6</v>
      </c>
      <c r="CM65">
        <v>-6</v>
      </c>
      <c r="CN65">
        <v>-6</v>
      </c>
      <c r="CO65">
        <v>-6</v>
      </c>
      <c r="CP65">
        <v>-6</v>
      </c>
      <c r="CQ65">
        <v>-6</v>
      </c>
    </row>
    <row r="66" spans="1:95" ht="18" x14ac:dyDescent="0.2">
      <c r="A66" s="1" t="s">
        <v>44</v>
      </c>
      <c r="B66">
        <v>3</v>
      </c>
      <c r="C66">
        <v>3</v>
      </c>
      <c r="D66">
        <v>3</v>
      </c>
      <c r="E66">
        <v>3</v>
      </c>
      <c r="F66">
        <v>3</v>
      </c>
      <c r="G66">
        <v>3</v>
      </c>
      <c r="H66">
        <v>3</v>
      </c>
      <c r="I66">
        <v>3</v>
      </c>
      <c r="J66">
        <v>3</v>
      </c>
      <c r="K66">
        <v>3</v>
      </c>
      <c r="O66" t="s">
        <v>221</v>
      </c>
      <c r="R66" s="24"/>
      <c r="S66" s="24"/>
      <c r="T66" s="24"/>
      <c r="U66" s="24"/>
      <c r="V66" s="24"/>
      <c r="W66" s="24"/>
      <c r="X66" s="24"/>
      <c r="Y66" s="24"/>
      <c r="Z66">
        <v>3</v>
      </c>
      <c r="AA66">
        <v>3</v>
      </c>
      <c r="AB66">
        <v>3</v>
      </c>
      <c r="AC66">
        <v>3</v>
      </c>
      <c r="AF66">
        <v>3</v>
      </c>
      <c r="AG66">
        <v>3</v>
      </c>
      <c r="AH66">
        <v>3</v>
      </c>
      <c r="AI66">
        <v>3</v>
      </c>
      <c r="AJ66">
        <v>3</v>
      </c>
      <c r="AK66">
        <v>3</v>
      </c>
      <c r="AL66">
        <v>3</v>
      </c>
      <c r="AM66">
        <v>3</v>
      </c>
      <c r="AN66">
        <v>3</v>
      </c>
      <c r="AO66">
        <v>3</v>
      </c>
      <c r="AP66">
        <v>3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3</v>
      </c>
      <c r="AW66">
        <v>3</v>
      </c>
      <c r="AX66">
        <v>3</v>
      </c>
      <c r="AY66">
        <v>3</v>
      </c>
      <c r="AZ66">
        <v>3</v>
      </c>
      <c r="BB66">
        <v>3</v>
      </c>
      <c r="BC66">
        <v>3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3</v>
      </c>
      <c r="BN66">
        <v>3</v>
      </c>
      <c r="BO66">
        <v>3</v>
      </c>
      <c r="BP66">
        <v>3</v>
      </c>
      <c r="BQ66">
        <v>3</v>
      </c>
      <c r="BR66">
        <v>3</v>
      </c>
      <c r="BS66">
        <v>3</v>
      </c>
      <c r="BT66">
        <v>3</v>
      </c>
      <c r="BU66">
        <v>3</v>
      </c>
      <c r="BV66">
        <v>3</v>
      </c>
      <c r="BW66">
        <v>3</v>
      </c>
      <c r="BX66">
        <v>3</v>
      </c>
      <c r="BY66">
        <v>3</v>
      </c>
      <c r="BZ66">
        <v>3</v>
      </c>
      <c r="CA66">
        <v>3</v>
      </c>
      <c r="CB66">
        <v>3</v>
      </c>
      <c r="CC66">
        <v>3</v>
      </c>
      <c r="CD66">
        <v>3</v>
      </c>
      <c r="CE66">
        <v>3</v>
      </c>
      <c r="CF66">
        <v>3</v>
      </c>
      <c r="CG66">
        <v>3</v>
      </c>
      <c r="CH66">
        <v>3</v>
      </c>
      <c r="CI66">
        <v>3</v>
      </c>
      <c r="CJ66">
        <v>3</v>
      </c>
      <c r="CK66">
        <v>3</v>
      </c>
      <c r="CL66">
        <v>3</v>
      </c>
      <c r="CM66">
        <v>3</v>
      </c>
      <c r="CN66">
        <v>3</v>
      </c>
      <c r="CO66">
        <v>3</v>
      </c>
      <c r="CP66">
        <v>3</v>
      </c>
      <c r="CQ66">
        <v>3</v>
      </c>
    </row>
    <row r="67" spans="1:95" ht="18" x14ac:dyDescent="0.2">
      <c r="A67" s="1" t="s">
        <v>45</v>
      </c>
      <c r="B67">
        <v>-3</v>
      </c>
      <c r="C67">
        <v>-3</v>
      </c>
      <c r="D67">
        <v>-3</v>
      </c>
      <c r="E67">
        <v>-3</v>
      </c>
      <c r="F67">
        <v>-3</v>
      </c>
      <c r="G67">
        <v>-3</v>
      </c>
      <c r="H67">
        <v>-3</v>
      </c>
      <c r="I67">
        <v>-3</v>
      </c>
      <c r="J67">
        <v>-3</v>
      </c>
      <c r="K67">
        <v>-3</v>
      </c>
      <c r="O67" t="s">
        <v>222</v>
      </c>
      <c r="R67" s="24"/>
      <c r="S67" s="24"/>
      <c r="T67" s="24"/>
      <c r="U67" s="24"/>
      <c r="V67" s="24"/>
      <c r="W67" s="24"/>
      <c r="X67" s="24"/>
      <c r="Y67" s="24"/>
      <c r="Z67">
        <v>-3</v>
      </c>
      <c r="AA67">
        <v>-3</v>
      </c>
      <c r="AB67">
        <v>-3</v>
      </c>
      <c r="AC67">
        <v>-3</v>
      </c>
      <c r="AF67">
        <v>-3</v>
      </c>
      <c r="AG67">
        <v>-3</v>
      </c>
      <c r="AH67">
        <v>-3</v>
      </c>
      <c r="AI67">
        <v>-3</v>
      </c>
      <c r="AJ67">
        <v>-3</v>
      </c>
      <c r="AK67">
        <v>-3</v>
      </c>
      <c r="AL67">
        <v>-3</v>
      </c>
      <c r="AM67">
        <v>-3</v>
      </c>
      <c r="AN67">
        <v>-3</v>
      </c>
      <c r="AO67">
        <v>-3</v>
      </c>
      <c r="AP67">
        <v>-3</v>
      </c>
      <c r="AQ67">
        <v>-3</v>
      </c>
      <c r="AR67">
        <v>-3</v>
      </c>
      <c r="AS67">
        <v>-3</v>
      </c>
      <c r="AT67">
        <v>-3</v>
      </c>
      <c r="AU67">
        <v>-3</v>
      </c>
      <c r="AV67">
        <v>-3</v>
      </c>
      <c r="AW67">
        <v>-3</v>
      </c>
      <c r="AX67">
        <v>-3</v>
      </c>
      <c r="AY67">
        <v>-3</v>
      </c>
      <c r="AZ67">
        <v>-3</v>
      </c>
      <c r="BB67">
        <v>-3</v>
      </c>
      <c r="BC67">
        <v>-3</v>
      </c>
      <c r="BD67">
        <v>-3</v>
      </c>
      <c r="BE67">
        <v>-3</v>
      </c>
      <c r="BF67">
        <v>-3</v>
      </c>
      <c r="BG67">
        <v>-3</v>
      </c>
      <c r="BH67">
        <v>-3</v>
      </c>
      <c r="BI67">
        <v>-3</v>
      </c>
      <c r="BJ67">
        <v>-3</v>
      </c>
      <c r="BK67">
        <v>-3</v>
      </c>
      <c r="BL67">
        <v>-3</v>
      </c>
      <c r="BM67">
        <v>-3</v>
      </c>
      <c r="BN67">
        <v>-3</v>
      </c>
      <c r="BO67">
        <v>-3</v>
      </c>
      <c r="BP67">
        <v>-3</v>
      </c>
      <c r="BQ67">
        <v>-3</v>
      </c>
      <c r="BR67">
        <v>-3</v>
      </c>
      <c r="BS67">
        <v>-3</v>
      </c>
      <c r="BT67">
        <v>-3</v>
      </c>
      <c r="BU67">
        <v>-3</v>
      </c>
      <c r="BV67">
        <v>-3</v>
      </c>
      <c r="BW67">
        <v>-3</v>
      </c>
      <c r="BX67">
        <v>-3</v>
      </c>
      <c r="BY67">
        <v>-3</v>
      </c>
      <c r="BZ67">
        <v>-3</v>
      </c>
      <c r="CA67">
        <v>-3</v>
      </c>
      <c r="CB67">
        <v>-3</v>
      </c>
      <c r="CC67">
        <v>-3</v>
      </c>
      <c r="CD67">
        <v>-3</v>
      </c>
      <c r="CE67">
        <v>-3</v>
      </c>
      <c r="CF67">
        <v>-3</v>
      </c>
      <c r="CG67">
        <v>-3</v>
      </c>
      <c r="CH67">
        <v>-3</v>
      </c>
      <c r="CI67">
        <v>-3</v>
      </c>
      <c r="CJ67">
        <v>-3</v>
      </c>
      <c r="CK67">
        <v>-3</v>
      </c>
      <c r="CL67">
        <v>-3</v>
      </c>
      <c r="CM67">
        <v>-3</v>
      </c>
      <c r="CN67">
        <v>-3</v>
      </c>
      <c r="CO67">
        <v>-3</v>
      </c>
      <c r="CP67">
        <v>-3</v>
      </c>
      <c r="CQ67">
        <v>-3</v>
      </c>
    </row>
    <row r="68" spans="1:95" ht="18" x14ac:dyDescent="0.2">
      <c r="A68" s="1" t="s">
        <v>46</v>
      </c>
      <c r="B68">
        <v>5</v>
      </c>
      <c r="C68">
        <v>5</v>
      </c>
      <c r="D68">
        <v>5</v>
      </c>
      <c r="E68">
        <v>5</v>
      </c>
      <c r="F68">
        <v>5</v>
      </c>
      <c r="G68">
        <v>5</v>
      </c>
      <c r="H68">
        <v>5</v>
      </c>
      <c r="I68">
        <v>5</v>
      </c>
      <c r="J68">
        <v>5</v>
      </c>
      <c r="K68">
        <v>5</v>
      </c>
      <c r="O68" t="s">
        <v>223</v>
      </c>
      <c r="R68" s="24"/>
      <c r="S68" s="24"/>
      <c r="T68" s="24"/>
      <c r="U68" s="24"/>
      <c r="V68" s="24"/>
      <c r="W68" s="24"/>
      <c r="X68" s="24"/>
      <c r="Y68" s="24"/>
      <c r="Z68">
        <v>5</v>
      </c>
      <c r="AA68">
        <v>5</v>
      </c>
      <c r="AB68">
        <v>5</v>
      </c>
      <c r="AC68">
        <v>5</v>
      </c>
      <c r="AF68">
        <v>5</v>
      </c>
      <c r="AG68">
        <v>5</v>
      </c>
      <c r="AH68">
        <v>5</v>
      </c>
      <c r="AI68">
        <v>5</v>
      </c>
      <c r="AJ68">
        <v>5</v>
      </c>
      <c r="AK68">
        <v>5</v>
      </c>
      <c r="AL68">
        <v>5</v>
      </c>
      <c r="AM68">
        <v>5</v>
      </c>
      <c r="AN68">
        <v>5</v>
      </c>
      <c r="AO68">
        <v>5</v>
      </c>
      <c r="AP68">
        <v>5</v>
      </c>
      <c r="AQ68">
        <v>5</v>
      </c>
      <c r="AR68">
        <v>5</v>
      </c>
      <c r="AS68">
        <v>5</v>
      </c>
      <c r="AT68">
        <v>5</v>
      </c>
      <c r="AU68">
        <v>5</v>
      </c>
      <c r="AV68">
        <v>5</v>
      </c>
      <c r="AW68">
        <v>5</v>
      </c>
      <c r="AX68">
        <v>5</v>
      </c>
      <c r="AY68">
        <v>5</v>
      </c>
      <c r="AZ68">
        <v>5</v>
      </c>
      <c r="BB68">
        <v>5</v>
      </c>
      <c r="BC68">
        <v>5</v>
      </c>
      <c r="BD68">
        <v>5</v>
      </c>
      <c r="BE68">
        <v>5</v>
      </c>
      <c r="BF68">
        <v>5</v>
      </c>
      <c r="BG68">
        <v>5</v>
      </c>
      <c r="BH68">
        <v>5</v>
      </c>
      <c r="BI68">
        <v>5</v>
      </c>
      <c r="BJ68">
        <v>5</v>
      </c>
      <c r="BK68">
        <v>5</v>
      </c>
      <c r="BL68">
        <v>5</v>
      </c>
      <c r="BM68">
        <v>5</v>
      </c>
      <c r="BN68">
        <v>5</v>
      </c>
      <c r="BO68">
        <v>5</v>
      </c>
      <c r="BP68">
        <v>5</v>
      </c>
      <c r="BQ68">
        <v>5</v>
      </c>
      <c r="BR68">
        <v>5</v>
      </c>
      <c r="BS68">
        <v>5</v>
      </c>
      <c r="BT68">
        <v>5</v>
      </c>
      <c r="BU68">
        <v>5</v>
      </c>
      <c r="BV68">
        <v>5</v>
      </c>
      <c r="BW68">
        <v>5</v>
      </c>
      <c r="BX68">
        <v>5</v>
      </c>
      <c r="BY68">
        <v>5</v>
      </c>
      <c r="BZ68">
        <v>5</v>
      </c>
      <c r="CA68">
        <v>5</v>
      </c>
      <c r="CB68">
        <v>5</v>
      </c>
      <c r="CC68">
        <v>5</v>
      </c>
      <c r="CD68">
        <v>5</v>
      </c>
      <c r="CE68">
        <v>5</v>
      </c>
      <c r="CF68">
        <v>5</v>
      </c>
      <c r="CG68">
        <v>5</v>
      </c>
      <c r="CH68">
        <v>5</v>
      </c>
      <c r="CI68">
        <v>5</v>
      </c>
      <c r="CJ68">
        <v>5</v>
      </c>
      <c r="CK68">
        <v>5</v>
      </c>
      <c r="CL68">
        <v>5</v>
      </c>
      <c r="CM68">
        <v>5</v>
      </c>
      <c r="CN68">
        <v>5</v>
      </c>
      <c r="CO68">
        <v>5</v>
      </c>
      <c r="CP68">
        <v>5</v>
      </c>
      <c r="CQ68">
        <v>5</v>
      </c>
    </row>
    <row r="69" spans="1:95" ht="18" x14ac:dyDescent="0.2">
      <c r="A69" s="1" t="s">
        <v>47</v>
      </c>
      <c r="B69">
        <v>6</v>
      </c>
      <c r="C69">
        <v>6</v>
      </c>
      <c r="D69">
        <v>6</v>
      </c>
      <c r="E69">
        <v>6</v>
      </c>
      <c r="F69">
        <v>6</v>
      </c>
      <c r="G69">
        <v>6</v>
      </c>
      <c r="H69">
        <v>6</v>
      </c>
      <c r="I69">
        <v>6</v>
      </c>
      <c r="J69">
        <v>6</v>
      </c>
      <c r="K69">
        <v>6</v>
      </c>
      <c r="O69" t="s">
        <v>224</v>
      </c>
      <c r="R69" s="25"/>
      <c r="S69" s="25"/>
      <c r="T69" s="25"/>
      <c r="U69" s="25"/>
      <c r="V69" s="25"/>
      <c r="W69" s="25"/>
      <c r="X69" s="25"/>
      <c r="Y69" s="24"/>
      <c r="Z69">
        <v>-6</v>
      </c>
      <c r="AA69">
        <v>-6</v>
      </c>
      <c r="AB69">
        <v>-6</v>
      </c>
      <c r="AC69">
        <v>-6</v>
      </c>
      <c r="AF69">
        <v>-6</v>
      </c>
      <c r="AG69">
        <v>-6</v>
      </c>
      <c r="AH69">
        <v>-6</v>
      </c>
      <c r="AI69">
        <v>-6</v>
      </c>
      <c r="AJ69">
        <v>-6</v>
      </c>
      <c r="AK69">
        <v>-6</v>
      </c>
      <c r="AL69">
        <v>-6</v>
      </c>
      <c r="AM69">
        <v>-6</v>
      </c>
      <c r="AN69">
        <v>-6</v>
      </c>
      <c r="AO69">
        <v>-6</v>
      </c>
      <c r="AP69">
        <v>-6</v>
      </c>
      <c r="AQ69">
        <v>-6</v>
      </c>
      <c r="AR69">
        <v>-6</v>
      </c>
      <c r="AS69">
        <v>-6</v>
      </c>
      <c r="AT69">
        <v>-6</v>
      </c>
      <c r="AU69">
        <v>-6</v>
      </c>
      <c r="AV69">
        <v>-6</v>
      </c>
      <c r="AW69">
        <v>-6</v>
      </c>
      <c r="AX69">
        <v>-6</v>
      </c>
      <c r="AY69">
        <v>-6</v>
      </c>
      <c r="AZ69">
        <v>-6</v>
      </c>
      <c r="BB69">
        <v>-6</v>
      </c>
      <c r="BC69">
        <v>-6</v>
      </c>
      <c r="BD69">
        <v>-6</v>
      </c>
      <c r="BE69">
        <v>-6</v>
      </c>
      <c r="BF69">
        <v>-6</v>
      </c>
      <c r="BG69">
        <v>-6</v>
      </c>
      <c r="BH69">
        <v>-6</v>
      </c>
      <c r="BI69">
        <v>-6</v>
      </c>
      <c r="BJ69">
        <v>-6</v>
      </c>
      <c r="BK69">
        <v>-6</v>
      </c>
      <c r="BL69">
        <v>-6</v>
      </c>
      <c r="BM69">
        <v>-6</v>
      </c>
      <c r="BN69">
        <v>-6</v>
      </c>
      <c r="BO69">
        <v>-6</v>
      </c>
      <c r="BP69">
        <v>-6</v>
      </c>
      <c r="BQ69">
        <v>-6</v>
      </c>
      <c r="BR69">
        <v>-6</v>
      </c>
      <c r="BS69">
        <v>-6</v>
      </c>
      <c r="BT69">
        <v>-6</v>
      </c>
      <c r="BU69">
        <v>-6</v>
      </c>
      <c r="BV69">
        <v>-6</v>
      </c>
      <c r="BW69">
        <v>-6</v>
      </c>
      <c r="BX69">
        <v>-6</v>
      </c>
      <c r="BY69">
        <v>-6</v>
      </c>
      <c r="BZ69">
        <v>-6</v>
      </c>
      <c r="CA69">
        <v>-6</v>
      </c>
      <c r="CB69">
        <v>-6</v>
      </c>
      <c r="CC69">
        <v>-6</v>
      </c>
      <c r="CD69">
        <v>-6</v>
      </c>
      <c r="CE69">
        <v>-6</v>
      </c>
      <c r="CF69">
        <v>-6</v>
      </c>
      <c r="CG69">
        <v>-6</v>
      </c>
      <c r="CH69">
        <v>-6</v>
      </c>
      <c r="CI69">
        <v>-6</v>
      </c>
      <c r="CJ69">
        <v>-6</v>
      </c>
      <c r="CK69">
        <v>-6</v>
      </c>
      <c r="CL69">
        <v>-6</v>
      </c>
      <c r="CM69">
        <v>-6</v>
      </c>
      <c r="CN69">
        <v>-6</v>
      </c>
      <c r="CO69">
        <v>-6</v>
      </c>
      <c r="CP69">
        <v>-6</v>
      </c>
      <c r="CQ69">
        <v>-6</v>
      </c>
    </row>
    <row r="70" spans="1:95" ht="18" x14ac:dyDescent="0.2">
      <c r="A70" s="1" t="s">
        <v>48</v>
      </c>
      <c r="B70">
        <v>6</v>
      </c>
      <c r="C70">
        <v>6</v>
      </c>
      <c r="D70">
        <v>6</v>
      </c>
      <c r="E70">
        <v>6</v>
      </c>
      <c r="F70">
        <v>6</v>
      </c>
      <c r="G70">
        <v>6</v>
      </c>
      <c r="H70">
        <v>6</v>
      </c>
      <c r="I70">
        <v>6</v>
      </c>
      <c r="J70">
        <v>6</v>
      </c>
      <c r="K70">
        <v>6</v>
      </c>
      <c r="O70" t="s">
        <v>225</v>
      </c>
      <c r="R70" s="24"/>
      <c r="S70" s="24"/>
      <c r="T70" s="24"/>
      <c r="U70" s="24"/>
      <c r="V70" s="24"/>
      <c r="W70" s="24"/>
      <c r="X70" s="24"/>
      <c r="Y70" s="24"/>
      <c r="Z70">
        <v>6</v>
      </c>
      <c r="AA70">
        <v>6</v>
      </c>
      <c r="AB70">
        <v>6</v>
      </c>
      <c r="AC70">
        <v>6</v>
      </c>
      <c r="AF70">
        <v>6</v>
      </c>
      <c r="AG70">
        <v>6</v>
      </c>
      <c r="AH70">
        <v>6</v>
      </c>
      <c r="AI70">
        <v>6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</row>
    <row r="71" spans="1:95" ht="18" x14ac:dyDescent="0.2">
      <c r="A71" s="1" t="s">
        <v>49</v>
      </c>
      <c r="B71">
        <v>8</v>
      </c>
      <c r="C71">
        <v>8</v>
      </c>
      <c r="D71">
        <v>8</v>
      </c>
      <c r="E71">
        <v>8</v>
      </c>
      <c r="F71">
        <v>8</v>
      </c>
      <c r="G71">
        <v>8</v>
      </c>
      <c r="H71">
        <v>8</v>
      </c>
      <c r="I71">
        <v>8</v>
      </c>
      <c r="J71">
        <v>8</v>
      </c>
      <c r="K71">
        <v>8</v>
      </c>
      <c r="O71" t="s">
        <v>226</v>
      </c>
      <c r="R71" s="24"/>
      <c r="S71" s="24"/>
      <c r="T71" s="24"/>
      <c r="U71" s="24"/>
      <c r="V71" s="24"/>
      <c r="W71" s="24"/>
      <c r="X71" s="24"/>
      <c r="Y71" s="24"/>
      <c r="Z71">
        <v>8</v>
      </c>
      <c r="AA71">
        <v>8</v>
      </c>
      <c r="AB71">
        <v>8</v>
      </c>
      <c r="AC71">
        <v>8</v>
      </c>
      <c r="AF71">
        <v>8</v>
      </c>
      <c r="AG71">
        <v>8</v>
      </c>
      <c r="AH71">
        <v>8</v>
      </c>
      <c r="AI71">
        <v>8</v>
      </c>
      <c r="AJ71">
        <v>8</v>
      </c>
      <c r="AK71">
        <v>8</v>
      </c>
      <c r="AL71">
        <v>8</v>
      </c>
      <c r="AM71">
        <v>8</v>
      </c>
      <c r="AN71">
        <v>8</v>
      </c>
      <c r="AO71">
        <v>8</v>
      </c>
      <c r="AP71">
        <v>8</v>
      </c>
      <c r="AQ71">
        <v>8</v>
      </c>
      <c r="AR71">
        <v>8</v>
      </c>
      <c r="AS71">
        <v>8</v>
      </c>
      <c r="AT71">
        <v>8</v>
      </c>
      <c r="AU71">
        <v>8</v>
      </c>
      <c r="AV71">
        <v>8</v>
      </c>
      <c r="AW71">
        <v>8</v>
      </c>
      <c r="AX71">
        <v>8</v>
      </c>
      <c r="AY71">
        <v>8</v>
      </c>
      <c r="AZ71">
        <v>8</v>
      </c>
      <c r="BB71">
        <v>8</v>
      </c>
      <c r="BC71">
        <v>8</v>
      </c>
      <c r="BD71">
        <v>8</v>
      </c>
      <c r="BE71">
        <v>8</v>
      </c>
      <c r="BF71">
        <v>8</v>
      </c>
      <c r="BG71">
        <v>8</v>
      </c>
      <c r="BH71">
        <v>8</v>
      </c>
      <c r="BI71">
        <v>8</v>
      </c>
      <c r="BJ71">
        <v>8</v>
      </c>
      <c r="BK71">
        <v>8</v>
      </c>
      <c r="BL71">
        <v>8</v>
      </c>
      <c r="BM71">
        <v>8</v>
      </c>
      <c r="BN71">
        <v>8</v>
      </c>
      <c r="BO71">
        <v>8</v>
      </c>
      <c r="BP71">
        <v>8</v>
      </c>
      <c r="BQ71">
        <v>8</v>
      </c>
      <c r="BR71">
        <v>8</v>
      </c>
      <c r="BS71">
        <v>8</v>
      </c>
      <c r="BT71">
        <v>8</v>
      </c>
      <c r="BU71">
        <v>8</v>
      </c>
      <c r="BV71">
        <v>8</v>
      </c>
      <c r="BW71">
        <v>8</v>
      </c>
      <c r="BX71">
        <v>8</v>
      </c>
      <c r="BY71">
        <v>8</v>
      </c>
      <c r="BZ71">
        <v>8</v>
      </c>
      <c r="CA71">
        <v>8</v>
      </c>
      <c r="CB71">
        <v>8</v>
      </c>
      <c r="CC71">
        <v>8</v>
      </c>
      <c r="CD71">
        <v>8</v>
      </c>
      <c r="CE71">
        <v>8</v>
      </c>
      <c r="CF71">
        <v>8</v>
      </c>
      <c r="CG71">
        <v>8</v>
      </c>
      <c r="CH71">
        <v>8</v>
      </c>
      <c r="CI71">
        <v>8</v>
      </c>
      <c r="CJ71">
        <v>8</v>
      </c>
      <c r="CK71">
        <v>8</v>
      </c>
      <c r="CL71">
        <v>8</v>
      </c>
      <c r="CM71">
        <v>8</v>
      </c>
      <c r="CN71">
        <v>8</v>
      </c>
      <c r="CO71">
        <v>8</v>
      </c>
      <c r="CP71">
        <v>8</v>
      </c>
      <c r="CQ71">
        <v>8</v>
      </c>
    </row>
    <row r="72" spans="1:95" ht="18" x14ac:dyDescent="0.2">
      <c r="A72" s="1" t="s">
        <v>50</v>
      </c>
      <c r="B72">
        <v>8</v>
      </c>
      <c r="C72">
        <v>8</v>
      </c>
      <c r="D72">
        <v>8</v>
      </c>
      <c r="E72">
        <v>8</v>
      </c>
      <c r="F72">
        <v>8</v>
      </c>
      <c r="G72">
        <v>8</v>
      </c>
      <c r="H72">
        <v>8</v>
      </c>
      <c r="I72">
        <v>8</v>
      </c>
      <c r="J72">
        <v>8</v>
      </c>
      <c r="K72">
        <v>8</v>
      </c>
      <c r="O72" t="s">
        <v>227</v>
      </c>
      <c r="P72">
        <v>1</v>
      </c>
      <c r="R72" s="24"/>
      <c r="S72" s="24"/>
      <c r="T72" s="24"/>
      <c r="U72" s="24"/>
      <c r="V72" s="24"/>
      <c r="W72" s="24"/>
      <c r="X72" s="24"/>
      <c r="Y72" s="24"/>
      <c r="Z72">
        <v>8</v>
      </c>
      <c r="AA72">
        <v>8</v>
      </c>
      <c r="AB72">
        <v>8</v>
      </c>
      <c r="AC72">
        <v>8</v>
      </c>
      <c r="AF72">
        <v>8</v>
      </c>
      <c r="AG72">
        <v>8</v>
      </c>
      <c r="AH72">
        <v>8</v>
      </c>
      <c r="AI72">
        <v>8</v>
      </c>
      <c r="AJ72">
        <v>8</v>
      </c>
      <c r="AK72">
        <v>8</v>
      </c>
      <c r="AL72">
        <v>8</v>
      </c>
      <c r="AM72">
        <v>8</v>
      </c>
      <c r="AN72">
        <v>8</v>
      </c>
      <c r="AO72">
        <v>8</v>
      </c>
      <c r="AP72">
        <v>8</v>
      </c>
      <c r="AQ72">
        <v>8</v>
      </c>
      <c r="AR72">
        <v>8</v>
      </c>
      <c r="AS72">
        <v>8</v>
      </c>
      <c r="AT72">
        <v>8</v>
      </c>
      <c r="AU72">
        <v>8</v>
      </c>
      <c r="AV72">
        <v>8</v>
      </c>
      <c r="AW72">
        <v>8</v>
      </c>
      <c r="AX72">
        <v>8</v>
      </c>
      <c r="AY72">
        <v>8</v>
      </c>
      <c r="AZ72">
        <v>8</v>
      </c>
      <c r="BB72">
        <v>8</v>
      </c>
      <c r="BC72">
        <v>8</v>
      </c>
      <c r="BD72">
        <v>8</v>
      </c>
      <c r="BE72">
        <v>8</v>
      </c>
      <c r="BF72">
        <v>8</v>
      </c>
      <c r="BG72">
        <v>8</v>
      </c>
      <c r="BH72">
        <v>8</v>
      </c>
      <c r="BI72">
        <v>8</v>
      </c>
      <c r="BJ72">
        <v>8</v>
      </c>
      <c r="BK72">
        <v>8</v>
      </c>
      <c r="BL72">
        <v>8</v>
      </c>
      <c r="BM72">
        <v>8</v>
      </c>
      <c r="BN72">
        <v>8</v>
      </c>
      <c r="BO72">
        <v>8</v>
      </c>
      <c r="BP72">
        <v>8</v>
      </c>
      <c r="BQ72">
        <v>8</v>
      </c>
      <c r="BR72">
        <v>8</v>
      </c>
      <c r="BS72">
        <v>8</v>
      </c>
      <c r="BT72">
        <v>8</v>
      </c>
      <c r="BU72">
        <v>8</v>
      </c>
      <c r="BV72">
        <v>8</v>
      </c>
      <c r="BW72">
        <v>8</v>
      </c>
      <c r="BX72">
        <v>8</v>
      </c>
      <c r="BY72">
        <v>8</v>
      </c>
      <c r="BZ72">
        <v>8</v>
      </c>
      <c r="CA72">
        <v>8</v>
      </c>
      <c r="CB72">
        <v>8</v>
      </c>
      <c r="CC72">
        <v>8</v>
      </c>
      <c r="CD72">
        <v>8</v>
      </c>
      <c r="CE72">
        <v>8</v>
      </c>
      <c r="CF72">
        <v>8</v>
      </c>
      <c r="CG72">
        <v>8</v>
      </c>
      <c r="CH72">
        <v>8</v>
      </c>
      <c r="CI72">
        <v>8</v>
      </c>
      <c r="CJ72">
        <v>8</v>
      </c>
      <c r="CK72">
        <v>8</v>
      </c>
      <c r="CL72">
        <v>8</v>
      </c>
      <c r="CM72">
        <v>8</v>
      </c>
      <c r="CN72">
        <v>8</v>
      </c>
      <c r="CO72">
        <v>8</v>
      </c>
      <c r="CP72">
        <v>8</v>
      </c>
      <c r="CQ72">
        <v>8</v>
      </c>
    </row>
    <row r="73" spans="1:95" ht="18" x14ac:dyDescent="0.2">
      <c r="A73" s="4" t="s">
        <v>51</v>
      </c>
      <c r="B73">
        <v>200</v>
      </c>
      <c r="C73">
        <v>200</v>
      </c>
      <c r="D73">
        <v>200</v>
      </c>
      <c r="E73">
        <v>200</v>
      </c>
      <c r="F73">
        <v>200</v>
      </c>
      <c r="G73">
        <v>200</v>
      </c>
      <c r="H73">
        <v>200</v>
      </c>
      <c r="I73">
        <v>200</v>
      </c>
      <c r="J73">
        <v>200</v>
      </c>
      <c r="K73">
        <v>200</v>
      </c>
      <c r="O73" t="s">
        <v>228</v>
      </c>
      <c r="P73">
        <f>P72+1</f>
        <v>2</v>
      </c>
      <c r="R73" s="24"/>
      <c r="S73" s="24"/>
      <c r="T73" s="24"/>
      <c r="U73" s="24"/>
      <c r="V73" s="24"/>
      <c r="W73" s="24"/>
      <c r="X73" s="24"/>
      <c r="Y73" s="24"/>
      <c r="Z73">
        <v>200</v>
      </c>
      <c r="AA73">
        <v>200</v>
      </c>
      <c r="AB73">
        <v>200</v>
      </c>
      <c r="AC73">
        <v>200</v>
      </c>
      <c r="AF73">
        <v>200</v>
      </c>
      <c r="AG73">
        <v>200</v>
      </c>
      <c r="AH73">
        <v>200</v>
      </c>
      <c r="AI73">
        <v>200</v>
      </c>
      <c r="AJ73">
        <v>200</v>
      </c>
      <c r="AK73">
        <v>200</v>
      </c>
      <c r="AL73">
        <v>200</v>
      </c>
      <c r="AM73">
        <v>200</v>
      </c>
      <c r="AN73">
        <v>200</v>
      </c>
      <c r="AO73">
        <v>200</v>
      </c>
      <c r="AP73">
        <v>200</v>
      </c>
      <c r="AQ73">
        <v>200</v>
      </c>
      <c r="AR73">
        <v>200</v>
      </c>
      <c r="AS73">
        <v>200</v>
      </c>
      <c r="AT73">
        <v>200</v>
      </c>
      <c r="AU73">
        <v>200</v>
      </c>
      <c r="AV73">
        <v>200</v>
      </c>
      <c r="AW73">
        <v>200</v>
      </c>
      <c r="AX73">
        <v>200</v>
      </c>
      <c r="AY73">
        <v>200</v>
      </c>
      <c r="AZ73">
        <v>200</v>
      </c>
      <c r="BB73">
        <v>200</v>
      </c>
      <c r="BC73">
        <v>200</v>
      </c>
      <c r="BD73">
        <v>200</v>
      </c>
      <c r="BE73">
        <v>200</v>
      </c>
      <c r="BF73">
        <v>200</v>
      </c>
      <c r="BG73">
        <v>200</v>
      </c>
      <c r="BH73">
        <v>200</v>
      </c>
      <c r="BI73">
        <v>200</v>
      </c>
      <c r="BJ73">
        <v>200</v>
      </c>
      <c r="BK73">
        <v>200</v>
      </c>
      <c r="BL73">
        <v>200</v>
      </c>
      <c r="BM73">
        <v>200</v>
      </c>
      <c r="BN73">
        <v>200</v>
      </c>
      <c r="BO73">
        <v>200</v>
      </c>
      <c r="BP73">
        <v>200</v>
      </c>
      <c r="BQ73">
        <v>200</v>
      </c>
      <c r="BR73">
        <v>200</v>
      </c>
      <c r="BS73">
        <v>200</v>
      </c>
      <c r="BT73">
        <v>200</v>
      </c>
      <c r="BU73">
        <v>200</v>
      </c>
      <c r="BV73">
        <v>200</v>
      </c>
      <c r="BW73">
        <v>200</v>
      </c>
      <c r="BX73">
        <v>200</v>
      </c>
      <c r="BY73">
        <v>200</v>
      </c>
      <c r="BZ73">
        <v>200</v>
      </c>
      <c r="CA73">
        <v>200</v>
      </c>
      <c r="CB73">
        <v>200</v>
      </c>
      <c r="CC73">
        <v>200</v>
      </c>
      <c r="CD73">
        <v>200</v>
      </c>
      <c r="CE73">
        <v>200</v>
      </c>
      <c r="CF73">
        <v>200</v>
      </c>
      <c r="CG73">
        <v>200</v>
      </c>
      <c r="CH73">
        <v>200</v>
      </c>
      <c r="CI73">
        <v>200</v>
      </c>
      <c r="CJ73">
        <v>200</v>
      </c>
      <c r="CK73">
        <v>200</v>
      </c>
      <c r="CL73">
        <v>200</v>
      </c>
      <c r="CM73">
        <v>200</v>
      </c>
      <c r="CN73">
        <v>200</v>
      </c>
      <c r="CO73">
        <v>200</v>
      </c>
      <c r="CP73">
        <v>200</v>
      </c>
      <c r="CQ73">
        <v>200</v>
      </c>
    </row>
    <row r="74" spans="1:95" ht="18" x14ac:dyDescent="0.2">
      <c r="A74" s="4" t="s">
        <v>52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O74" t="s">
        <v>229</v>
      </c>
      <c r="P74">
        <f t="shared" ref="P74:P123" si="1">P73+1</f>
        <v>3</v>
      </c>
      <c r="R74" s="24"/>
      <c r="S74" s="24"/>
      <c r="T74" s="24"/>
      <c r="U74" s="24"/>
      <c r="V74" s="24"/>
      <c r="W74" s="24"/>
      <c r="X74" s="24"/>
      <c r="Y74" s="24"/>
      <c r="Z74">
        <v>1</v>
      </c>
      <c r="AA74">
        <v>1</v>
      </c>
      <c r="AB74">
        <v>1</v>
      </c>
      <c r="AC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1</v>
      </c>
      <c r="AT74">
        <v>1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B74">
        <v>1</v>
      </c>
      <c r="BC74">
        <v>1</v>
      </c>
      <c r="BD74">
        <v>1</v>
      </c>
      <c r="BE74">
        <v>1</v>
      </c>
      <c r="BF74">
        <v>1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</v>
      </c>
      <c r="BM74">
        <v>1</v>
      </c>
      <c r="BN74">
        <v>1</v>
      </c>
      <c r="BO74">
        <v>1</v>
      </c>
      <c r="BP74">
        <v>1</v>
      </c>
      <c r="BQ74">
        <v>1</v>
      </c>
      <c r="BR74">
        <v>1</v>
      </c>
      <c r="BS74">
        <v>1</v>
      </c>
      <c r="BT74">
        <v>1</v>
      </c>
      <c r="BU74">
        <v>1</v>
      </c>
      <c r="BV74">
        <v>1</v>
      </c>
      <c r="BW74">
        <v>1</v>
      </c>
      <c r="BX74">
        <v>1</v>
      </c>
      <c r="BY74">
        <v>1</v>
      </c>
      <c r="BZ74">
        <v>1</v>
      </c>
      <c r="CA74">
        <v>1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</row>
    <row r="75" spans="1:95" ht="18" x14ac:dyDescent="0.2">
      <c r="A75" s="4" t="s">
        <v>53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O75" t="s">
        <v>230</v>
      </c>
      <c r="P75">
        <f t="shared" si="1"/>
        <v>4</v>
      </c>
      <c r="R75" s="24"/>
      <c r="S75" s="24"/>
      <c r="T75" s="24"/>
      <c r="U75" s="24"/>
      <c r="V75" s="24"/>
      <c r="W75" s="24"/>
      <c r="X75" s="24"/>
      <c r="Y75" s="24"/>
      <c r="Z75">
        <v>1</v>
      </c>
      <c r="AA75">
        <v>1</v>
      </c>
      <c r="AB75">
        <v>1</v>
      </c>
      <c r="AC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1</v>
      </c>
      <c r="AT75">
        <v>1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</row>
    <row r="76" spans="1:95" ht="18" x14ac:dyDescent="0.2">
      <c r="A76" s="4" t="s">
        <v>54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O76" t="s">
        <v>231</v>
      </c>
      <c r="P76">
        <f t="shared" si="1"/>
        <v>5</v>
      </c>
      <c r="R76" s="24"/>
      <c r="S76" s="24"/>
      <c r="T76" s="24"/>
      <c r="U76" s="24"/>
      <c r="V76" s="24"/>
      <c r="W76" s="24"/>
      <c r="X76" s="24"/>
      <c r="Y76" s="24"/>
      <c r="Z76">
        <v>1</v>
      </c>
      <c r="AA76">
        <v>1</v>
      </c>
      <c r="AB76">
        <v>1</v>
      </c>
      <c r="AC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</row>
    <row r="77" spans="1:95" ht="18" x14ac:dyDescent="0.2">
      <c r="A77" s="4" t="s">
        <v>116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O77" t="s">
        <v>232</v>
      </c>
      <c r="P77">
        <f t="shared" si="1"/>
        <v>6</v>
      </c>
      <c r="R77" s="24"/>
      <c r="S77" s="24"/>
      <c r="T77" s="24"/>
      <c r="U77" s="24"/>
      <c r="V77" s="24"/>
      <c r="W77" s="24"/>
      <c r="X77" s="24"/>
      <c r="Y77" s="24"/>
      <c r="Z77">
        <v>1</v>
      </c>
      <c r="AA77">
        <v>1</v>
      </c>
      <c r="AB77">
        <v>1</v>
      </c>
      <c r="AC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1</v>
      </c>
      <c r="AP77">
        <v>1</v>
      </c>
      <c r="AQ77">
        <v>1</v>
      </c>
      <c r="AR77">
        <v>1</v>
      </c>
      <c r="AS77">
        <v>1</v>
      </c>
      <c r="AT77">
        <v>1</v>
      </c>
      <c r="AU77">
        <v>1</v>
      </c>
      <c r="AV77">
        <v>1</v>
      </c>
      <c r="AW77">
        <v>1</v>
      </c>
      <c r="AX77">
        <v>1</v>
      </c>
      <c r="AY77">
        <v>1</v>
      </c>
      <c r="AZ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1</v>
      </c>
      <c r="BT77">
        <v>1</v>
      </c>
      <c r="BU77">
        <v>1</v>
      </c>
      <c r="BV77">
        <v>1</v>
      </c>
      <c r="BW77">
        <v>1</v>
      </c>
      <c r="BX77">
        <v>1</v>
      </c>
      <c r="BY77">
        <v>1</v>
      </c>
      <c r="BZ77">
        <v>1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1</v>
      </c>
      <c r="CG77">
        <v>1</v>
      </c>
      <c r="CH77">
        <v>1</v>
      </c>
      <c r="CI77">
        <v>1</v>
      </c>
      <c r="CJ77">
        <v>1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</row>
    <row r="78" spans="1:95" ht="18" x14ac:dyDescent="0.2">
      <c r="A78" s="4" t="s">
        <v>78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O78" t="s">
        <v>233</v>
      </c>
      <c r="P78">
        <f t="shared" si="1"/>
        <v>7</v>
      </c>
      <c r="R78" s="24"/>
      <c r="S78" s="24"/>
      <c r="T78" s="24"/>
      <c r="U78" s="24"/>
      <c r="V78" s="24"/>
      <c r="W78" s="24"/>
      <c r="X78" s="24"/>
      <c r="Y78" s="24"/>
      <c r="Z78">
        <v>1</v>
      </c>
      <c r="AA78">
        <v>1</v>
      </c>
      <c r="AB78">
        <v>1</v>
      </c>
      <c r="AC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 s="4"/>
      <c r="BB78" s="4">
        <v>0</v>
      </c>
      <c r="BC78" s="4">
        <v>0</v>
      </c>
      <c r="BD78" s="4">
        <v>0</v>
      </c>
      <c r="BE78" s="4">
        <v>0</v>
      </c>
      <c r="BF78" s="4">
        <v>0</v>
      </c>
      <c r="BG78" s="4">
        <v>0</v>
      </c>
      <c r="BH78" s="4">
        <v>0</v>
      </c>
      <c r="BI78" s="4">
        <v>0</v>
      </c>
      <c r="BJ78" s="4">
        <v>0</v>
      </c>
      <c r="BK78" s="4">
        <v>0</v>
      </c>
      <c r="BL78" s="4">
        <v>0</v>
      </c>
      <c r="BM78" s="4">
        <v>0</v>
      </c>
      <c r="BN78" s="4">
        <v>0</v>
      </c>
      <c r="BO78" s="4">
        <v>0</v>
      </c>
      <c r="BP78" s="4">
        <v>0</v>
      </c>
      <c r="BQ78" s="4">
        <v>0</v>
      </c>
      <c r="BR78" s="4">
        <v>0</v>
      </c>
      <c r="BS78" s="4">
        <v>0</v>
      </c>
      <c r="BT78" s="4">
        <v>0</v>
      </c>
      <c r="BU78" s="4">
        <v>0</v>
      </c>
      <c r="BV78" s="4">
        <v>0</v>
      </c>
      <c r="BW78" s="4">
        <v>0</v>
      </c>
      <c r="BX78" s="4">
        <v>0</v>
      </c>
      <c r="BY78" s="4">
        <v>0</v>
      </c>
      <c r="BZ78" s="4">
        <v>0</v>
      </c>
      <c r="CA78" s="4">
        <v>0</v>
      </c>
      <c r="CB78" s="4">
        <v>0</v>
      </c>
      <c r="CC78" s="4">
        <v>0</v>
      </c>
      <c r="CD78" s="4">
        <v>0</v>
      </c>
      <c r="CE78" s="4">
        <v>0</v>
      </c>
      <c r="CF78" s="4">
        <v>0</v>
      </c>
      <c r="CG78" s="4">
        <v>0</v>
      </c>
      <c r="CH78" s="4">
        <v>0</v>
      </c>
      <c r="CI78" s="4">
        <v>0</v>
      </c>
      <c r="CJ78" s="4">
        <v>0</v>
      </c>
      <c r="CK78" s="4">
        <v>0</v>
      </c>
      <c r="CL78" s="4">
        <v>0</v>
      </c>
      <c r="CM78" s="4">
        <v>0</v>
      </c>
      <c r="CN78" s="4">
        <v>0</v>
      </c>
      <c r="CO78" s="4">
        <v>0</v>
      </c>
      <c r="CP78" s="4">
        <v>0</v>
      </c>
      <c r="CQ78" s="4">
        <v>0</v>
      </c>
    </row>
    <row r="79" spans="1:95" ht="18" x14ac:dyDescent="0.2">
      <c r="A79" s="4" t="s">
        <v>55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O79" t="s">
        <v>234</v>
      </c>
      <c r="P79">
        <f t="shared" si="1"/>
        <v>8</v>
      </c>
      <c r="R79" s="24"/>
      <c r="S79" s="24"/>
      <c r="T79" s="24"/>
      <c r="U79" s="24"/>
      <c r="V79" s="24"/>
      <c r="W79" s="24"/>
      <c r="X79" s="24"/>
      <c r="Y79" s="24"/>
      <c r="Z79">
        <v>1</v>
      </c>
      <c r="AA79">
        <v>1</v>
      </c>
      <c r="AB79">
        <v>1</v>
      </c>
      <c r="AC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</row>
    <row r="80" spans="1:95" ht="18" x14ac:dyDescent="0.2">
      <c r="A80" s="4" t="s">
        <v>56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O80" t="s">
        <v>235</v>
      </c>
      <c r="P80">
        <f t="shared" si="1"/>
        <v>9</v>
      </c>
      <c r="R80" s="24"/>
      <c r="S80" s="24"/>
      <c r="T80" s="24"/>
      <c r="U80" s="24"/>
      <c r="V80" s="24"/>
      <c r="W80" s="24"/>
      <c r="X80" s="24"/>
      <c r="Y80" s="24"/>
      <c r="Z80">
        <v>1</v>
      </c>
      <c r="AA80">
        <v>1</v>
      </c>
      <c r="AB80">
        <v>1</v>
      </c>
      <c r="AC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</row>
    <row r="81" spans="1:95" ht="18" x14ac:dyDescent="0.2">
      <c r="A81" s="4" t="s">
        <v>57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O81" t="s">
        <v>236</v>
      </c>
      <c r="P81">
        <f t="shared" si="1"/>
        <v>10</v>
      </c>
      <c r="R81" s="24"/>
      <c r="S81" s="24"/>
      <c r="T81" s="24"/>
      <c r="U81" s="24"/>
      <c r="V81" s="24"/>
      <c r="W81" s="24"/>
      <c r="X81" s="24"/>
      <c r="Y81" s="24"/>
      <c r="Z81">
        <v>1</v>
      </c>
      <c r="AA81">
        <v>1</v>
      </c>
      <c r="AB81">
        <v>1</v>
      </c>
      <c r="AC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1</v>
      </c>
      <c r="AW81">
        <v>1</v>
      </c>
      <c r="AX81">
        <v>1</v>
      </c>
      <c r="AY81">
        <v>1</v>
      </c>
      <c r="AZ81">
        <v>1</v>
      </c>
      <c r="BB81">
        <v>1</v>
      </c>
      <c r="BC81">
        <v>1</v>
      </c>
      <c r="BD81">
        <v>1</v>
      </c>
      <c r="BE81">
        <v>1</v>
      </c>
      <c r="BF81">
        <v>1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</v>
      </c>
      <c r="BM81">
        <v>1</v>
      </c>
      <c r="BN81">
        <v>1</v>
      </c>
      <c r="BO81">
        <v>1</v>
      </c>
      <c r="BP81">
        <v>1</v>
      </c>
      <c r="BQ81">
        <v>1</v>
      </c>
      <c r="BR81">
        <v>1</v>
      </c>
      <c r="BS81">
        <v>1</v>
      </c>
      <c r="BT81">
        <v>1</v>
      </c>
      <c r="BU81">
        <v>1</v>
      </c>
      <c r="BV81">
        <v>1</v>
      </c>
      <c r="BW81">
        <v>1</v>
      </c>
      <c r="BX81">
        <v>1</v>
      </c>
      <c r="BY81">
        <v>1</v>
      </c>
      <c r="BZ81">
        <v>1</v>
      </c>
      <c r="CA81">
        <v>1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1</v>
      </c>
      <c r="CH81">
        <v>1</v>
      </c>
      <c r="CI81">
        <v>1</v>
      </c>
      <c r="CJ81">
        <v>1</v>
      </c>
      <c r="CK81">
        <v>1</v>
      </c>
      <c r="CL81">
        <v>1</v>
      </c>
      <c r="CM81">
        <v>1</v>
      </c>
      <c r="CN81">
        <v>1</v>
      </c>
      <c r="CO81">
        <v>1</v>
      </c>
      <c r="CP81">
        <v>1</v>
      </c>
      <c r="CQ81">
        <v>1</v>
      </c>
    </row>
    <row r="82" spans="1:95" ht="18" x14ac:dyDescent="0.2">
      <c r="A82" s="4" t="s">
        <v>58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O82" t="s">
        <v>237</v>
      </c>
      <c r="P82">
        <f t="shared" si="1"/>
        <v>11</v>
      </c>
      <c r="R82" s="24"/>
      <c r="S82" s="24"/>
      <c r="T82" s="24"/>
      <c r="U82" s="24"/>
      <c r="V82" s="24"/>
      <c r="W82" s="24"/>
      <c r="X82" s="24"/>
      <c r="Y82" s="24"/>
      <c r="Z82">
        <v>1</v>
      </c>
      <c r="AA82">
        <v>1</v>
      </c>
      <c r="AB82">
        <v>1</v>
      </c>
      <c r="AC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 s="6"/>
      <c r="BB82" s="6">
        <v>1</v>
      </c>
      <c r="BC82" s="6">
        <v>1</v>
      </c>
      <c r="BD82" s="6">
        <v>1</v>
      </c>
      <c r="BE82" s="6">
        <v>1</v>
      </c>
      <c r="BF82" s="6">
        <v>1</v>
      </c>
      <c r="BG82" s="6">
        <v>1</v>
      </c>
      <c r="BH82" s="6">
        <v>1</v>
      </c>
      <c r="BI82" s="6">
        <v>1</v>
      </c>
      <c r="BJ82" s="6">
        <v>1</v>
      </c>
      <c r="BK82" s="6">
        <v>1</v>
      </c>
      <c r="BL82" s="6">
        <v>1</v>
      </c>
      <c r="BM82" s="6">
        <v>1</v>
      </c>
      <c r="BN82" s="6">
        <v>1</v>
      </c>
      <c r="BO82" s="6">
        <v>1</v>
      </c>
      <c r="BP82" s="6">
        <v>1</v>
      </c>
      <c r="BQ82" s="6">
        <v>1</v>
      </c>
      <c r="BR82" s="6">
        <v>1</v>
      </c>
      <c r="BS82" s="6">
        <v>1</v>
      </c>
      <c r="BT82" s="6">
        <v>1</v>
      </c>
      <c r="BU82" s="6">
        <v>1</v>
      </c>
      <c r="BV82" s="6">
        <v>1</v>
      </c>
      <c r="BW82" s="6">
        <v>1</v>
      </c>
      <c r="BX82" s="6">
        <v>1</v>
      </c>
      <c r="BY82" s="6">
        <v>1</v>
      </c>
      <c r="BZ82" s="6">
        <v>1</v>
      </c>
      <c r="CA82" s="6">
        <v>1</v>
      </c>
      <c r="CB82" s="6">
        <v>1</v>
      </c>
      <c r="CC82" s="6">
        <v>1</v>
      </c>
      <c r="CD82" s="6">
        <v>1</v>
      </c>
      <c r="CE82" s="6">
        <v>1</v>
      </c>
      <c r="CF82" s="6">
        <v>1</v>
      </c>
      <c r="CG82" s="6">
        <v>1</v>
      </c>
      <c r="CH82" s="6">
        <v>1</v>
      </c>
      <c r="CI82" s="6">
        <v>1</v>
      </c>
      <c r="CJ82" s="6">
        <v>1</v>
      </c>
      <c r="CK82" s="6">
        <v>1</v>
      </c>
      <c r="CL82" s="6">
        <v>1</v>
      </c>
      <c r="CM82" s="6">
        <v>1</v>
      </c>
      <c r="CN82" s="6">
        <v>1</v>
      </c>
      <c r="CO82" s="6">
        <v>1</v>
      </c>
      <c r="CP82" s="6">
        <v>1</v>
      </c>
      <c r="CQ82" s="6">
        <v>1</v>
      </c>
    </row>
    <row r="83" spans="1:95" ht="18" x14ac:dyDescent="0.2">
      <c r="A83" s="4" t="s">
        <v>59</v>
      </c>
      <c r="B83">
        <v>0.1</v>
      </c>
      <c r="C83">
        <v>0.1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O83" t="s">
        <v>238</v>
      </c>
      <c r="P83">
        <f t="shared" si="1"/>
        <v>12</v>
      </c>
      <c r="R83" s="24"/>
      <c r="S83" s="24"/>
      <c r="T83" s="24"/>
      <c r="U83" s="24"/>
      <c r="V83" s="24"/>
      <c r="W83" s="24"/>
      <c r="X83" s="24"/>
      <c r="Y83" s="24"/>
      <c r="Z83">
        <v>1</v>
      </c>
      <c r="AA83">
        <v>1</v>
      </c>
      <c r="AB83">
        <v>1</v>
      </c>
      <c r="AC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1</v>
      </c>
      <c r="AO83">
        <v>1</v>
      </c>
      <c r="AP83">
        <v>1</v>
      </c>
      <c r="AQ83">
        <v>1</v>
      </c>
      <c r="AR83">
        <v>1</v>
      </c>
      <c r="AS83">
        <v>1</v>
      </c>
      <c r="AT83">
        <v>1</v>
      </c>
      <c r="AU83">
        <v>1</v>
      </c>
      <c r="AV83">
        <v>1</v>
      </c>
      <c r="AW83">
        <v>1</v>
      </c>
      <c r="AX83">
        <v>1</v>
      </c>
      <c r="AY83">
        <v>1</v>
      </c>
      <c r="AZ83">
        <v>1</v>
      </c>
      <c r="BA83" s="6"/>
      <c r="BB83" s="6">
        <v>1</v>
      </c>
      <c r="BC83" s="6">
        <v>1</v>
      </c>
      <c r="BD83" s="6">
        <v>1</v>
      </c>
      <c r="BE83" s="6">
        <v>1</v>
      </c>
      <c r="BF83" s="6">
        <v>1</v>
      </c>
      <c r="BG83" s="6">
        <v>1</v>
      </c>
      <c r="BH83" s="6">
        <v>1</v>
      </c>
      <c r="BI83" s="6">
        <v>1</v>
      </c>
      <c r="BJ83" s="6">
        <v>1</v>
      </c>
      <c r="BK83" s="6">
        <v>1</v>
      </c>
      <c r="BL83" s="6">
        <v>1</v>
      </c>
      <c r="BM83" s="6">
        <v>1</v>
      </c>
      <c r="BN83" s="6">
        <v>1</v>
      </c>
      <c r="BO83" s="6">
        <v>1</v>
      </c>
      <c r="BP83" s="6">
        <v>1</v>
      </c>
      <c r="BQ83" s="6">
        <v>1</v>
      </c>
      <c r="BR83" s="6">
        <v>1</v>
      </c>
      <c r="BS83" s="6">
        <v>1</v>
      </c>
      <c r="BT83" s="6">
        <v>1</v>
      </c>
      <c r="BU83" s="6">
        <v>1</v>
      </c>
      <c r="BV83" s="6">
        <v>1</v>
      </c>
      <c r="BW83" s="6">
        <v>1</v>
      </c>
      <c r="BX83" s="6">
        <v>1</v>
      </c>
      <c r="BY83" s="6">
        <v>1</v>
      </c>
      <c r="BZ83" s="6">
        <v>1</v>
      </c>
      <c r="CA83" s="6">
        <v>1</v>
      </c>
      <c r="CB83" s="6">
        <v>1</v>
      </c>
      <c r="CC83" s="6">
        <v>1</v>
      </c>
      <c r="CD83" s="6">
        <v>1</v>
      </c>
      <c r="CE83" s="6">
        <v>1</v>
      </c>
      <c r="CF83" s="6">
        <v>1</v>
      </c>
      <c r="CG83" s="6">
        <v>1</v>
      </c>
      <c r="CH83" s="6">
        <v>1</v>
      </c>
      <c r="CI83" s="6">
        <v>1</v>
      </c>
      <c r="CJ83" s="6">
        <v>1</v>
      </c>
      <c r="CK83" s="6">
        <v>1</v>
      </c>
      <c r="CL83" s="6">
        <v>1</v>
      </c>
      <c r="CM83" s="6">
        <v>1</v>
      </c>
      <c r="CN83" s="6">
        <v>1</v>
      </c>
      <c r="CO83" s="6">
        <v>1</v>
      </c>
      <c r="CP83" s="6">
        <v>1</v>
      </c>
      <c r="CQ83" s="6">
        <v>1</v>
      </c>
    </row>
    <row r="84" spans="1:95" ht="18" x14ac:dyDescent="0.2">
      <c r="A84" s="4" t="s">
        <v>60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O84" t="s">
        <v>239</v>
      </c>
      <c r="P84">
        <f t="shared" si="1"/>
        <v>13</v>
      </c>
      <c r="R84" s="24"/>
      <c r="S84" s="24"/>
      <c r="T84" s="24"/>
      <c r="U84" s="24"/>
      <c r="V84" s="24"/>
      <c r="W84" s="24"/>
      <c r="X84" s="24"/>
      <c r="Y84" s="24"/>
      <c r="Z84">
        <v>1</v>
      </c>
      <c r="AA84">
        <v>1</v>
      </c>
      <c r="AB84">
        <v>1</v>
      </c>
      <c r="AC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B84">
        <v>1</v>
      </c>
      <c r="BC84">
        <v>1</v>
      </c>
      <c r="BD84">
        <v>1</v>
      </c>
      <c r="BE84">
        <v>1</v>
      </c>
      <c r="BF84">
        <v>1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1</v>
      </c>
      <c r="BO84">
        <v>1</v>
      </c>
      <c r="BP84">
        <v>1</v>
      </c>
      <c r="BQ84">
        <v>1</v>
      </c>
      <c r="BR84">
        <v>1</v>
      </c>
      <c r="BS84">
        <v>1</v>
      </c>
      <c r="BT84">
        <v>1</v>
      </c>
      <c r="BU84">
        <v>1</v>
      </c>
      <c r="BV84">
        <v>1</v>
      </c>
      <c r="BW84">
        <v>1</v>
      </c>
      <c r="BX84">
        <v>1</v>
      </c>
      <c r="BY84">
        <v>1</v>
      </c>
      <c r="BZ84">
        <v>1</v>
      </c>
      <c r="CA84">
        <v>1</v>
      </c>
      <c r="CB84">
        <v>1</v>
      </c>
      <c r="CC84">
        <v>1</v>
      </c>
      <c r="CD84">
        <v>1</v>
      </c>
      <c r="CE84">
        <v>1</v>
      </c>
      <c r="CF84">
        <v>1</v>
      </c>
      <c r="CG84">
        <v>1</v>
      </c>
      <c r="CH84">
        <v>1</v>
      </c>
      <c r="CI84">
        <v>1</v>
      </c>
      <c r="CJ84">
        <v>1</v>
      </c>
      <c r="CK84">
        <v>1</v>
      </c>
      <c r="CL84">
        <v>1</v>
      </c>
      <c r="CM84">
        <v>1</v>
      </c>
      <c r="CN84">
        <v>1</v>
      </c>
      <c r="CO84">
        <v>1</v>
      </c>
      <c r="CP84">
        <v>1</v>
      </c>
      <c r="CQ84">
        <v>1</v>
      </c>
    </row>
    <row r="85" spans="1:95" ht="18" x14ac:dyDescent="0.2">
      <c r="A85" s="4" t="s">
        <v>61</v>
      </c>
      <c r="B85">
        <v>12.5</v>
      </c>
      <c r="C85">
        <v>12.5</v>
      </c>
      <c r="D85">
        <v>12.5</v>
      </c>
      <c r="E85">
        <v>12.5</v>
      </c>
      <c r="F85">
        <v>12.5</v>
      </c>
      <c r="G85">
        <v>12.5</v>
      </c>
      <c r="H85">
        <v>12.5</v>
      </c>
      <c r="I85">
        <v>12.5</v>
      </c>
      <c r="J85">
        <v>12.5</v>
      </c>
      <c r="K85">
        <v>12.5</v>
      </c>
      <c r="O85" t="s">
        <v>240</v>
      </c>
      <c r="P85">
        <f t="shared" si="1"/>
        <v>14</v>
      </c>
      <c r="R85" s="24"/>
      <c r="S85" s="24"/>
      <c r="T85" s="24"/>
      <c r="U85" s="24"/>
      <c r="V85" s="24"/>
      <c r="W85" s="24"/>
      <c r="X85" s="24"/>
      <c r="Y85" s="24"/>
      <c r="Z85">
        <v>12.5</v>
      </c>
      <c r="AA85">
        <v>12.5</v>
      </c>
      <c r="AB85">
        <v>12.5</v>
      </c>
      <c r="AC85">
        <v>12.5</v>
      </c>
      <c r="AF85">
        <v>12.5</v>
      </c>
      <c r="AG85">
        <v>12.5</v>
      </c>
      <c r="AH85">
        <v>12.5</v>
      </c>
      <c r="AI85">
        <v>12.5</v>
      </c>
      <c r="AJ85">
        <v>12.5</v>
      </c>
      <c r="AK85">
        <v>12.5</v>
      </c>
      <c r="AL85">
        <v>12.5</v>
      </c>
      <c r="AM85">
        <v>12.5</v>
      </c>
      <c r="AN85">
        <v>12.5</v>
      </c>
      <c r="AO85">
        <v>12.5</v>
      </c>
      <c r="AP85">
        <v>12.5</v>
      </c>
      <c r="AQ85">
        <v>12.5</v>
      </c>
      <c r="AR85">
        <v>12.5</v>
      </c>
      <c r="AS85">
        <v>12.5</v>
      </c>
      <c r="AT85">
        <v>12.5</v>
      </c>
      <c r="AU85">
        <v>12.5</v>
      </c>
      <c r="AV85">
        <v>12.5</v>
      </c>
      <c r="AW85">
        <v>12.5</v>
      </c>
      <c r="AX85">
        <v>12.5</v>
      </c>
      <c r="AY85">
        <v>12.5</v>
      </c>
      <c r="AZ85">
        <v>12.5</v>
      </c>
      <c r="BB85">
        <v>12.5</v>
      </c>
      <c r="BC85">
        <v>12.5</v>
      </c>
      <c r="BD85">
        <v>12.5</v>
      </c>
      <c r="BE85">
        <v>12.5</v>
      </c>
      <c r="BF85">
        <v>12.5</v>
      </c>
      <c r="BG85">
        <v>12.5</v>
      </c>
      <c r="BH85">
        <v>12.5</v>
      </c>
      <c r="BI85">
        <v>12.5</v>
      </c>
      <c r="BJ85">
        <v>12.5</v>
      </c>
      <c r="BK85">
        <v>12.5</v>
      </c>
      <c r="BL85">
        <v>12.5</v>
      </c>
      <c r="BM85">
        <v>12.5</v>
      </c>
      <c r="BN85">
        <v>12.5</v>
      </c>
      <c r="BO85">
        <v>12.5</v>
      </c>
      <c r="BP85">
        <v>12.5</v>
      </c>
      <c r="BQ85">
        <v>12.5</v>
      </c>
      <c r="BR85">
        <v>12.5</v>
      </c>
      <c r="BS85">
        <v>12.5</v>
      </c>
      <c r="BT85">
        <v>12.5</v>
      </c>
      <c r="BU85">
        <v>12.5</v>
      </c>
      <c r="BV85">
        <v>12.5</v>
      </c>
      <c r="BW85">
        <v>12.5</v>
      </c>
      <c r="BX85">
        <v>12.5</v>
      </c>
      <c r="BY85">
        <v>12.5</v>
      </c>
      <c r="BZ85">
        <v>12.5</v>
      </c>
      <c r="CA85">
        <v>12.5</v>
      </c>
      <c r="CB85">
        <v>12.5</v>
      </c>
      <c r="CC85">
        <v>12.5</v>
      </c>
      <c r="CD85">
        <v>12.5</v>
      </c>
      <c r="CE85">
        <v>12.5</v>
      </c>
      <c r="CF85">
        <v>12.5</v>
      </c>
      <c r="CG85">
        <v>12.5</v>
      </c>
      <c r="CH85">
        <v>12.5</v>
      </c>
      <c r="CI85">
        <v>12.5</v>
      </c>
      <c r="CJ85">
        <v>12.5</v>
      </c>
      <c r="CK85">
        <v>12.5</v>
      </c>
      <c r="CL85">
        <v>12.5</v>
      </c>
      <c r="CM85">
        <v>12.5</v>
      </c>
      <c r="CN85">
        <v>12.5</v>
      </c>
      <c r="CO85">
        <v>12.5</v>
      </c>
      <c r="CP85">
        <v>12.5</v>
      </c>
      <c r="CQ85">
        <v>12.5</v>
      </c>
    </row>
    <row r="86" spans="1:95" ht="18" x14ac:dyDescent="0.2">
      <c r="A86" s="4" t="s">
        <v>62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O86" t="s">
        <v>241</v>
      </c>
      <c r="P86">
        <f t="shared" si="1"/>
        <v>15</v>
      </c>
      <c r="R86" s="24"/>
      <c r="S86" s="24"/>
      <c r="T86" s="24"/>
      <c r="U86" s="24"/>
      <c r="V86" s="24"/>
      <c r="W86" s="24"/>
      <c r="X86" s="24"/>
      <c r="Y86" s="24"/>
      <c r="Z86">
        <v>1</v>
      </c>
      <c r="AA86">
        <v>1</v>
      </c>
      <c r="AB86">
        <v>1</v>
      </c>
      <c r="AC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1</v>
      </c>
      <c r="AO86">
        <v>1</v>
      </c>
      <c r="AP86">
        <v>1</v>
      </c>
      <c r="AQ86">
        <v>1</v>
      </c>
      <c r="AR86">
        <v>1</v>
      </c>
      <c r="AS86">
        <v>1</v>
      </c>
      <c r="AT86">
        <v>1</v>
      </c>
      <c r="AU86">
        <v>1</v>
      </c>
      <c r="AV86">
        <v>1</v>
      </c>
      <c r="AW86">
        <v>1</v>
      </c>
      <c r="AX86">
        <v>1</v>
      </c>
      <c r="AY86">
        <v>1</v>
      </c>
      <c r="AZ86">
        <v>1</v>
      </c>
      <c r="BB86">
        <v>1</v>
      </c>
      <c r="BC86">
        <v>1</v>
      </c>
      <c r="BD86">
        <v>1</v>
      </c>
      <c r="BE86">
        <v>1</v>
      </c>
      <c r="BF86">
        <v>1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1</v>
      </c>
      <c r="BT86">
        <v>1</v>
      </c>
      <c r="BU86">
        <v>1</v>
      </c>
      <c r="BV86">
        <v>1</v>
      </c>
      <c r="BW86">
        <v>1</v>
      </c>
      <c r="BX86">
        <v>1</v>
      </c>
      <c r="BY86">
        <v>1</v>
      </c>
      <c r="BZ86">
        <v>1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1</v>
      </c>
      <c r="CI86">
        <v>1</v>
      </c>
      <c r="CJ86">
        <v>1</v>
      </c>
      <c r="CK86">
        <v>1</v>
      </c>
      <c r="CL86">
        <v>1</v>
      </c>
      <c r="CM86">
        <v>1</v>
      </c>
      <c r="CN86">
        <v>1</v>
      </c>
      <c r="CO86">
        <v>1</v>
      </c>
      <c r="CP86">
        <v>1</v>
      </c>
      <c r="CQ86">
        <v>1</v>
      </c>
    </row>
    <row r="87" spans="1:95" ht="18" x14ac:dyDescent="0.2">
      <c r="A87" s="4" t="s">
        <v>63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O87" t="s">
        <v>242</v>
      </c>
      <c r="P87">
        <f t="shared" si="1"/>
        <v>16</v>
      </c>
      <c r="R87" s="24"/>
      <c r="S87" s="24"/>
      <c r="T87" s="24"/>
      <c r="U87" s="24"/>
      <c r="V87" s="24"/>
      <c r="W87" s="24"/>
      <c r="X87" s="24"/>
      <c r="Y87" s="24"/>
      <c r="Z87">
        <v>1</v>
      </c>
      <c r="AA87">
        <v>1</v>
      </c>
      <c r="AB87">
        <v>1</v>
      </c>
      <c r="AC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1</v>
      </c>
      <c r="AT87">
        <v>1</v>
      </c>
      <c r="AU87">
        <v>1</v>
      </c>
      <c r="AV87">
        <v>1</v>
      </c>
      <c r="AW87">
        <v>1</v>
      </c>
      <c r="AX87">
        <v>1</v>
      </c>
      <c r="AY87">
        <v>1</v>
      </c>
      <c r="AZ87">
        <v>1</v>
      </c>
      <c r="BB87">
        <v>1</v>
      </c>
      <c r="BC87">
        <v>1</v>
      </c>
      <c r="BD87">
        <v>1</v>
      </c>
      <c r="BE87">
        <v>1</v>
      </c>
      <c r="BF87">
        <v>1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1</v>
      </c>
      <c r="BT87">
        <v>1</v>
      </c>
      <c r="BU87">
        <v>1</v>
      </c>
      <c r="BV87">
        <v>1</v>
      </c>
      <c r="BW87">
        <v>1</v>
      </c>
      <c r="BX87">
        <v>1</v>
      </c>
      <c r="BY87">
        <v>1</v>
      </c>
      <c r="BZ87">
        <v>1</v>
      </c>
      <c r="CA87">
        <v>1</v>
      </c>
      <c r="CB87">
        <v>1</v>
      </c>
      <c r="CC87">
        <v>1</v>
      </c>
      <c r="CD87">
        <v>1</v>
      </c>
      <c r="CE87">
        <v>1</v>
      </c>
      <c r="CF87">
        <v>1</v>
      </c>
      <c r="CG87">
        <v>1</v>
      </c>
      <c r="CH87">
        <v>1</v>
      </c>
      <c r="CI87">
        <v>1</v>
      </c>
      <c r="CJ87">
        <v>1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1</v>
      </c>
      <c r="CQ87">
        <v>1</v>
      </c>
    </row>
    <row r="88" spans="1:95" ht="18" x14ac:dyDescent="0.2">
      <c r="A88" s="4" t="s">
        <v>64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O88" t="s">
        <v>243</v>
      </c>
      <c r="P88">
        <f t="shared" si="1"/>
        <v>17</v>
      </c>
      <c r="R88" s="24"/>
      <c r="S88" s="24"/>
      <c r="T88" s="24"/>
      <c r="U88" s="24"/>
      <c r="V88" s="24"/>
      <c r="W88" s="24"/>
      <c r="X88" s="24"/>
      <c r="Y88" s="24"/>
      <c r="Z88">
        <v>1</v>
      </c>
      <c r="AA88">
        <v>1</v>
      </c>
      <c r="AB88">
        <v>1</v>
      </c>
      <c r="AC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1</v>
      </c>
      <c r="AR88">
        <v>1</v>
      </c>
      <c r="AS88">
        <v>1</v>
      </c>
      <c r="AT88">
        <v>1</v>
      </c>
      <c r="AU88">
        <v>1</v>
      </c>
      <c r="AV88">
        <v>1</v>
      </c>
      <c r="AW88">
        <v>1</v>
      </c>
      <c r="AX88">
        <v>1</v>
      </c>
      <c r="AY88">
        <v>1</v>
      </c>
      <c r="AZ88">
        <v>1</v>
      </c>
      <c r="BB88">
        <v>1</v>
      </c>
      <c r="BC88">
        <v>1</v>
      </c>
      <c r="BD88">
        <v>1</v>
      </c>
      <c r="BE88">
        <v>1</v>
      </c>
      <c r="BF88">
        <v>1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1</v>
      </c>
      <c r="BO88">
        <v>1</v>
      </c>
      <c r="BP88">
        <v>1</v>
      </c>
      <c r="BQ88">
        <v>1</v>
      </c>
      <c r="BR88">
        <v>1</v>
      </c>
      <c r="BS88">
        <v>1</v>
      </c>
      <c r="BT88">
        <v>1</v>
      </c>
      <c r="BU88">
        <v>1</v>
      </c>
      <c r="BV88">
        <v>1</v>
      </c>
      <c r="BW88">
        <v>1</v>
      </c>
      <c r="BX88">
        <v>1</v>
      </c>
      <c r="BY88">
        <v>1</v>
      </c>
      <c r="BZ88">
        <v>1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1</v>
      </c>
      <c r="CI88">
        <v>1</v>
      </c>
      <c r="CJ88">
        <v>1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</row>
    <row r="89" spans="1:95" ht="18" x14ac:dyDescent="0.2">
      <c r="A89" s="4" t="s">
        <v>65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O89" t="s">
        <v>244</v>
      </c>
      <c r="P89">
        <f t="shared" si="1"/>
        <v>18</v>
      </c>
      <c r="R89" s="24"/>
      <c r="S89" s="24"/>
      <c r="T89" s="24"/>
      <c r="U89" s="24"/>
      <c r="V89" s="24"/>
      <c r="W89" s="24"/>
      <c r="X89" s="24"/>
      <c r="Y89" s="24"/>
      <c r="Z89">
        <v>1</v>
      </c>
      <c r="AA89">
        <v>1</v>
      </c>
      <c r="AB89">
        <v>1</v>
      </c>
      <c r="AC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1</v>
      </c>
      <c r="AO89">
        <v>1</v>
      </c>
      <c r="AP89">
        <v>1</v>
      </c>
      <c r="AQ89">
        <v>1</v>
      </c>
      <c r="AR89">
        <v>1</v>
      </c>
      <c r="AS89">
        <v>1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</v>
      </c>
      <c r="BM89">
        <v>1</v>
      </c>
      <c r="BN89">
        <v>1</v>
      </c>
      <c r="BO89">
        <v>1</v>
      </c>
      <c r="BP89">
        <v>1</v>
      </c>
      <c r="BQ89">
        <v>1</v>
      </c>
      <c r="BR89">
        <v>1</v>
      </c>
      <c r="BS89">
        <v>1</v>
      </c>
      <c r="BT89">
        <v>1</v>
      </c>
      <c r="BU89">
        <v>1</v>
      </c>
      <c r="BV89">
        <v>1</v>
      </c>
      <c r="BW89">
        <v>1</v>
      </c>
      <c r="BX89">
        <v>1</v>
      </c>
      <c r="BY89">
        <v>1</v>
      </c>
      <c r="BZ89">
        <v>1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1</v>
      </c>
      <c r="CI89">
        <v>1</v>
      </c>
      <c r="CJ89">
        <v>1</v>
      </c>
      <c r="CK89">
        <v>1</v>
      </c>
      <c r="CL89">
        <v>1</v>
      </c>
      <c r="CM89">
        <v>1</v>
      </c>
      <c r="CN89">
        <v>1</v>
      </c>
      <c r="CO89">
        <v>1</v>
      </c>
      <c r="CP89">
        <v>1</v>
      </c>
      <c r="CQ89">
        <v>1</v>
      </c>
    </row>
    <row r="90" spans="1:95" ht="18" x14ac:dyDescent="0.2">
      <c r="A90" s="4" t="s">
        <v>66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O90" t="s">
        <v>245</v>
      </c>
      <c r="P90">
        <f t="shared" si="1"/>
        <v>19</v>
      </c>
      <c r="R90" s="24"/>
      <c r="S90" s="24"/>
      <c r="T90" s="24"/>
      <c r="U90" s="24"/>
      <c r="V90" s="24"/>
      <c r="W90" s="24"/>
      <c r="X90" s="24"/>
      <c r="Y90" s="24"/>
      <c r="Z90">
        <v>1</v>
      </c>
      <c r="AA90">
        <v>1</v>
      </c>
      <c r="AB90">
        <v>1</v>
      </c>
      <c r="AC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</row>
    <row r="91" spans="1:95" ht="18" x14ac:dyDescent="0.2">
      <c r="A91" s="4" t="s">
        <v>67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O91" t="s">
        <v>246</v>
      </c>
      <c r="P91">
        <f t="shared" si="1"/>
        <v>20</v>
      </c>
      <c r="R91" s="24"/>
      <c r="S91" s="24"/>
      <c r="T91" s="24"/>
      <c r="U91" s="24"/>
      <c r="V91" s="24"/>
      <c r="W91" s="24"/>
      <c r="X91" s="24"/>
      <c r="Y91" s="24"/>
      <c r="Z91">
        <v>1</v>
      </c>
      <c r="AA91">
        <v>1</v>
      </c>
      <c r="AB91">
        <v>1</v>
      </c>
      <c r="AC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</row>
    <row r="92" spans="1:95" ht="18" x14ac:dyDescent="0.2">
      <c r="A92" s="4" t="s">
        <v>68</v>
      </c>
      <c r="B92">
        <v>3.125</v>
      </c>
      <c r="C92">
        <v>3.125</v>
      </c>
      <c r="D92">
        <v>3.125</v>
      </c>
      <c r="E92">
        <v>3.125</v>
      </c>
      <c r="F92">
        <v>3.125</v>
      </c>
      <c r="G92">
        <v>3.125</v>
      </c>
      <c r="H92">
        <v>3.125</v>
      </c>
      <c r="I92">
        <v>3.125</v>
      </c>
      <c r="J92">
        <v>3.125</v>
      </c>
      <c r="K92">
        <v>3.125</v>
      </c>
      <c r="O92" t="s">
        <v>247</v>
      </c>
      <c r="P92">
        <f t="shared" si="1"/>
        <v>21</v>
      </c>
      <c r="R92" s="24"/>
      <c r="S92" s="24"/>
      <c r="T92" s="24"/>
      <c r="U92" s="24"/>
      <c r="V92" s="24"/>
      <c r="W92" s="24"/>
      <c r="X92" s="24"/>
      <c r="Y92" s="24"/>
      <c r="Z92">
        <v>3.125</v>
      </c>
      <c r="AA92">
        <v>3.125</v>
      </c>
      <c r="AB92">
        <v>3.125</v>
      </c>
      <c r="AC92">
        <v>3.125</v>
      </c>
      <c r="AF92">
        <v>3.125</v>
      </c>
      <c r="AG92">
        <v>3.125</v>
      </c>
      <c r="AH92">
        <v>3.125</v>
      </c>
      <c r="AI92">
        <v>3.125</v>
      </c>
      <c r="AJ92">
        <v>3.125</v>
      </c>
      <c r="AK92">
        <v>3.125</v>
      </c>
      <c r="AL92">
        <v>3.125</v>
      </c>
      <c r="AM92">
        <v>3.125</v>
      </c>
      <c r="AN92">
        <v>3.125</v>
      </c>
      <c r="AO92">
        <v>3.125</v>
      </c>
      <c r="AP92">
        <v>3.125</v>
      </c>
      <c r="AQ92">
        <v>3.125</v>
      </c>
      <c r="AR92">
        <v>3.125</v>
      </c>
      <c r="AS92">
        <v>3.125</v>
      </c>
      <c r="AT92">
        <v>3.125</v>
      </c>
      <c r="AU92">
        <v>3.125</v>
      </c>
      <c r="AV92">
        <v>3.125</v>
      </c>
      <c r="AW92">
        <v>3.125</v>
      </c>
      <c r="AX92">
        <v>3.125</v>
      </c>
      <c r="AY92">
        <v>3.125</v>
      </c>
      <c r="AZ92">
        <v>3.125</v>
      </c>
      <c r="BB92">
        <v>3.125</v>
      </c>
      <c r="BC92">
        <v>3.125</v>
      </c>
      <c r="BD92">
        <v>3.125</v>
      </c>
      <c r="BE92">
        <v>3.125</v>
      </c>
      <c r="BF92">
        <v>3.125</v>
      </c>
      <c r="BG92">
        <v>3.125</v>
      </c>
      <c r="BH92">
        <v>3.125</v>
      </c>
      <c r="BI92">
        <v>3.125</v>
      </c>
      <c r="BJ92">
        <v>3.125</v>
      </c>
      <c r="BK92">
        <v>3.125</v>
      </c>
      <c r="BL92">
        <v>3.125</v>
      </c>
      <c r="BM92">
        <v>3.125</v>
      </c>
      <c r="BN92">
        <v>3.125</v>
      </c>
      <c r="BO92">
        <v>3.125</v>
      </c>
      <c r="BP92">
        <v>3.125</v>
      </c>
      <c r="BQ92">
        <v>3.125</v>
      </c>
      <c r="BR92">
        <v>3.125</v>
      </c>
      <c r="BS92">
        <v>3.125</v>
      </c>
      <c r="BT92">
        <v>3.125</v>
      </c>
      <c r="BU92">
        <v>3.125</v>
      </c>
      <c r="BV92">
        <v>3.125</v>
      </c>
      <c r="BW92">
        <v>3.125</v>
      </c>
      <c r="BX92">
        <v>3.125</v>
      </c>
      <c r="BY92">
        <v>3.125</v>
      </c>
      <c r="BZ92">
        <v>3.125</v>
      </c>
      <c r="CA92">
        <v>3.125</v>
      </c>
      <c r="CB92">
        <v>3.125</v>
      </c>
      <c r="CC92">
        <v>3.125</v>
      </c>
      <c r="CD92">
        <v>3.125</v>
      </c>
      <c r="CE92">
        <v>3.125</v>
      </c>
      <c r="CF92">
        <v>3.125</v>
      </c>
      <c r="CG92">
        <v>3.125</v>
      </c>
      <c r="CH92">
        <v>3.125</v>
      </c>
      <c r="CI92">
        <v>3.125</v>
      </c>
      <c r="CJ92">
        <v>3.125</v>
      </c>
      <c r="CK92">
        <v>3.125</v>
      </c>
      <c r="CL92">
        <v>3.125</v>
      </c>
      <c r="CM92">
        <v>3.125</v>
      </c>
      <c r="CN92">
        <v>3.125</v>
      </c>
      <c r="CO92">
        <v>3.125</v>
      </c>
      <c r="CP92">
        <v>3.125</v>
      </c>
      <c r="CQ92">
        <v>3.125</v>
      </c>
    </row>
    <row r="93" spans="1:95" ht="18" x14ac:dyDescent="0.2">
      <c r="A93" s="4" t="s">
        <v>115</v>
      </c>
      <c r="B93">
        <v>5</v>
      </c>
      <c r="C93">
        <v>5</v>
      </c>
      <c r="D93">
        <v>5</v>
      </c>
      <c r="E93">
        <v>5</v>
      </c>
      <c r="F93">
        <v>5</v>
      </c>
      <c r="G93">
        <v>5</v>
      </c>
      <c r="H93">
        <v>5</v>
      </c>
      <c r="I93">
        <v>5</v>
      </c>
      <c r="J93">
        <v>5</v>
      </c>
      <c r="K93">
        <v>5</v>
      </c>
      <c r="O93" t="s">
        <v>248</v>
      </c>
      <c r="P93">
        <f t="shared" si="1"/>
        <v>22</v>
      </c>
      <c r="R93" s="24"/>
      <c r="S93" s="24"/>
      <c r="T93" s="24"/>
      <c r="U93" s="24"/>
      <c r="V93" s="24"/>
      <c r="W93" s="24"/>
      <c r="X93" s="24"/>
      <c r="Y93" s="24"/>
      <c r="Z93">
        <v>5</v>
      </c>
      <c r="AA93">
        <v>5</v>
      </c>
      <c r="AB93">
        <v>5</v>
      </c>
      <c r="AC93">
        <v>5</v>
      </c>
      <c r="AF93">
        <v>5</v>
      </c>
      <c r="AG93">
        <v>5</v>
      </c>
      <c r="AH93">
        <v>5</v>
      </c>
      <c r="AI93">
        <v>5</v>
      </c>
      <c r="AJ93">
        <v>5</v>
      </c>
      <c r="AK93">
        <v>5</v>
      </c>
      <c r="AL93">
        <v>5</v>
      </c>
      <c r="AM93">
        <v>5</v>
      </c>
      <c r="AN93">
        <v>5</v>
      </c>
      <c r="AO93">
        <v>5</v>
      </c>
      <c r="AP93">
        <v>5</v>
      </c>
      <c r="AQ93">
        <v>5</v>
      </c>
      <c r="AR93">
        <v>5</v>
      </c>
      <c r="AS93">
        <v>5</v>
      </c>
      <c r="AT93">
        <v>5</v>
      </c>
      <c r="AU93">
        <v>5</v>
      </c>
      <c r="AV93">
        <v>5</v>
      </c>
      <c r="AW93">
        <v>5</v>
      </c>
      <c r="AX93">
        <v>5</v>
      </c>
      <c r="AY93">
        <v>5</v>
      </c>
      <c r="AZ93">
        <v>5</v>
      </c>
      <c r="BB93">
        <v>5</v>
      </c>
      <c r="BC93">
        <v>5</v>
      </c>
      <c r="BD93">
        <v>5</v>
      </c>
      <c r="BE93">
        <v>5</v>
      </c>
      <c r="BF93">
        <v>5</v>
      </c>
      <c r="BG93">
        <v>5</v>
      </c>
      <c r="BH93">
        <v>5</v>
      </c>
      <c r="BI93">
        <v>5</v>
      </c>
      <c r="BJ93">
        <v>5</v>
      </c>
      <c r="BK93">
        <v>5</v>
      </c>
      <c r="BL93">
        <v>5</v>
      </c>
      <c r="BM93">
        <v>5</v>
      </c>
      <c r="BN93">
        <v>5</v>
      </c>
      <c r="BO93">
        <v>5</v>
      </c>
      <c r="BP93">
        <v>5</v>
      </c>
      <c r="BQ93">
        <v>5</v>
      </c>
      <c r="BR93">
        <v>5</v>
      </c>
      <c r="BS93">
        <v>5</v>
      </c>
      <c r="BT93">
        <v>5</v>
      </c>
      <c r="BU93">
        <v>5</v>
      </c>
      <c r="BV93">
        <v>5</v>
      </c>
      <c r="BW93">
        <v>5</v>
      </c>
      <c r="BX93">
        <v>5</v>
      </c>
      <c r="BY93">
        <v>5</v>
      </c>
      <c r="BZ93">
        <v>5</v>
      </c>
      <c r="CA93">
        <v>5</v>
      </c>
      <c r="CB93">
        <v>5</v>
      </c>
      <c r="CC93">
        <v>5</v>
      </c>
      <c r="CD93">
        <v>5</v>
      </c>
      <c r="CE93">
        <v>5</v>
      </c>
      <c r="CF93">
        <v>5</v>
      </c>
      <c r="CG93">
        <v>5</v>
      </c>
      <c r="CH93">
        <v>5</v>
      </c>
      <c r="CI93">
        <v>5</v>
      </c>
      <c r="CJ93">
        <v>5</v>
      </c>
      <c r="CK93">
        <v>5</v>
      </c>
      <c r="CL93">
        <v>5</v>
      </c>
      <c r="CM93">
        <v>5</v>
      </c>
      <c r="CN93">
        <v>5</v>
      </c>
      <c r="CO93">
        <v>5</v>
      </c>
      <c r="CP93">
        <v>5</v>
      </c>
      <c r="CQ93">
        <v>5</v>
      </c>
    </row>
    <row r="94" spans="1:95" ht="18" x14ac:dyDescent="0.2">
      <c r="A94" s="4" t="s">
        <v>69</v>
      </c>
      <c r="B94">
        <v>0.1</v>
      </c>
      <c r="C94">
        <v>0.1</v>
      </c>
      <c r="D94">
        <v>0.1</v>
      </c>
      <c r="E94">
        <v>0.1</v>
      </c>
      <c r="F94">
        <v>0.1</v>
      </c>
      <c r="G94">
        <v>0.1</v>
      </c>
      <c r="H94">
        <v>0.1</v>
      </c>
      <c r="I94">
        <v>0.1</v>
      </c>
      <c r="J94">
        <v>0.1</v>
      </c>
      <c r="K94">
        <v>0.1</v>
      </c>
      <c r="O94" t="s">
        <v>249</v>
      </c>
      <c r="P94">
        <f t="shared" si="1"/>
        <v>23</v>
      </c>
      <c r="R94" s="24"/>
      <c r="S94" s="24"/>
      <c r="T94" s="24"/>
      <c r="U94" s="24"/>
      <c r="V94" s="24"/>
      <c r="W94" s="24"/>
      <c r="X94" s="24"/>
      <c r="Y94" s="24"/>
      <c r="Z94">
        <v>0.1</v>
      </c>
      <c r="AA94">
        <v>0.1</v>
      </c>
      <c r="AB94">
        <v>0.1</v>
      </c>
      <c r="AC94">
        <v>0.1</v>
      </c>
      <c r="AF94">
        <v>0.1</v>
      </c>
      <c r="AG94">
        <v>0.1</v>
      </c>
      <c r="AH94">
        <v>0.1</v>
      </c>
      <c r="AI94">
        <v>0.1</v>
      </c>
      <c r="AJ94">
        <v>0.1</v>
      </c>
      <c r="AK94">
        <v>0.1</v>
      </c>
      <c r="AL94">
        <v>0.1</v>
      </c>
      <c r="AM94">
        <v>0.1</v>
      </c>
      <c r="AN94">
        <v>0.1</v>
      </c>
      <c r="AO94">
        <v>0.1</v>
      </c>
      <c r="AP94">
        <v>0.1</v>
      </c>
      <c r="AQ94">
        <v>0.1</v>
      </c>
      <c r="AR94">
        <v>0.1</v>
      </c>
      <c r="AS94">
        <v>0.1</v>
      </c>
      <c r="AT94">
        <v>0.1</v>
      </c>
      <c r="AU94">
        <v>0.1</v>
      </c>
      <c r="AV94">
        <v>0.1</v>
      </c>
      <c r="AW94">
        <v>0.1</v>
      </c>
      <c r="AX94">
        <v>0.1</v>
      </c>
      <c r="AY94">
        <v>0.1</v>
      </c>
      <c r="AZ94">
        <v>0.1</v>
      </c>
      <c r="BB94">
        <v>0.1</v>
      </c>
      <c r="BC94">
        <v>0.1</v>
      </c>
      <c r="BD94">
        <v>0.1</v>
      </c>
      <c r="BE94">
        <v>0.1</v>
      </c>
      <c r="BF94">
        <v>0.1</v>
      </c>
      <c r="BG94">
        <v>0.1</v>
      </c>
      <c r="BH94">
        <v>0.1</v>
      </c>
      <c r="BI94">
        <v>0.1</v>
      </c>
      <c r="BJ94">
        <v>0.1</v>
      </c>
      <c r="BK94">
        <v>0.1</v>
      </c>
      <c r="BL94">
        <v>0.1</v>
      </c>
      <c r="BM94">
        <v>0.1</v>
      </c>
      <c r="BN94">
        <v>0.1</v>
      </c>
      <c r="BO94">
        <v>0.1</v>
      </c>
      <c r="BP94">
        <v>0.1</v>
      </c>
      <c r="BQ94">
        <v>0.1</v>
      </c>
      <c r="BR94">
        <v>0.1</v>
      </c>
      <c r="BS94">
        <v>0.1</v>
      </c>
      <c r="BT94">
        <v>0.1</v>
      </c>
      <c r="BU94">
        <v>0.1</v>
      </c>
      <c r="BV94">
        <v>0.1</v>
      </c>
      <c r="BW94">
        <v>0.1</v>
      </c>
      <c r="BX94">
        <v>0.1</v>
      </c>
      <c r="BY94">
        <v>0.1</v>
      </c>
      <c r="BZ94">
        <v>0.1</v>
      </c>
      <c r="CA94">
        <v>0.1</v>
      </c>
      <c r="CB94">
        <v>0.1</v>
      </c>
      <c r="CC94">
        <v>0.1</v>
      </c>
      <c r="CD94">
        <v>0.1</v>
      </c>
      <c r="CE94">
        <v>0.1</v>
      </c>
      <c r="CF94">
        <v>0.1</v>
      </c>
      <c r="CG94">
        <v>0.1</v>
      </c>
      <c r="CH94">
        <v>0.1</v>
      </c>
      <c r="CI94">
        <v>0.1</v>
      </c>
      <c r="CJ94">
        <v>0.1</v>
      </c>
      <c r="CK94">
        <v>0.1</v>
      </c>
      <c r="CL94">
        <v>0.1</v>
      </c>
      <c r="CM94">
        <v>0.1</v>
      </c>
      <c r="CN94">
        <v>0.1</v>
      </c>
      <c r="CO94">
        <v>0.1</v>
      </c>
      <c r="CP94">
        <v>0.1</v>
      </c>
      <c r="CQ94">
        <v>0.1</v>
      </c>
    </row>
    <row r="95" spans="1:95" ht="18" x14ac:dyDescent="0.2">
      <c r="A95" s="4" t="s">
        <v>70</v>
      </c>
      <c r="B95">
        <v>5</v>
      </c>
      <c r="C95">
        <v>5</v>
      </c>
      <c r="D95">
        <v>5</v>
      </c>
      <c r="E95">
        <v>5</v>
      </c>
      <c r="F95">
        <v>5</v>
      </c>
      <c r="G95">
        <v>5</v>
      </c>
      <c r="H95">
        <v>5</v>
      </c>
      <c r="I95">
        <v>5</v>
      </c>
      <c r="J95">
        <v>5</v>
      </c>
      <c r="K95">
        <v>5</v>
      </c>
      <c r="O95" t="s">
        <v>250</v>
      </c>
      <c r="P95">
        <f t="shared" si="1"/>
        <v>24</v>
      </c>
      <c r="R95" s="24"/>
      <c r="S95" s="24"/>
      <c r="T95" s="24"/>
      <c r="U95" s="24"/>
      <c r="V95" s="24"/>
      <c r="W95" s="24"/>
      <c r="X95" s="24"/>
      <c r="Y95" s="24"/>
      <c r="Z95">
        <v>5</v>
      </c>
      <c r="AA95">
        <v>5</v>
      </c>
      <c r="AB95">
        <v>5</v>
      </c>
      <c r="AC95">
        <v>5</v>
      </c>
      <c r="AF95">
        <v>5</v>
      </c>
      <c r="AG95">
        <v>5</v>
      </c>
      <c r="AH95">
        <v>5</v>
      </c>
      <c r="AI95">
        <v>5</v>
      </c>
      <c r="AJ95">
        <v>5</v>
      </c>
      <c r="AK95">
        <v>5</v>
      </c>
      <c r="AL95">
        <v>5</v>
      </c>
      <c r="AM95">
        <v>5</v>
      </c>
      <c r="AN95">
        <v>5</v>
      </c>
      <c r="AO95">
        <v>5</v>
      </c>
      <c r="AP95">
        <v>5</v>
      </c>
      <c r="AQ95">
        <v>5</v>
      </c>
      <c r="AR95">
        <v>5</v>
      </c>
      <c r="AS95">
        <v>5</v>
      </c>
      <c r="AT95">
        <v>5</v>
      </c>
      <c r="AU95">
        <v>5</v>
      </c>
      <c r="AV95">
        <v>5</v>
      </c>
      <c r="AW95">
        <v>5</v>
      </c>
      <c r="AX95">
        <v>5</v>
      </c>
      <c r="AY95">
        <v>5</v>
      </c>
      <c r="AZ95">
        <v>5</v>
      </c>
      <c r="BB95">
        <v>5</v>
      </c>
      <c r="BC95">
        <v>5</v>
      </c>
      <c r="BD95">
        <v>5</v>
      </c>
      <c r="BE95">
        <v>5</v>
      </c>
      <c r="BF95">
        <v>5</v>
      </c>
      <c r="BG95">
        <v>5</v>
      </c>
      <c r="BH95">
        <v>5</v>
      </c>
      <c r="BI95">
        <v>5</v>
      </c>
      <c r="BJ95">
        <v>5</v>
      </c>
      <c r="BK95">
        <v>5</v>
      </c>
      <c r="BL95">
        <v>5</v>
      </c>
      <c r="BM95">
        <v>5</v>
      </c>
      <c r="BN95">
        <v>5</v>
      </c>
      <c r="BO95">
        <v>5</v>
      </c>
      <c r="BP95">
        <v>5</v>
      </c>
      <c r="BQ95">
        <v>5</v>
      </c>
      <c r="BR95">
        <v>5</v>
      </c>
      <c r="BS95">
        <v>5</v>
      </c>
      <c r="BT95">
        <v>5</v>
      </c>
      <c r="BU95">
        <v>5</v>
      </c>
      <c r="BV95">
        <v>5</v>
      </c>
      <c r="BW95">
        <v>5</v>
      </c>
      <c r="BX95">
        <v>5</v>
      </c>
      <c r="BY95">
        <v>5</v>
      </c>
      <c r="BZ95">
        <v>5</v>
      </c>
      <c r="CA95">
        <v>5</v>
      </c>
      <c r="CB95">
        <v>5</v>
      </c>
      <c r="CC95">
        <v>5</v>
      </c>
      <c r="CD95">
        <v>5</v>
      </c>
      <c r="CE95">
        <v>5</v>
      </c>
      <c r="CF95">
        <v>5</v>
      </c>
      <c r="CG95">
        <v>5</v>
      </c>
      <c r="CH95">
        <v>5</v>
      </c>
      <c r="CI95">
        <v>5</v>
      </c>
      <c r="CJ95">
        <v>5</v>
      </c>
      <c r="CK95">
        <v>5</v>
      </c>
      <c r="CL95">
        <v>5</v>
      </c>
      <c r="CM95">
        <v>5</v>
      </c>
      <c r="CN95">
        <v>5</v>
      </c>
      <c r="CO95">
        <v>5</v>
      </c>
      <c r="CP95">
        <v>5</v>
      </c>
      <c r="CQ95">
        <v>5</v>
      </c>
    </row>
    <row r="96" spans="1:95" ht="18" x14ac:dyDescent="0.2">
      <c r="A96" s="4" t="s">
        <v>71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O96" t="s">
        <v>251</v>
      </c>
      <c r="P96">
        <f t="shared" si="1"/>
        <v>25</v>
      </c>
      <c r="R96" s="24"/>
      <c r="S96" s="24"/>
      <c r="T96" s="24"/>
      <c r="U96" s="24"/>
      <c r="V96" s="24"/>
      <c r="W96" s="24"/>
      <c r="X96" s="24"/>
      <c r="Y96" s="24"/>
      <c r="Z96">
        <v>1</v>
      </c>
      <c r="AA96">
        <v>1</v>
      </c>
      <c r="AB96">
        <v>1</v>
      </c>
      <c r="AC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1</v>
      </c>
      <c r="AT96">
        <v>1</v>
      </c>
      <c r="AU96">
        <v>1</v>
      </c>
      <c r="AV96">
        <v>1</v>
      </c>
      <c r="AW96">
        <v>1</v>
      </c>
      <c r="AX96">
        <v>1</v>
      </c>
      <c r="AY96">
        <v>1</v>
      </c>
      <c r="AZ96">
        <v>1</v>
      </c>
      <c r="BB96">
        <v>1</v>
      </c>
      <c r="BC96">
        <v>1</v>
      </c>
      <c r="BD96">
        <v>1</v>
      </c>
      <c r="BE96">
        <v>1</v>
      </c>
      <c r="BF96">
        <v>1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</v>
      </c>
      <c r="BM96">
        <v>1</v>
      </c>
      <c r="BN96">
        <v>1</v>
      </c>
      <c r="BO96">
        <v>1</v>
      </c>
      <c r="BP96">
        <v>1</v>
      </c>
      <c r="BQ96">
        <v>1</v>
      </c>
      <c r="BR96">
        <v>1</v>
      </c>
      <c r="BS96">
        <v>1</v>
      </c>
      <c r="BT96">
        <v>1</v>
      </c>
      <c r="BU96">
        <v>1</v>
      </c>
      <c r="BV96">
        <v>1</v>
      </c>
      <c r="BW96">
        <v>1</v>
      </c>
      <c r="BX96">
        <v>1</v>
      </c>
      <c r="BY96">
        <v>1</v>
      </c>
      <c r="BZ96">
        <v>1</v>
      </c>
      <c r="CA96">
        <v>1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1</v>
      </c>
      <c r="CH96">
        <v>1</v>
      </c>
      <c r="CI96">
        <v>1</v>
      </c>
      <c r="CJ96">
        <v>1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1</v>
      </c>
    </row>
    <row r="97" spans="1:95" ht="18" x14ac:dyDescent="0.2">
      <c r="A97" s="4" t="s">
        <v>72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O97" t="s">
        <v>252</v>
      </c>
      <c r="P97">
        <f t="shared" si="1"/>
        <v>26</v>
      </c>
      <c r="R97" s="24"/>
      <c r="S97" s="24"/>
      <c r="T97" s="24"/>
      <c r="U97" s="24"/>
      <c r="V97" s="24"/>
      <c r="W97" s="24"/>
      <c r="X97" s="24"/>
      <c r="Y97" s="24"/>
      <c r="Z97">
        <v>0</v>
      </c>
      <c r="AA97">
        <v>0</v>
      </c>
      <c r="AB97">
        <v>0</v>
      </c>
      <c r="AC97">
        <v>0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1</v>
      </c>
      <c r="AR97">
        <v>1</v>
      </c>
      <c r="AS97">
        <v>1</v>
      </c>
      <c r="AT97">
        <v>1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 ht="18" x14ac:dyDescent="0.2">
      <c r="A98" s="4" t="s">
        <v>142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O98" t="s">
        <v>253</v>
      </c>
      <c r="P98">
        <f t="shared" si="1"/>
        <v>27</v>
      </c>
      <c r="R98" s="24"/>
      <c r="S98" s="24"/>
      <c r="T98" s="24"/>
      <c r="U98" s="24"/>
      <c r="V98" s="24"/>
      <c r="W98" s="24"/>
      <c r="X98" s="24"/>
      <c r="Y98" s="24"/>
      <c r="Z98">
        <v>-1</v>
      </c>
      <c r="AA98">
        <v>-1</v>
      </c>
      <c r="AB98">
        <v>-1</v>
      </c>
      <c r="AC98">
        <v>-1</v>
      </c>
      <c r="AF98">
        <v>-1</v>
      </c>
      <c r="AG98">
        <v>-1</v>
      </c>
      <c r="AH98">
        <v>-1</v>
      </c>
      <c r="AI98">
        <v>-1</v>
      </c>
      <c r="AJ98">
        <v>-1</v>
      </c>
      <c r="AK98">
        <v>-1</v>
      </c>
      <c r="AL98">
        <v>-1</v>
      </c>
      <c r="AM98">
        <v>-1</v>
      </c>
      <c r="AN98">
        <v>-1</v>
      </c>
      <c r="AO98">
        <v>-1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V98">
        <v>-1</v>
      </c>
      <c r="AW98">
        <v>-1</v>
      </c>
      <c r="AX98">
        <v>-1</v>
      </c>
      <c r="AY98">
        <v>-1</v>
      </c>
      <c r="AZ98">
        <v>-1</v>
      </c>
      <c r="BB98">
        <v>-1</v>
      </c>
      <c r="BC98">
        <v>-1</v>
      </c>
      <c r="BD98">
        <v>-1</v>
      </c>
      <c r="BE98">
        <v>-1</v>
      </c>
      <c r="BF98">
        <v>-1</v>
      </c>
      <c r="BG98">
        <v>-1</v>
      </c>
      <c r="BH98">
        <v>-1</v>
      </c>
      <c r="BI98">
        <v>-1</v>
      </c>
      <c r="BJ98">
        <v>-1</v>
      </c>
      <c r="BK98">
        <v>-1</v>
      </c>
      <c r="BL98">
        <v>-1</v>
      </c>
      <c r="BM98">
        <v>-1</v>
      </c>
      <c r="BN98">
        <v>-1</v>
      </c>
      <c r="BO98">
        <v>-1</v>
      </c>
      <c r="BP98">
        <v>-1</v>
      </c>
      <c r="BQ98">
        <v>-1</v>
      </c>
      <c r="BR98">
        <v>-1</v>
      </c>
      <c r="BS98">
        <v>-1</v>
      </c>
      <c r="BT98">
        <v>-1</v>
      </c>
      <c r="BU98">
        <v>-1</v>
      </c>
      <c r="BV98">
        <v>-1</v>
      </c>
      <c r="BW98">
        <v>-1</v>
      </c>
      <c r="BX98">
        <v>-1</v>
      </c>
      <c r="BY98">
        <v>-1</v>
      </c>
      <c r="BZ98">
        <v>-1</v>
      </c>
      <c r="CA98">
        <v>-1</v>
      </c>
      <c r="CB98">
        <v>-1</v>
      </c>
      <c r="CC98">
        <v>-1</v>
      </c>
      <c r="CD98">
        <v>-1</v>
      </c>
      <c r="CE98">
        <v>-1</v>
      </c>
      <c r="CF98">
        <v>-1</v>
      </c>
      <c r="CG98">
        <v>-1</v>
      </c>
      <c r="CH98">
        <v>-1</v>
      </c>
      <c r="CI98">
        <v>-1</v>
      </c>
      <c r="CJ98">
        <v>-1</v>
      </c>
      <c r="CK98">
        <v>-1</v>
      </c>
      <c r="CL98">
        <v>-1</v>
      </c>
      <c r="CM98">
        <v>-1</v>
      </c>
      <c r="CN98">
        <v>-1</v>
      </c>
      <c r="CO98">
        <v>-1</v>
      </c>
      <c r="CP98">
        <v>-1</v>
      </c>
      <c r="CQ98">
        <v>-1</v>
      </c>
    </row>
    <row r="99" spans="1:95" ht="18" x14ac:dyDescent="0.2">
      <c r="A99" s="4" t="s">
        <v>73</v>
      </c>
      <c r="B99">
        <v>-3</v>
      </c>
      <c r="C99">
        <v>-3</v>
      </c>
      <c r="D99">
        <v>-3</v>
      </c>
      <c r="E99">
        <v>-3</v>
      </c>
      <c r="F99">
        <v>-3</v>
      </c>
      <c r="G99">
        <v>-3</v>
      </c>
      <c r="H99">
        <v>-3</v>
      </c>
      <c r="I99">
        <v>-3</v>
      </c>
      <c r="J99">
        <v>-3</v>
      </c>
      <c r="K99">
        <v>-3</v>
      </c>
      <c r="O99" t="s">
        <v>254</v>
      </c>
      <c r="P99">
        <f t="shared" si="1"/>
        <v>28</v>
      </c>
      <c r="R99" s="24"/>
      <c r="S99" s="24"/>
      <c r="T99" s="24"/>
      <c r="U99" s="24"/>
      <c r="V99" s="24"/>
      <c r="W99" s="24"/>
      <c r="X99" s="24"/>
      <c r="Y99" s="24"/>
      <c r="Z99">
        <v>-3</v>
      </c>
      <c r="AA99">
        <v>-3</v>
      </c>
      <c r="AB99">
        <v>-3</v>
      </c>
      <c r="AC99">
        <v>-3</v>
      </c>
      <c r="AF99">
        <v>-3</v>
      </c>
      <c r="AG99">
        <v>-3</v>
      </c>
      <c r="AH99">
        <v>-3</v>
      </c>
      <c r="AI99">
        <v>-3</v>
      </c>
      <c r="AJ99">
        <v>-3</v>
      </c>
      <c r="AK99">
        <v>-3</v>
      </c>
      <c r="AL99">
        <v>-3</v>
      </c>
      <c r="AM99">
        <v>-3</v>
      </c>
      <c r="AN99">
        <v>-3</v>
      </c>
      <c r="AO99">
        <v>-3</v>
      </c>
      <c r="AP99">
        <v>-3</v>
      </c>
      <c r="AQ99">
        <v>-3</v>
      </c>
      <c r="AR99">
        <v>-3</v>
      </c>
      <c r="AS99">
        <v>-3</v>
      </c>
      <c r="AT99">
        <v>-3</v>
      </c>
      <c r="AU99">
        <v>-3</v>
      </c>
      <c r="AV99">
        <v>-3</v>
      </c>
      <c r="AW99">
        <v>-3</v>
      </c>
      <c r="AX99">
        <v>-3</v>
      </c>
      <c r="AY99">
        <v>-3</v>
      </c>
      <c r="AZ99">
        <v>-3</v>
      </c>
      <c r="BB99">
        <v>-3</v>
      </c>
      <c r="BC99">
        <v>-3</v>
      </c>
      <c r="BD99">
        <v>-3</v>
      </c>
      <c r="BE99">
        <v>-3</v>
      </c>
      <c r="BF99">
        <v>-3</v>
      </c>
      <c r="BG99">
        <v>-3</v>
      </c>
      <c r="BH99">
        <v>-3</v>
      </c>
      <c r="BI99">
        <v>-3</v>
      </c>
      <c r="BJ99">
        <v>-3</v>
      </c>
      <c r="BK99">
        <v>-3</v>
      </c>
      <c r="BL99">
        <v>-3</v>
      </c>
      <c r="BM99">
        <v>-3</v>
      </c>
      <c r="BN99">
        <v>-3</v>
      </c>
      <c r="BO99">
        <v>-3</v>
      </c>
      <c r="BP99">
        <v>-3</v>
      </c>
      <c r="BQ99">
        <v>-3</v>
      </c>
      <c r="BR99">
        <v>-3</v>
      </c>
      <c r="BS99">
        <v>-3</v>
      </c>
      <c r="BT99">
        <v>-3</v>
      </c>
      <c r="BU99">
        <v>-3</v>
      </c>
      <c r="BV99">
        <v>-3</v>
      </c>
      <c r="BW99">
        <v>-3</v>
      </c>
      <c r="BX99">
        <v>-3</v>
      </c>
      <c r="BY99">
        <v>-3</v>
      </c>
      <c r="BZ99">
        <v>-3</v>
      </c>
      <c r="CA99">
        <v>-3</v>
      </c>
      <c r="CB99">
        <v>-3</v>
      </c>
      <c r="CC99">
        <v>-3</v>
      </c>
      <c r="CD99">
        <v>-3</v>
      </c>
      <c r="CE99">
        <v>-3</v>
      </c>
      <c r="CF99">
        <v>-3</v>
      </c>
      <c r="CG99">
        <v>-3</v>
      </c>
      <c r="CH99">
        <v>-3</v>
      </c>
      <c r="CI99">
        <v>-3</v>
      </c>
      <c r="CJ99">
        <v>-3</v>
      </c>
      <c r="CK99">
        <v>-3</v>
      </c>
      <c r="CL99">
        <v>-3</v>
      </c>
      <c r="CM99">
        <v>-3</v>
      </c>
      <c r="CN99">
        <v>-3</v>
      </c>
      <c r="CO99">
        <v>-3</v>
      </c>
      <c r="CP99">
        <v>-3</v>
      </c>
      <c r="CQ99">
        <v>-3</v>
      </c>
    </row>
    <row r="100" spans="1:95" ht="18" x14ac:dyDescent="0.2">
      <c r="A100" s="4" t="s">
        <v>74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O100" t="s">
        <v>255</v>
      </c>
      <c r="P100">
        <f t="shared" si="1"/>
        <v>29</v>
      </c>
      <c r="R100" s="24"/>
      <c r="S100" s="24"/>
      <c r="T100" s="24"/>
      <c r="U100" s="24"/>
      <c r="V100" s="24"/>
      <c r="W100" s="24"/>
      <c r="X100" s="24"/>
      <c r="Y100" s="24"/>
      <c r="Z100">
        <v>0</v>
      </c>
      <c r="AA100">
        <v>0</v>
      </c>
      <c r="AB100">
        <v>0</v>
      </c>
      <c r="AC100">
        <v>0</v>
      </c>
      <c r="AF100">
        <v>0</v>
      </c>
      <c r="AG100">
        <v>1</v>
      </c>
      <c r="AH100">
        <v>2</v>
      </c>
      <c r="AI100">
        <v>3</v>
      </c>
      <c r="AJ100">
        <v>4</v>
      </c>
      <c r="AK100">
        <v>5</v>
      </c>
      <c r="AL100">
        <v>6</v>
      </c>
      <c r="AM100">
        <v>7</v>
      </c>
      <c r="AN100">
        <v>8</v>
      </c>
      <c r="AO100">
        <v>9</v>
      </c>
      <c r="AP100">
        <v>10</v>
      </c>
      <c r="AQ100">
        <v>11</v>
      </c>
      <c r="AR100">
        <v>12</v>
      </c>
      <c r="AS100">
        <v>13</v>
      </c>
      <c r="AT100">
        <v>14</v>
      </c>
      <c r="AU100">
        <v>15</v>
      </c>
      <c r="AV100">
        <v>16</v>
      </c>
      <c r="AW100">
        <v>17</v>
      </c>
      <c r="AX100">
        <v>18</v>
      </c>
      <c r="AY100">
        <v>19</v>
      </c>
      <c r="AZ100">
        <v>20</v>
      </c>
      <c r="BB100">
        <v>0</v>
      </c>
      <c r="BC100">
        <v>1</v>
      </c>
      <c r="BD100">
        <v>2</v>
      </c>
      <c r="BE100">
        <v>3</v>
      </c>
      <c r="BF100">
        <v>4</v>
      </c>
      <c r="BG100">
        <v>5</v>
      </c>
      <c r="BH100">
        <f>BG100+1</f>
        <v>6</v>
      </c>
      <c r="BI100">
        <v>7</v>
      </c>
      <c r="BJ100">
        <v>8</v>
      </c>
      <c r="BK100">
        <v>9</v>
      </c>
      <c r="BL100">
        <v>10</v>
      </c>
      <c r="BM100">
        <v>11</v>
      </c>
      <c r="BN100">
        <v>12</v>
      </c>
      <c r="BO100">
        <v>13</v>
      </c>
      <c r="BP100">
        <v>14</v>
      </c>
      <c r="BQ100">
        <v>15</v>
      </c>
      <c r="BR100">
        <v>16</v>
      </c>
      <c r="BS100">
        <v>17</v>
      </c>
      <c r="BT100">
        <v>18</v>
      </c>
      <c r="BU100">
        <v>19</v>
      </c>
      <c r="BV100">
        <v>20</v>
      </c>
      <c r="BW100">
        <v>0</v>
      </c>
      <c r="BX100">
        <v>1</v>
      </c>
      <c r="BY100">
        <v>2</v>
      </c>
      <c r="BZ100">
        <v>3</v>
      </c>
      <c r="CA100">
        <v>4</v>
      </c>
      <c r="CB100">
        <v>5</v>
      </c>
      <c r="CC100">
        <f>CB100+1</f>
        <v>6</v>
      </c>
      <c r="CD100">
        <v>7</v>
      </c>
      <c r="CE100">
        <v>8</v>
      </c>
      <c r="CF100">
        <v>9</v>
      </c>
      <c r="CG100">
        <v>10</v>
      </c>
      <c r="CH100">
        <v>11</v>
      </c>
      <c r="CI100">
        <v>12</v>
      </c>
      <c r="CJ100">
        <v>13</v>
      </c>
      <c r="CK100">
        <v>14</v>
      </c>
      <c r="CL100">
        <v>15</v>
      </c>
      <c r="CM100">
        <v>16</v>
      </c>
      <c r="CN100">
        <v>17</v>
      </c>
      <c r="CO100">
        <v>18</v>
      </c>
      <c r="CP100">
        <v>19</v>
      </c>
      <c r="CQ100">
        <v>20</v>
      </c>
    </row>
    <row r="101" spans="1:95" ht="18" x14ac:dyDescent="0.2">
      <c r="A101" s="5" t="s">
        <v>77</v>
      </c>
      <c r="B101">
        <v>2</v>
      </c>
      <c r="C101">
        <v>2</v>
      </c>
      <c r="D101">
        <v>2</v>
      </c>
      <c r="E101">
        <v>2</v>
      </c>
      <c r="F101">
        <v>2</v>
      </c>
      <c r="G101">
        <v>2</v>
      </c>
      <c r="H101">
        <v>2</v>
      </c>
      <c r="I101">
        <v>2</v>
      </c>
      <c r="J101">
        <v>2</v>
      </c>
      <c r="K101">
        <v>2</v>
      </c>
      <c r="O101" t="s">
        <v>256</v>
      </c>
      <c r="P101">
        <f t="shared" si="1"/>
        <v>30</v>
      </c>
      <c r="R101" s="24"/>
      <c r="S101" s="24"/>
      <c r="T101" s="24"/>
      <c r="U101" s="24"/>
      <c r="V101" s="24"/>
      <c r="W101" s="24"/>
      <c r="X101" s="24"/>
      <c r="Y101" s="24"/>
      <c r="Z101">
        <v>2</v>
      </c>
      <c r="AA101">
        <v>2</v>
      </c>
      <c r="AB101">
        <v>2</v>
      </c>
      <c r="AC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4</v>
      </c>
      <c r="BX101">
        <v>4</v>
      </c>
      <c r="BY101">
        <v>4</v>
      </c>
      <c r="BZ101">
        <v>4</v>
      </c>
      <c r="CA101">
        <v>4</v>
      </c>
      <c r="CB101">
        <v>4</v>
      </c>
      <c r="CC101">
        <v>4</v>
      </c>
      <c r="CD101">
        <v>4</v>
      </c>
      <c r="CE101">
        <v>4</v>
      </c>
      <c r="CF101">
        <v>4</v>
      </c>
      <c r="CG101">
        <v>4</v>
      </c>
      <c r="CH101">
        <v>4</v>
      </c>
      <c r="CI101">
        <v>4</v>
      </c>
      <c r="CJ101">
        <v>4</v>
      </c>
      <c r="CK101">
        <v>4</v>
      </c>
      <c r="CL101">
        <v>4</v>
      </c>
      <c r="CM101">
        <v>4</v>
      </c>
      <c r="CN101">
        <v>4</v>
      </c>
      <c r="CO101">
        <v>4</v>
      </c>
      <c r="CP101">
        <v>4</v>
      </c>
      <c r="CQ101">
        <v>4</v>
      </c>
    </row>
    <row r="102" spans="1:95" ht="18" x14ac:dyDescent="0.2">
      <c r="A102" s="4" t="s">
        <v>186</v>
      </c>
      <c r="B102">
        <v>0</v>
      </c>
      <c r="C102">
        <v>0</v>
      </c>
      <c r="D102">
        <v>1</v>
      </c>
      <c r="E102">
        <v>0.01</v>
      </c>
      <c r="F102">
        <v>1</v>
      </c>
      <c r="G102">
        <v>1</v>
      </c>
      <c r="H102">
        <v>1</v>
      </c>
      <c r="I102">
        <v>0.75</v>
      </c>
      <c r="J102">
        <v>0.8</v>
      </c>
      <c r="K102">
        <v>0.8</v>
      </c>
      <c r="O102" t="s">
        <v>257</v>
      </c>
      <c r="P102">
        <f t="shared" si="1"/>
        <v>31</v>
      </c>
      <c r="R102" s="24"/>
      <c r="S102" s="24"/>
      <c r="T102" s="24"/>
      <c r="U102" s="24"/>
      <c r="V102" s="24"/>
      <c r="W102" s="24"/>
      <c r="X102" s="24"/>
      <c r="Y102" s="24"/>
      <c r="Z102">
        <v>-1</v>
      </c>
      <c r="AA102">
        <v>-1</v>
      </c>
      <c r="AB102">
        <v>-1</v>
      </c>
      <c r="AC102">
        <v>-1</v>
      </c>
      <c r="AF102">
        <v>-1</v>
      </c>
      <c r="AG102">
        <v>-1</v>
      </c>
      <c r="AH102">
        <v>-1</v>
      </c>
      <c r="AI102">
        <v>-1</v>
      </c>
      <c r="AJ102">
        <v>-1</v>
      </c>
      <c r="AK102">
        <v>-1</v>
      </c>
      <c r="AL102">
        <v>-1</v>
      </c>
      <c r="AM102">
        <v>-1</v>
      </c>
      <c r="AN102">
        <v>-1</v>
      </c>
      <c r="AO102">
        <v>-1</v>
      </c>
      <c r="AP102">
        <v>-1</v>
      </c>
      <c r="AQ102">
        <v>-1</v>
      </c>
      <c r="AR102">
        <v>-1</v>
      </c>
      <c r="AS102">
        <v>-1</v>
      </c>
      <c r="AT102">
        <v>-1</v>
      </c>
      <c r="AU102">
        <v>-1</v>
      </c>
      <c r="AV102">
        <v>-1</v>
      </c>
      <c r="AW102">
        <v>-1</v>
      </c>
      <c r="AX102">
        <v>-1</v>
      </c>
      <c r="AY102">
        <v>-1</v>
      </c>
      <c r="AZ102">
        <v>-1</v>
      </c>
      <c r="BB102">
        <v>-1</v>
      </c>
      <c r="BC102">
        <v>-1</v>
      </c>
      <c r="BD102">
        <v>-1</v>
      </c>
      <c r="BE102">
        <v>-1</v>
      </c>
      <c r="BF102">
        <v>-1</v>
      </c>
      <c r="BG102">
        <v>-1</v>
      </c>
      <c r="BH102">
        <v>-1</v>
      </c>
      <c r="BI102">
        <v>-1</v>
      </c>
      <c r="BJ102">
        <v>-1</v>
      </c>
      <c r="BK102">
        <v>-1</v>
      </c>
      <c r="BL102">
        <v>-1</v>
      </c>
      <c r="BM102">
        <v>-1</v>
      </c>
      <c r="BN102">
        <v>-1</v>
      </c>
      <c r="BO102">
        <v>-1</v>
      </c>
      <c r="BP102">
        <v>-1</v>
      </c>
      <c r="BQ102">
        <v>-1</v>
      </c>
      <c r="BR102">
        <v>-1</v>
      </c>
      <c r="BS102">
        <v>-1</v>
      </c>
      <c r="BT102">
        <v>-1</v>
      </c>
      <c r="BU102">
        <v>-1</v>
      </c>
      <c r="BV102">
        <v>-1</v>
      </c>
      <c r="BW102">
        <v>-1</v>
      </c>
      <c r="BX102">
        <v>-1</v>
      </c>
      <c r="BY102">
        <v>-1</v>
      </c>
      <c r="BZ102">
        <v>-1</v>
      </c>
      <c r="CA102">
        <v>-1</v>
      </c>
      <c r="CB102">
        <v>-1</v>
      </c>
      <c r="CC102">
        <v>-1</v>
      </c>
      <c r="CD102">
        <v>-1</v>
      </c>
      <c r="CE102">
        <v>-1</v>
      </c>
      <c r="CF102">
        <v>-1</v>
      </c>
      <c r="CG102">
        <v>-1</v>
      </c>
      <c r="CH102">
        <v>-1</v>
      </c>
      <c r="CI102">
        <v>-1</v>
      </c>
      <c r="CJ102">
        <v>-1</v>
      </c>
      <c r="CK102">
        <v>-1</v>
      </c>
      <c r="CL102">
        <v>-1</v>
      </c>
      <c r="CM102">
        <v>-1</v>
      </c>
      <c r="CN102">
        <v>-1</v>
      </c>
      <c r="CO102">
        <v>-1</v>
      </c>
      <c r="CP102">
        <v>-1</v>
      </c>
      <c r="CQ102">
        <v>-1</v>
      </c>
    </row>
    <row r="103" spans="1:95" ht="18" x14ac:dyDescent="0.2">
      <c r="A103" s="4" t="s">
        <v>188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0</v>
      </c>
      <c r="J103">
        <v>0</v>
      </c>
      <c r="K103">
        <v>0</v>
      </c>
      <c r="O103" t="s">
        <v>258</v>
      </c>
      <c r="P103">
        <f t="shared" si="1"/>
        <v>32</v>
      </c>
    </row>
    <row r="104" spans="1:95" ht="18" x14ac:dyDescent="0.2">
      <c r="A104" s="4" t="s">
        <v>189</v>
      </c>
      <c r="B104">
        <v>4</v>
      </c>
      <c r="C104">
        <v>4</v>
      </c>
      <c r="D104">
        <v>4</v>
      </c>
      <c r="E104">
        <v>4</v>
      </c>
      <c r="F104">
        <v>4</v>
      </c>
      <c r="G104">
        <v>4</v>
      </c>
      <c r="H104">
        <v>4</v>
      </c>
      <c r="I104">
        <v>4</v>
      </c>
      <c r="J104">
        <v>1</v>
      </c>
      <c r="K104">
        <v>1</v>
      </c>
      <c r="O104" t="s">
        <v>259</v>
      </c>
      <c r="P104">
        <f t="shared" si="1"/>
        <v>33</v>
      </c>
    </row>
    <row r="105" spans="1:95" ht="18" x14ac:dyDescent="0.2">
      <c r="A105" s="4" t="s">
        <v>190</v>
      </c>
      <c r="B105">
        <v>5</v>
      </c>
      <c r="C105">
        <v>5</v>
      </c>
      <c r="D105">
        <v>5</v>
      </c>
      <c r="E105">
        <v>5</v>
      </c>
      <c r="F105">
        <v>5</v>
      </c>
      <c r="G105">
        <v>5</v>
      </c>
      <c r="H105">
        <v>5</v>
      </c>
      <c r="I105">
        <v>5</v>
      </c>
      <c r="J105">
        <v>1</v>
      </c>
      <c r="K105">
        <v>1</v>
      </c>
      <c r="O105" t="s">
        <v>260</v>
      </c>
      <c r="P105">
        <f t="shared" si="1"/>
        <v>34</v>
      </c>
    </row>
    <row r="106" spans="1:95" x14ac:dyDescent="0.2">
      <c r="O106" t="s">
        <v>261</v>
      </c>
      <c r="P106">
        <f t="shared" si="1"/>
        <v>35</v>
      </c>
    </row>
    <row r="107" spans="1:95" x14ac:dyDescent="0.2">
      <c r="E107">
        <v>3.4500000000000003E-2</v>
      </c>
      <c r="O107" t="s">
        <v>262</v>
      </c>
      <c r="P107">
        <f t="shared" si="1"/>
        <v>36</v>
      </c>
    </row>
    <row r="108" spans="1:95" x14ac:dyDescent="0.2">
      <c r="E108">
        <f>1/(2*E107*E107)</f>
        <v>420.07981516488127</v>
      </c>
      <c r="O108" t="s">
        <v>263</v>
      </c>
      <c r="P108">
        <f t="shared" si="1"/>
        <v>37</v>
      </c>
    </row>
    <row r="109" spans="1:95" x14ac:dyDescent="0.2">
      <c r="O109" t="s">
        <v>264</v>
      </c>
      <c r="P109">
        <f t="shared" si="1"/>
        <v>38</v>
      </c>
    </row>
    <row r="110" spans="1:95" x14ac:dyDescent="0.2">
      <c r="O110" t="s">
        <v>265</v>
      </c>
      <c r="P110">
        <f t="shared" si="1"/>
        <v>39</v>
      </c>
    </row>
    <row r="111" spans="1:95" x14ac:dyDescent="0.2">
      <c r="O111" t="s">
        <v>266</v>
      </c>
      <c r="P111">
        <f t="shared" si="1"/>
        <v>40</v>
      </c>
    </row>
    <row r="112" spans="1:95" x14ac:dyDescent="0.2">
      <c r="O112" t="s">
        <v>267</v>
      </c>
      <c r="P112">
        <f t="shared" si="1"/>
        <v>41</v>
      </c>
    </row>
    <row r="113" spans="15:16" x14ac:dyDescent="0.2">
      <c r="P113">
        <f t="shared" si="1"/>
        <v>42</v>
      </c>
    </row>
    <row r="114" spans="15:16" x14ac:dyDescent="0.2">
      <c r="O114">
        <v>2006</v>
      </c>
      <c r="P114">
        <f t="shared" si="1"/>
        <v>43</v>
      </c>
    </row>
    <row r="115" spans="15:16" x14ac:dyDescent="0.2">
      <c r="O115">
        <v>2007</v>
      </c>
      <c r="P115">
        <f t="shared" si="1"/>
        <v>44</v>
      </c>
    </row>
    <row r="116" spans="15:16" x14ac:dyDescent="0.2">
      <c r="O116">
        <v>2008</v>
      </c>
      <c r="P116">
        <f t="shared" si="1"/>
        <v>45</v>
      </c>
    </row>
    <row r="117" spans="15:16" x14ac:dyDescent="0.2">
      <c r="O117">
        <v>2009</v>
      </c>
      <c r="P117">
        <f t="shared" si="1"/>
        <v>46</v>
      </c>
    </row>
    <row r="118" spans="15:16" x14ac:dyDescent="0.2">
      <c r="O118">
        <v>2010</v>
      </c>
      <c r="P118">
        <f t="shared" si="1"/>
        <v>47</v>
      </c>
    </row>
    <row r="119" spans="15:16" x14ac:dyDescent="0.2">
      <c r="O119">
        <v>2011</v>
      </c>
      <c r="P119">
        <f t="shared" si="1"/>
        <v>48</v>
      </c>
    </row>
    <row r="120" spans="15:16" x14ac:dyDescent="0.2">
      <c r="O120">
        <v>2012</v>
      </c>
      <c r="P120">
        <f t="shared" si="1"/>
        <v>49</v>
      </c>
    </row>
    <row r="121" spans="15:16" x14ac:dyDescent="0.2">
      <c r="O121">
        <v>2013</v>
      </c>
      <c r="P121">
        <f t="shared" si="1"/>
        <v>50</v>
      </c>
    </row>
    <row r="122" spans="15:16" x14ac:dyDescent="0.2">
      <c r="O122">
        <v>2014</v>
      </c>
      <c r="P122">
        <f t="shared" si="1"/>
        <v>51</v>
      </c>
    </row>
    <row r="123" spans="15:16" x14ac:dyDescent="0.2">
      <c r="O123">
        <v>2015</v>
      </c>
      <c r="P123">
        <f t="shared" si="1"/>
        <v>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9"/>
  <sheetViews>
    <sheetView workbookViewId="0">
      <selection activeCell="A9" sqref="A9"/>
    </sheetView>
  </sheetViews>
  <sheetFormatPr baseColWidth="10" defaultRowHeight="15" x14ac:dyDescent="0.2"/>
  <cols>
    <col min="1" max="1" width="18.6640625" customWidth="1"/>
  </cols>
  <sheetData>
    <row r="1" spans="1:1" x14ac:dyDescent="0.2">
      <c r="A1" t="s">
        <v>119</v>
      </c>
    </row>
    <row r="2" spans="1:1" x14ac:dyDescent="0.2">
      <c r="A2" t="s">
        <v>120</v>
      </c>
    </row>
    <row r="3" spans="1:1" x14ac:dyDescent="0.2">
      <c r="A3" t="s">
        <v>0</v>
      </c>
    </row>
    <row r="4" spans="1:1" x14ac:dyDescent="0.2">
      <c r="A4" t="s">
        <v>121</v>
      </c>
    </row>
    <row r="5" spans="1:1" x14ac:dyDescent="0.2">
      <c r="A5" t="s">
        <v>122</v>
      </c>
    </row>
    <row r="6" spans="1:1" x14ac:dyDescent="0.2">
      <c r="A6" t="s">
        <v>123</v>
      </c>
    </row>
    <row r="7" spans="1:1" x14ac:dyDescent="0.2">
      <c r="A7" t="s">
        <v>124</v>
      </c>
    </row>
    <row r="8" spans="1:1" x14ac:dyDescent="0.2">
      <c r="A8" t="s">
        <v>125</v>
      </c>
    </row>
    <row r="9" spans="1:1" x14ac:dyDescent="0.2">
      <c r="A9" t="s">
        <v>126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/>
  <dimension ref="A1:X64"/>
  <sheetViews>
    <sheetView workbookViewId="0"/>
  </sheetViews>
  <sheetFormatPr baseColWidth="10" defaultColWidth="8.83203125" defaultRowHeight="15" x14ac:dyDescent="0.2"/>
  <cols>
    <col min="9" max="9" width="13.1640625" customWidth="1"/>
  </cols>
  <sheetData>
    <row r="1" spans="1:24" x14ac:dyDescent="0.2">
      <c r="D1" t="s">
        <v>79</v>
      </c>
      <c r="E1" t="s">
        <v>80</v>
      </c>
    </row>
    <row r="2" spans="1:24" x14ac:dyDescent="0.2">
      <c r="A2">
        <v>1</v>
      </c>
      <c r="B2">
        <v>0</v>
      </c>
      <c r="C2">
        <v>0</v>
      </c>
      <c r="D2">
        <f>2011-B2</f>
        <v>2011</v>
      </c>
      <c r="E2">
        <f>D2-C2-1</f>
        <v>2010</v>
      </c>
    </row>
    <row r="3" spans="1:24" x14ac:dyDescent="0.2">
      <c r="A3">
        <v>2</v>
      </c>
      <c r="B3">
        <v>1</v>
      </c>
      <c r="C3">
        <v>0</v>
      </c>
      <c r="D3">
        <f t="shared" ref="D3:D64" si="0">2011-B3</f>
        <v>2010</v>
      </c>
      <c r="E3">
        <f t="shared" ref="E3:E64" si="1">D3-C3-1</f>
        <v>2009</v>
      </c>
    </row>
    <row r="4" spans="1:24" x14ac:dyDescent="0.2">
      <c r="A4">
        <v>3</v>
      </c>
      <c r="B4">
        <v>2</v>
      </c>
      <c r="C4">
        <v>0</v>
      </c>
      <c r="D4">
        <f t="shared" si="0"/>
        <v>2009</v>
      </c>
      <c r="E4">
        <f t="shared" si="1"/>
        <v>2008</v>
      </c>
      <c r="I4" t="s">
        <v>81</v>
      </c>
      <c r="J4">
        <v>1</v>
      </c>
      <c r="K4">
        <v>2</v>
      </c>
      <c r="L4">
        <v>3</v>
      </c>
      <c r="M4">
        <v>4</v>
      </c>
      <c r="N4">
        <v>5</v>
      </c>
      <c r="O4">
        <v>6</v>
      </c>
      <c r="P4">
        <v>7</v>
      </c>
      <c r="Q4">
        <v>8</v>
      </c>
      <c r="R4">
        <v>9</v>
      </c>
      <c r="S4">
        <v>10</v>
      </c>
      <c r="T4">
        <v>11</v>
      </c>
      <c r="U4">
        <v>12</v>
      </c>
      <c r="V4">
        <v>13</v>
      </c>
      <c r="W4">
        <v>14</v>
      </c>
      <c r="X4">
        <v>15</v>
      </c>
    </row>
    <row r="5" spans="1:24" x14ac:dyDescent="0.2">
      <c r="A5">
        <v>4</v>
      </c>
      <c r="B5">
        <v>3</v>
      </c>
      <c r="C5">
        <v>0</v>
      </c>
      <c r="D5">
        <f t="shared" si="0"/>
        <v>2008</v>
      </c>
      <c r="E5">
        <f t="shared" si="1"/>
        <v>2007</v>
      </c>
      <c r="I5">
        <v>1</v>
      </c>
    </row>
    <row r="6" spans="1:24" x14ac:dyDescent="0.2">
      <c r="A6">
        <v>5</v>
      </c>
      <c r="B6">
        <v>4</v>
      </c>
      <c r="C6">
        <v>0</v>
      </c>
      <c r="D6">
        <f t="shared" si="0"/>
        <v>2007</v>
      </c>
      <c r="E6">
        <f t="shared" si="1"/>
        <v>2006</v>
      </c>
      <c r="I6">
        <v>2</v>
      </c>
    </row>
    <row r="7" spans="1:24" x14ac:dyDescent="0.2">
      <c r="A7">
        <v>6</v>
      </c>
      <c r="B7">
        <v>5</v>
      </c>
      <c r="C7">
        <v>0</v>
      </c>
      <c r="D7">
        <f t="shared" si="0"/>
        <v>2006</v>
      </c>
      <c r="E7">
        <f t="shared" si="1"/>
        <v>2005</v>
      </c>
      <c r="I7">
        <v>3</v>
      </c>
    </row>
    <row r="8" spans="1:24" x14ac:dyDescent="0.2">
      <c r="A8">
        <v>7</v>
      </c>
      <c r="B8">
        <v>6</v>
      </c>
      <c r="C8">
        <v>0</v>
      </c>
      <c r="D8">
        <f t="shared" si="0"/>
        <v>2005</v>
      </c>
      <c r="E8">
        <f t="shared" si="1"/>
        <v>2004</v>
      </c>
      <c r="I8">
        <v>4</v>
      </c>
    </row>
    <row r="9" spans="1:24" x14ac:dyDescent="0.2">
      <c r="A9">
        <v>8</v>
      </c>
      <c r="B9">
        <v>7</v>
      </c>
      <c r="C9">
        <v>0</v>
      </c>
      <c r="D9">
        <f t="shared" si="0"/>
        <v>2004</v>
      </c>
      <c r="E9">
        <f t="shared" si="1"/>
        <v>2003</v>
      </c>
      <c r="I9">
        <v>5</v>
      </c>
    </row>
    <row r="10" spans="1:24" x14ac:dyDescent="0.2">
      <c r="A10">
        <v>9</v>
      </c>
      <c r="B10">
        <v>8</v>
      </c>
      <c r="C10">
        <v>0</v>
      </c>
      <c r="D10">
        <f t="shared" si="0"/>
        <v>2003</v>
      </c>
      <c r="E10">
        <f t="shared" si="1"/>
        <v>2002</v>
      </c>
      <c r="I10">
        <v>6</v>
      </c>
    </row>
    <row r="11" spans="1:24" x14ac:dyDescent="0.2">
      <c r="A11">
        <v>10</v>
      </c>
      <c r="B11">
        <v>9</v>
      </c>
      <c r="C11">
        <v>0</v>
      </c>
      <c r="D11">
        <f t="shared" si="0"/>
        <v>2002</v>
      </c>
      <c r="E11">
        <f t="shared" si="1"/>
        <v>2001</v>
      </c>
      <c r="I11">
        <v>7</v>
      </c>
    </row>
    <row r="12" spans="1:24" x14ac:dyDescent="0.2">
      <c r="A12">
        <v>11</v>
      </c>
      <c r="B12">
        <v>10</v>
      </c>
      <c r="C12">
        <v>0</v>
      </c>
      <c r="D12">
        <f t="shared" si="0"/>
        <v>2001</v>
      </c>
      <c r="E12">
        <f t="shared" si="1"/>
        <v>2000</v>
      </c>
      <c r="I12">
        <v>8</v>
      </c>
    </row>
    <row r="13" spans="1:24" x14ac:dyDescent="0.2">
      <c r="A13">
        <v>12</v>
      </c>
      <c r="B13">
        <v>11</v>
      </c>
      <c r="C13">
        <v>0</v>
      </c>
      <c r="D13">
        <f t="shared" si="0"/>
        <v>2000</v>
      </c>
      <c r="E13">
        <f t="shared" si="1"/>
        <v>1999</v>
      </c>
      <c r="I13">
        <v>9</v>
      </c>
    </row>
    <row r="14" spans="1:24" x14ac:dyDescent="0.2">
      <c r="A14">
        <v>13</v>
      </c>
      <c r="B14">
        <v>12</v>
      </c>
      <c r="C14">
        <v>0</v>
      </c>
      <c r="D14">
        <f t="shared" si="0"/>
        <v>1999</v>
      </c>
      <c r="E14">
        <f t="shared" si="1"/>
        <v>1998</v>
      </c>
      <c r="I14">
        <v>10</v>
      </c>
    </row>
    <row r="15" spans="1:24" x14ac:dyDescent="0.2">
      <c r="A15">
        <v>14</v>
      </c>
      <c r="B15">
        <v>13</v>
      </c>
      <c r="C15">
        <v>0</v>
      </c>
      <c r="D15">
        <f t="shared" si="0"/>
        <v>1998</v>
      </c>
      <c r="E15">
        <f t="shared" si="1"/>
        <v>1997</v>
      </c>
      <c r="I15">
        <v>11</v>
      </c>
    </row>
    <row r="16" spans="1:24" x14ac:dyDescent="0.2">
      <c r="A16">
        <v>15</v>
      </c>
      <c r="B16">
        <v>14</v>
      </c>
      <c r="C16">
        <v>0</v>
      </c>
      <c r="D16">
        <f t="shared" si="0"/>
        <v>1997</v>
      </c>
      <c r="E16">
        <f t="shared" si="1"/>
        <v>1996</v>
      </c>
      <c r="I16">
        <v>12</v>
      </c>
    </row>
    <row r="17" spans="1:9" x14ac:dyDescent="0.2">
      <c r="A17">
        <v>16</v>
      </c>
      <c r="B17">
        <v>15</v>
      </c>
      <c r="C17">
        <v>0</v>
      </c>
      <c r="D17">
        <f t="shared" si="0"/>
        <v>1996</v>
      </c>
      <c r="E17">
        <f t="shared" si="1"/>
        <v>1995</v>
      </c>
      <c r="I17">
        <v>13</v>
      </c>
    </row>
    <row r="18" spans="1:9" x14ac:dyDescent="0.2">
      <c r="A18">
        <v>17</v>
      </c>
      <c r="B18">
        <v>16</v>
      </c>
      <c r="C18">
        <v>0</v>
      </c>
      <c r="D18">
        <f t="shared" si="0"/>
        <v>1995</v>
      </c>
      <c r="E18">
        <f t="shared" si="1"/>
        <v>1994</v>
      </c>
      <c r="I18">
        <v>14</v>
      </c>
    </row>
    <row r="19" spans="1:9" x14ac:dyDescent="0.2">
      <c r="A19">
        <v>18</v>
      </c>
      <c r="B19">
        <v>17</v>
      </c>
      <c r="C19">
        <v>0</v>
      </c>
      <c r="D19">
        <f t="shared" si="0"/>
        <v>1994</v>
      </c>
      <c r="E19">
        <f t="shared" si="1"/>
        <v>1993</v>
      </c>
      <c r="I19">
        <v>15</v>
      </c>
    </row>
    <row r="20" spans="1:9" x14ac:dyDescent="0.2">
      <c r="A20">
        <v>19</v>
      </c>
      <c r="B20">
        <v>18</v>
      </c>
      <c r="C20">
        <v>0</v>
      </c>
      <c r="D20">
        <f t="shared" si="0"/>
        <v>1993</v>
      </c>
      <c r="E20">
        <f t="shared" si="1"/>
        <v>1992</v>
      </c>
    </row>
    <row r="21" spans="1:9" x14ac:dyDescent="0.2">
      <c r="A21">
        <v>20</v>
      </c>
      <c r="B21">
        <v>19</v>
      </c>
      <c r="C21">
        <v>0</v>
      </c>
      <c r="D21">
        <f t="shared" si="0"/>
        <v>1992</v>
      </c>
      <c r="E21">
        <f t="shared" si="1"/>
        <v>1991</v>
      </c>
    </row>
    <row r="22" spans="1:9" x14ac:dyDescent="0.2">
      <c r="A22">
        <v>21</v>
      </c>
      <c r="B22">
        <v>20</v>
      </c>
      <c r="C22">
        <v>0</v>
      </c>
      <c r="D22">
        <f t="shared" si="0"/>
        <v>1991</v>
      </c>
      <c r="E22">
        <f t="shared" si="1"/>
        <v>1990</v>
      </c>
    </row>
    <row r="23" spans="1:9" x14ac:dyDescent="0.2">
      <c r="A23">
        <v>22</v>
      </c>
      <c r="B23">
        <v>0</v>
      </c>
      <c r="C23">
        <v>2</v>
      </c>
      <c r="D23">
        <f t="shared" si="0"/>
        <v>2011</v>
      </c>
      <c r="E23">
        <f t="shared" si="1"/>
        <v>2008</v>
      </c>
    </row>
    <row r="24" spans="1:9" x14ac:dyDescent="0.2">
      <c r="A24">
        <v>23</v>
      </c>
      <c r="B24">
        <v>1</v>
      </c>
      <c r="C24">
        <v>2</v>
      </c>
      <c r="D24">
        <f t="shared" si="0"/>
        <v>2010</v>
      </c>
      <c r="E24">
        <f t="shared" si="1"/>
        <v>2007</v>
      </c>
    </row>
    <row r="25" spans="1:9" x14ac:dyDescent="0.2">
      <c r="A25">
        <v>24</v>
      </c>
      <c r="B25">
        <v>2</v>
      </c>
      <c r="C25">
        <v>2</v>
      </c>
      <c r="D25">
        <f t="shared" si="0"/>
        <v>2009</v>
      </c>
      <c r="E25">
        <f t="shared" si="1"/>
        <v>2006</v>
      </c>
    </row>
    <row r="26" spans="1:9" x14ac:dyDescent="0.2">
      <c r="A26">
        <v>25</v>
      </c>
      <c r="B26">
        <v>3</v>
      </c>
      <c r="C26">
        <v>2</v>
      </c>
      <c r="D26">
        <f t="shared" si="0"/>
        <v>2008</v>
      </c>
      <c r="E26">
        <f t="shared" si="1"/>
        <v>2005</v>
      </c>
    </row>
    <row r="27" spans="1:9" x14ac:dyDescent="0.2">
      <c r="A27">
        <v>26</v>
      </c>
      <c r="B27">
        <v>4</v>
      </c>
      <c r="C27">
        <v>2</v>
      </c>
      <c r="D27">
        <f t="shared" si="0"/>
        <v>2007</v>
      </c>
      <c r="E27">
        <f t="shared" si="1"/>
        <v>2004</v>
      </c>
    </row>
    <row r="28" spans="1:9" x14ac:dyDescent="0.2">
      <c r="A28">
        <v>27</v>
      </c>
      <c r="B28">
        <v>5</v>
      </c>
      <c r="C28">
        <v>2</v>
      </c>
      <c r="D28">
        <f t="shared" si="0"/>
        <v>2006</v>
      </c>
      <c r="E28">
        <f t="shared" si="1"/>
        <v>2003</v>
      </c>
    </row>
    <row r="29" spans="1:9" x14ac:dyDescent="0.2">
      <c r="A29">
        <v>28</v>
      </c>
      <c r="B29">
        <v>6</v>
      </c>
      <c r="C29">
        <v>2</v>
      </c>
      <c r="D29">
        <f t="shared" si="0"/>
        <v>2005</v>
      </c>
      <c r="E29">
        <f t="shared" si="1"/>
        <v>2002</v>
      </c>
    </row>
    <row r="30" spans="1:9" x14ac:dyDescent="0.2">
      <c r="A30">
        <v>29</v>
      </c>
      <c r="B30">
        <v>7</v>
      </c>
      <c r="C30">
        <v>2</v>
      </c>
      <c r="D30">
        <f t="shared" si="0"/>
        <v>2004</v>
      </c>
      <c r="E30">
        <f t="shared" si="1"/>
        <v>2001</v>
      </c>
    </row>
    <row r="31" spans="1:9" x14ac:dyDescent="0.2">
      <c r="A31">
        <v>30</v>
      </c>
      <c r="B31">
        <v>8</v>
      </c>
      <c r="C31">
        <v>2</v>
      </c>
      <c r="D31">
        <f t="shared" si="0"/>
        <v>2003</v>
      </c>
      <c r="E31">
        <f t="shared" si="1"/>
        <v>2000</v>
      </c>
    </row>
    <row r="32" spans="1:9" x14ac:dyDescent="0.2">
      <c r="A32">
        <v>31</v>
      </c>
      <c r="B32">
        <v>9</v>
      </c>
      <c r="C32">
        <v>2</v>
      </c>
      <c r="D32">
        <f t="shared" si="0"/>
        <v>2002</v>
      </c>
      <c r="E32">
        <f t="shared" si="1"/>
        <v>1999</v>
      </c>
    </row>
    <row r="33" spans="1:5" x14ac:dyDescent="0.2">
      <c r="A33">
        <v>32</v>
      </c>
      <c r="B33">
        <v>10</v>
      </c>
      <c r="C33">
        <v>2</v>
      </c>
      <c r="D33">
        <f t="shared" si="0"/>
        <v>2001</v>
      </c>
      <c r="E33">
        <f t="shared" si="1"/>
        <v>1998</v>
      </c>
    </row>
    <row r="34" spans="1:5" x14ac:dyDescent="0.2">
      <c r="A34">
        <v>33</v>
      </c>
      <c r="B34">
        <v>11</v>
      </c>
      <c r="C34">
        <v>2</v>
      </c>
      <c r="D34">
        <f t="shared" si="0"/>
        <v>2000</v>
      </c>
      <c r="E34">
        <f t="shared" si="1"/>
        <v>1997</v>
      </c>
    </row>
    <row r="35" spans="1:5" x14ac:dyDescent="0.2">
      <c r="A35">
        <v>34</v>
      </c>
      <c r="B35">
        <v>12</v>
      </c>
      <c r="C35">
        <v>2</v>
      </c>
      <c r="D35">
        <f t="shared" si="0"/>
        <v>1999</v>
      </c>
      <c r="E35">
        <f t="shared" si="1"/>
        <v>1996</v>
      </c>
    </row>
    <row r="36" spans="1:5" x14ac:dyDescent="0.2">
      <c r="A36">
        <v>35</v>
      </c>
      <c r="B36">
        <v>13</v>
      </c>
      <c r="C36">
        <v>2</v>
      </c>
      <c r="D36">
        <f t="shared" si="0"/>
        <v>1998</v>
      </c>
      <c r="E36">
        <f t="shared" si="1"/>
        <v>1995</v>
      </c>
    </row>
    <row r="37" spans="1:5" x14ac:dyDescent="0.2">
      <c r="A37">
        <v>36</v>
      </c>
      <c r="B37">
        <v>14</v>
      </c>
      <c r="C37">
        <v>2</v>
      </c>
      <c r="D37">
        <f t="shared" si="0"/>
        <v>1997</v>
      </c>
      <c r="E37">
        <f t="shared" si="1"/>
        <v>1994</v>
      </c>
    </row>
    <row r="38" spans="1:5" x14ac:dyDescent="0.2">
      <c r="A38">
        <v>37</v>
      </c>
      <c r="B38">
        <v>15</v>
      </c>
      <c r="C38">
        <v>2</v>
      </c>
      <c r="D38">
        <f t="shared" si="0"/>
        <v>1996</v>
      </c>
      <c r="E38">
        <f t="shared" si="1"/>
        <v>1993</v>
      </c>
    </row>
    <row r="39" spans="1:5" x14ac:dyDescent="0.2">
      <c r="A39">
        <v>38</v>
      </c>
      <c r="B39">
        <v>16</v>
      </c>
      <c r="C39">
        <v>2</v>
      </c>
      <c r="D39">
        <f t="shared" si="0"/>
        <v>1995</v>
      </c>
      <c r="E39">
        <f t="shared" si="1"/>
        <v>1992</v>
      </c>
    </row>
    <row r="40" spans="1:5" x14ac:dyDescent="0.2">
      <c r="A40">
        <v>39</v>
      </c>
      <c r="B40">
        <v>17</v>
      </c>
      <c r="C40">
        <v>2</v>
      </c>
      <c r="D40">
        <f t="shared" si="0"/>
        <v>1994</v>
      </c>
      <c r="E40">
        <f t="shared" si="1"/>
        <v>1991</v>
      </c>
    </row>
    <row r="41" spans="1:5" x14ac:dyDescent="0.2">
      <c r="A41">
        <v>40</v>
      </c>
      <c r="B41">
        <v>18</v>
      </c>
      <c r="C41">
        <v>2</v>
      </c>
      <c r="D41">
        <f t="shared" si="0"/>
        <v>1993</v>
      </c>
      <c r="E41">
        <f t="shared" si="1"/>
        <v>1990</v>
      </c>
    </row>
    <row r="42" spans="1:5" x14ac:dyDescent="0.2">
      <c r="A42">
        <v>41</v>
      </c>
      <c r="B42">
        <v>19</v>
      </c>
      <c r="C42">
        <v>2</v>
      </c>
      <c r="D42">
        <f t="shared" si="0"/>
        <v>1992</v>
      </c>
      <c r="E42">
        <f t="shared" si="1"/>
        <v>1989</v>
      </c>
    </row>
    <row r="43" spans="1:5" x14ac:dyDescent="0.2">
      <c r="A43">
        <v>42</v>
      </c>
      <c r="B43">
        <v>20</v>
      </c>
      <c r="C43">
        <v>2</v>
      </c>
      <c r="D43">
        <f t="shared" si="0"/>
        <v>1991</v>
      </c>
      <c r="E43">
        <f t="shared" si="1"/>
        <v>1988</v>
      </c>
    </row>
    <row r="44" spans="1:5" x14ac:dyDescent="0.2">
      <c r="A44">
        <v>43</v>
      </c>
      <c r="B44">
        <v>0</v>
      </c>
      <c r="C44">
        <v>4</v>
      </c>
      <c r="D44">
        <f t="shared" si="0"/>
        <v>2011</v>
      </c>
      <c r="E44">
        <f t="shared" si="1"/>
        <v>2006</v>
      </c>
    </row>
    <row r="45" spans="1:5" x14ac:dyDescent="0.2">
      <c r="A45">
        <v>44</v>
      </c>
      <c r="B45">
        <v>1</v>
      </c>
      <c r="C45">
        <v>4</v>
      </c>
      <c r="D45">
        <f t="shared" si="0"/>
        <v>2010</v>
      </c>
      <c r="E45">
        <f t="shared" si="1"/>
        <v>2005</v>
      </c>
    </row>
    <row r="46" spans="1:5" x14ac:dyDescent="0.2">
      <c r="A46">
        <v>45</v>
      </c>
      <c r="B46">
        <v>2</v>
      </c>
      <c r="C46">
        <v>4</v>
      </c>
      <c r="D46">
        <f t="shared" si="0"/>
        <v>2009</v>
      </c>
      <c r="E46">
        <f t="shared" si="1"/>
        <v>2004</v>
      </c>
    </row>
    <row r="47" spans="1:5" x14ac:dyDescent="0.2">
      <c r="A47">
        <v>46</v>
      </c>
      <c r="B47">
        <v>3</v>
      </c>
      <c r="C47">
        <v>4</v>
      </c>
      <c r="D47">
        <f t="shared" si="0"/>
        <v>2008</v>
      </c>
      <c r="E47">
        <f t="shared" si="1"/>
        <v>2003</v>
      </c>
    </row>
    <row r="48" spans="1:5" x14ac:dyDescent="0.2">
      <c r="A48">
        <v>47</v>
      </c>
      <c r="B48">
        <v>4</v>
      </c>
      <c r="C48">
        <v>4</v>
      </c>
      <c r="D48">
        <f t="shared" si="0"/>
        <v>2007</v>
      </c>
      <c r="E48">
        <f t="shared" si="1"/>
        <v>2002</v>
      </c>
    </row>
    <row r="49" spans="1:5" x14ac:dyDescent="0.2">
      <c r="A49">
        <v>48</v>
      </c>
      <c r="B49">
        <v>5</v>
      </c>
      <c r="C49">
        <v>4</v>
      </c>
      <c r="D49">
        <f t="shared" si="0"/>
        <v>2006</v>
      </c>
      <c r="E49">
        <f t="shared" si="1"/>
        <v>2001</v>
      </c>
    </row>
    <row r="50" spans="1:5" x14ac:dyDescent="0.2">
      <c r="A50">
        <v>49</v>
      </c>
      <c r="B50">
        <v>6</v>
      </c>
      <c r="C50">
        <v>4</v>
      </c>
      <c r="D50">
        <f t="shared" si="0"/>
        <v>2005</v>
      </c>
      <c r="E50">
        <f t="shared" si="1"/>
        <v>2000</v>
      </c>
    </row>
    <row r="51" spans="1:5" x14ac:dyDescent="0.2">
      <c r="A51">
        <v>50</v>
      </c>
      <c r="B51">
        <v>7</v>
      </c>
      <c r="C51">
        <v>4</v>
      </c>
      <c r="D51">
        <f t="shared" si="0"/>
        <v>2004</v>
      </c>
      <c r="E51">
        <f t="shared" si="1"/>
        <v>1999</v>
      </c>
    </row>
    <row r="52" spans="1:5" x14ac:dyDescent="0.2">
      <c r="A52">
        <v>51</v>
      </c>
      <c r="B52">
        <v>8</v>
      </c>
      <c r="C52">
        <v>4</v>
      </c>
      <c r="D52">
        <f t="shared" si="0"/>
        <v>2003</v>
      </c>
      <c r="E52">
        <f t="shared" si="1"/>
        <v>1998</v>
      </c>
    </row>
    <row r="53" spans="1:5" x14ac:dyDescent="0.2">
      <c r="A53">
        <v>52</v>
      </c>
      <c r="B53">
        <v>9</v>
      </c>
      <c r="C53">
        <v>4</v>
      </c>
      <c r="D53">
        <f t="shared" si="0"/>
        <v>2002</v>
      </c>
      <c r="E53">
        <f t="shared" si="1"/>
        <v>1997</v>
      </c>
    </row>
    <row r="54" spans="1:5" x14ac:dyDescent="0.2">
      <c r="A54">
        <v>53</v>
      </c>
      <c r="B54">
        <v>10</v>
      </c>
      <c r="C54">
        <v>4</v>
      </c>
      <c r="D54">
        <f t="shared" si="0"/>
        <v>2001</v>
      </c>
      <c r="E54">
        <f t="shared" si="1"/>
        <v>1996</v>
      </c>
    </row>
    <row r="55" spans="1:5" x14ac:dyDescent="0.2">
      <c r="A55">
        <v>54</v>
      </c>
      <c r="B55">
        <v>11</v>
      </c>
      <c r="C55">
        <v>4</v>
      </c>
      <c r="D55">
        <f t="shared" si="0"/>
        <v>2000</v>
      </c>
      <c r="E55">
        <f t="shared" si="1"/>
        <v>1995</v>
      </c>
    </row>
    <row r="56" spans="1:5" x14ac:dyDescent="0.2">
      <c r="A56">
        <v>55</v>
      </c>
      <c r="B56">
        <v>12</v>
      </c>
      <c r="C56">
        <v>4</v>
      </c>
      <c r="D56">
        <f t="shared" si="0"/>
        <v>1999</v>
      </c>
      <c r="E56">
        <f t="shared" si="1"/>
        <v>1994</v>
      </c>
    </row>
    <row r="57" spans="1:5" x14ac:dyDescent="0.2">
      <c r="A57">
        <v>56</v>
      </c>
      <c r="B57">
        <v>13</v>
      </c>
      <c r="C57">
        <v>4</v>
      </c>
      <c r="D57">
        <f t="shared" si="0"/>
        <v>1998</v>
      </c>
      <c r="E57">
        <f t="shared" si="1"/>
        <v>1993</v>
      </c>
    </row>
    <row r="58" spans="1:5" x14ac:dyDescent="0.2">
      <c r="A58">
        <v>57</v>
      </c>
      <c r="B58">
        <v>14</v>
      </c>
      <c r="C58">
        <v>4</v>
      </c>
      <c r="D58">
        <f t="shared" si="0"/>
        <v>1997</v>
      </c>
      <c r="E58">
        <f t="shared" si="1"/>
        <v>1992</v>
      </c>
    </row>
    <row r="59" spans="1:5" x14ac:dyDescent="0.2">
      <c r="A59">
        <v>58</v>
      </c>
      <c r="B59">
        <v>15</v>
      </c>
      <c r="C59">
        <v>4</v>
      </c>
      <c r="D59">
        <f t="shared" si="0"/>
        <v>1996</v>
      </c>
      <c r="E59">
        <f t="shared" si="1"/>
        <v>1991</v>
      </c>
    </row>
    <row r="60" spans="1:5" x14ac:dyDescent="0.2">
      <c r="A60">
        <v>59</v>
      </c>
      <c r="B60">
        <v>16</v>
      </c>
      <c r="C60">
        <v>4</v>
      </c>
      <c r="D60">
        <f t="shared" si="0"/>
        <v>1995</v>
      </c>
      <c r="E60">
        <f t="shared" si="1"/>
        <v>1990</v>
      </c>
    </row>
    <row r="61" spans="1:5" x14ac:dyDescent="0.2">
      <c r="A61">
        <v>60</v>
      </c>
      <c r="B61">
        <v>17</v>
      </c>
      <c r="C61">
        <v>4</v>
      </c>
      <c r="D61">
        <f t="shared" si="0"/>
        <v>1994</v>
      </c>
      <c r="E61">
        <f t="shared" si="1"/>
        <v>1989</v>
      </c>
    </row>
    <row r="62" spans="1:5" x14ac:dyDescent="0.2">
      <c r="A62">
        <v>61</v>
      </c>
      <c r="B62">
        <v>18</v>
      </c>
      <c r="C62">
        <v>4</v>
      </c>
      <c r="D62">
        <f t="shared" si="0"/>
        <v>1993</v>
      </c>
      <c r="E62">
        <f t="shared" si="1"/>
        <v>1988</v>
      </c>
    </row>
    <row r="63" spans="1:5" x14ac:dyDescent="0.2">
      <c r="A63">
        <v>62</v>
      </c>
      <c r="B63">
        <v>19</v>
      </c>
      <c r="C63">
        <v>4</v>
      </c>
      <c r="D63">
        <f t="shared" si="0"/>
        <v>1992</v>
      </c>
      <c r="E63">
        <f t="shared" si="1"/>
        <v>1987</v>
      </c>
    </row>
    <row r="64" spans="1:5" x14ac:dyDescent="0.2">
      <c r="A64">
        <v>63</v>
      </c>
      <c r="B64">
        <v>20</v>
      </c>
      <c r="C64">
        <v>4</v>
      </c>
      <c r="D64">
        <f t="shared" si="0"/>
        <v>1991</v>
      </c>
      <c r="E64">
        <f t="shared" si="1"/>
        <v>1986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5"/>
  <dimension ref="A1:C79"/>
  <sheetViews>
    <sheetView workbookViewId="0">
      <selection activeCell="AO67" sqref="AO67"/>
    </sheetView>
  </sheetViews>
  <sheetFormatPr baseColWidth="10" defaultColWidth="8.83203125" defaultRowHeight="15" x14ac:dyDescent="0.2"/>
  <sheetData>
    <row r="1" spans="1:3" x14ac:dyDescent="0.2">
      <c r="A1">
        <v>0.21</v>
      </c>
      <c r="B1">
        <v>25.027200000000001</v>
      </c>
      <c r="C1">
        <f>EXP(-B1)</f>
        <v>1.3515282955706847E-11</v>
      </c>
    </row>
    <row r="2" spans="1:3" x14ac:dyDescent="0.2">
      <c r="A2">
        <v>0.22</v>
      </c>
      <c r="B2">
        <v>24.5566</v>
      </c>
      <c r="C2">
        <f t="shared" ref="C2:C65" si="0">EXP(-B2)</f>
        <v>2.1637352766535787E-11</v>
      </c>
    </row>
    <row r="3" spans="1:3" x14ac:dyDescent="0.2">
      <c r="A3">
        <v>0.23</v>
      </c>
      <c r="B3">
        <v>24.117000000000001</v>
      </c>
      <c r="C3">
        <f t="shared" si="0"/>
        <v>3.3583037927903853E-11</v>
      </c>
    </row>
    <row r="4" spans="1:3" x14ac:dyDescent="0.2">
      <c r="A4">
        <v>0.24</v>
      </c>
      <c r="B4">
        <v>23.706199999999999</v>
      </c>
      <c r="C4">
        <f t="shared" si="0"/>
        <v>5.0644017840392494E-11</v>
      </c>
    </row>
    <row r="5" spans="1:3" x14ac:dyDescent="0.2">
      <c r="A5">
        <v>0.25</v>
      </c>
      <c r="B5">
        <v>23.321999999999999</v>
      </c>
      <c r="C5">
        <f t="shared" si="0"/>
        <v>7.4367655984776557E-11</v>
      </c>
    </row>
    <row r="6" spans="1:3" x14ac:dyDescent="0.2">
      <c r="A6">
        <v>0.26</v>
      </c>
      <c r="B6">
        <v>22.962599999999998</v>
      </c>
      <c r="C6">
        <f t="shared" si="0"/>
        <v>1.0652941198856174E-10</v>
      </c>
    </row>
    <row r="7" spans="1:3" x14ac:dyDescent="0.2">
      <c r="A7">
        <v>0.27</v>
      </c>
      <c r="B7">
        <v>22.626300000000001</v>
      </c>
      <c r="C7">
        <f t="shared" si="0"/>
        <v>1.4911549142365643E-10</v>
      </c>
    </row>
    <row r="8" spans="1:3" x14ac:dyDescent="0.2">
      <c r="A8">
        <v>0.28000000000000003</v>
      </c>
      <c r="B8">
        <v>22.311800000000002</v>
      </c>
      <c r="C8">
        <f t="shared" si="0"/>
        <v>2.0422475262253264E-10</v>
      </c>
    </row>
    <row r="9" spans="1:3" x14ac:dyDescent="0.2">
      <c r="A9">
        <v>0.28999999999999998</v>
      </c>
      <c r="B9">
        <v>22.017800000000001</v>
      </c>
      <c r="C9">
        <f t="shared" si="0"/>
        <v>2.7402548579928351E-10</v>
      </c>
    </row>
    <row r="10" spans="1:3" x14ac:dyDescent="0.2">
      <c r="A10">
        <v>0.3</v>
      </c>
      <c r="B10">
        <v>21.743099999999998</v>
      </c>
      <c r="C10">
        <f t="shared" si="0"/>
        <v>3.6065474509564434E-10</v>
      </c>
    </row>
    <row r="11" spans="1:3" x14ac:dyDescent="0.2">
      <c r="A11">
        <v>0.31</v>
      </c>
      <c r="B11">
        <v>21.486699999999999</v>
      </c>
      <c r="C11">
        <f t="shared" si="0"/>
        <v>4.6606313879713543E-10</v>
      </c>
    </row>
    <row r="12" spans="1:3" x14ac:dyDescent="0.2">
      <c r="A12">
        <v>0.32</v>
      </c>
      <c r="B12">
        <v>21.247800000000002</v>
      </c>
      <c r="C12">
        <f t="shared" si="0"/>
        <v>5.9183099690630979E-10</v>
      </c>
    </row>
    <row r="13" spans="1:3" x14ac:dyDescent="0.2">
      <c r="A13">
        <v>0.33</v>
      </c>
      <c r="B13">
        <v>21.025500000000001</v>
      </c>
      <c r="C13">
        <f t="shared" si="0"/>
        <v>7.3916495949885658E-10</v>
      </c>
    </row>
    <row r="14" spans="1:3" x14ac:dyDescent="0.2">
      <c r="A14">
        <v>0.34</v>
      </c>
      <c r="B14">
        <v>20.819099999999999</v>
      </c>
      <c r="C14">
        <f t="shared" si="0"/>
        <v>9.0861468545998709E-10</v>
      </c>
    </row>
    <row r="15" spans="1:3" x14ac:dyDescent="0.2">
      <c r="A15">
        <v>0.35</v>
      </c>
      <c r="B15">
        <v>20.6279</v>
      </c>
      <c r="C15">
        <f t="shared" si="0"/>
        <v>1.1000612245600708E-9</v>
      </c>
    </row>
    <row r="16" spans="1:3" x14ac:dyDescent="0.2">
      <c r="A16">
        <v>0.36</v>
      </c>
      <c r="B16">
        <v>20.451499999999999</v>
      </c>
      <c r="C16">
        <f t="shared" si="0"/>
        <v>1.3122796779140779E-9</v>
      </c>
    </row>
    <row r="17" spans="1:3" x14ac:dyDescent="0.2">
      <c r="A17">
        <v>0.37</v>
      </c>
      <c r="B17">
        <v>20.289100000000001</v>
      </c>
      <c r="C17">
        <f t="shared" si="0"/>
        <v>1.5436748452132503E-9</v>
      </c>
    </row>
    <row r="18" spans="1:3" x14ac:dyDescent="0.2">
      <c r="A18">
        <v>0.38</v>
      </c>
      <c r="B18">
        <v>20.140499999999999</v>
      </c>
      <c r="C18">
        <f t="shared" si="0"/>
        <v>1.790985159598781E-9</v>
      </c>
    </row>
    <row r="19" spans="1:3" x14ac:dyDescent="0.2">
      <c r="A19">
        <v>0.39</v>
      </c>
      <c r="B19">
        <v>20.005199999999999</v>
      </c>
      <c r="C19">
        <f t="shared" si="0"/>
        <v>2.0504634421591354E-9</v>
      </c>
    </row>
    <row r="20" spans="1:3" x14ac:dyDescent="0.2">
      <c r="A20">
        <v>0.4</v>
      </c>
      <c r="B20">
        <v>19.8827</v>
      </c>
      <c r="C20">
        <f t="shared" si="0"/>
        <v>2.3176780336852388E-9</v>
      </c>
    </row>
    <row r="21" spans="1:3" x14ac:dyDescent="0.2">
      <c r="A21">
        <v>0.41</v>
      </c>
      <c r="B21">
        <v>19.7729</v>
      </c>
      <c r="C21">
        <f t="shared" si="0"/>
        <v>2.5866557804944055E-9</v>
      </c>
    </row>
    <row r="22" spans="1:3" x14ac:dyDescent="0.2">
      <c r="A22">
        <v>0.42</v>
      </c>
      <c r="B22">
        <v>19.6753</v>
      </c>
      <c r="C22">
        <f t="shared" si="0"/>
        <v>2.8518440979539981E-9</v>
      </c>
    </row>
    <row r="23" spans="1:3" x14ac:dyDescent="0.2">
      <c r="A23">
        <v>0.43</v>
      </c>
      <c r="B23">
        <v>19.5898</v>
      </c>
      <c r="C23">
        <f t="shared" si="0"/>
        <v>3.1064041548472296E-9</v>
      </c>
    </row>
    <row r="24" spans="1:3" x14ac:dyDescent="0.2">
      <c r="A24">
        <v>0.44</v>
      </c>
      <c r="B24">
        <v>19.516100000000002</v>
      </c>
      <c r="C24">
        <f t="shared" si="0"/>
        <v>3.3439937859306774E-9</v>
      </c>
    </row>
    <row r="25" spans="1:3" x14ac:dyDescent="0.2">
      <c r="A25">
        <v>0.45</v>
      </c>
      <c r="B25">
        <v>19.454000000000001</v>
      </c>
      <c r="C25">
        <f t="shared" si="0"/>
        <v>3.5582392753717148E-9</v>
      </c>
    </row>
    <row r="26" spans="1:3" x14ac:dyDescent="0.2">
      <c r="A26">
        <v>0.46</v>
      </c>
      <c r="B26">
        <v>19.403400000000001</v>
      </c>
      <c r="C26">
        <f t="shared" si="0"/>
        <v>3.7429191821067854E-9</v>
      </c>
    </row>
    <row r="27" spans="1:3" x14ac:dyDescent="0.2">
      <c r="A27">
        <v>0.47</v>
      </c>
      <c r="B27">
        <v>19.3642</v>
      </c>
      <c r="C27">
        <f t="shared" si="0"/>
        <v>3.8925553214610052E-9</v>
      </c>
    </row>
    <row r="28" spans="1:3" x14ac:dyDescent="0.2">
      <c r="A28">
        <v>0.48</v>
      </c>
      <c r="B28">
        <v>19.336300000000001</v>
      </c>
      <c r="C28">
        <f t="shared" si="0"/>
        <v>4.0026868052675182E-9</v>
      </c>
    </row>
    <row r="29" spans="1:3" x14ac:dyDescent="0.2">
      <c r="A29">
        <v>0.49</v>
      </c>
      <c r="B29">
        <v>19.319600000000001</v>
      </c>
      <c r="C29">
        <f t="shared" si="0"/>
        <v>4.070092949653423E-9</v>
      </c>
    </row>
    <row r="30" spans="1:3" x14ac:dyDescent="0.2">
      <c r="A30">
        <v>0.5</v>
      </c>
      <c r="B30">
        <v>19.314</v>
      </c>
      <c r="C30">
        <f t="shared" si="0"/>
        <v>4.092949408524812E-9</v>
      </c>
    </row>
    <row r="31" spans="1:3" x14ac:dyDescent="0.2">
      <c r="A31">
        <v>0.51</v>
      </c>
      <c r="B31">
        <v>19.319600000000001</v>
      </c>
      <c r="C31">
        <f t="shared" si="0"/>
        <v>4.070092949653423E-9</v>
      </c>
    </row>
    <row r="32" spans="1:3" x14ac:dyDescent="0.2">
      <c r="A32">
        <v>0.52</v>
      </c>
      <c r="B32">
        <v>19.336300000000001</v>
      </c>
      <c r="C32">
        <f t="shared" si="0"/>
        <v>4.0026868052675182E-9</v>
      </c>
    </row>
    <row r="33" spans="1:3" x14ac:dyDescent="0.2">
      <c r="A33">
        <v>0.53</v>
      </c>
      <c r="B33">
        <v>19.3642</v>
      </c>
      <c r="C33">
        <f t="shared" si="0"/>
        <v>3.8925553214610052E-9</v>
      </c>
    </row>
    <row r="34" spans="1:3" x14ac:dyDescent="0.2">
      <c r="A34">
        <v>0.54</v>
      </c>
      <c r="B34">
        <v>19.403400000000001</v>
      </c>
      <c r="C34">
        <f t="shared" si="0"/>
        <v>3.7429191821067854E-9</v>
      </c>
    </row>
    <row r="35" spans="1:3" x14ac:dyDescent="0.2">
      <c r="A35">
        <v>0.55000000000000004</v>
      </c>
      <c r="B35">
        <v>19.454000000000001</v>
      </c>
      <c r="C35">
        <f t="shared" si="0"/>
        <v>3.5582392753717148E-9</v>
      </c>
    </row>
    <row r="36" spans="1:3" x14ac:dyDescent="0.2">
      <c r="A36">
        <v>0.56000000000000005</v>
      </c>
      <c r="B36">
        <v>19.516100000000002</v>
      </c>
      <c r="C36">
        <f t="shared" si="0"/>
        <v>3.3439937859306774E-9</v>
      </c>
    </row>
    <row r="37" spans="1:3" x14ac:dyDescent="0.2">
      <c r="A37">
        <v>0.56999999999999995</v>
      </c>
      <c r="B37">
        <v>19.5898</v>
      </c>
      <c r="C37">
        <f t="shared" si="0"/>
        <v>3.1064041548472296E-9</v>
      </c>
    </row>
    <row r="38" spans="1:3" x14ac:dyDescent="0.2">
      <c r="A38">
        <v>0.57999999999999996</v>
      </c>
      <c r="B38">
        <v>19.6753</v>
      </c>
      <c r="C38">
        <f t="shared" si="0"/>
        <v>2.8518440979539981E-9</v>
      </c>
    </row>
    <row r="39" spans="1:3" x14ac:dyDescent="0.2">
      <c r="A39">
        <v>0.59</v>
      </c>
      <c r="B39">
        <v>19.7729</v>
      </c>
      <c r="C39">
        <f t="shared" si="0"/>
        <v>2.5866557804944055E-9</v>
      </c>
    </row>
    <row r="40" spans="1:3" x14ac:dyDescent="0.2">
      <c r="A40">
        <v>0.6</v>
      </c>
      <c r="B40">
        <v>19.8827</v>
      </c>
      <c r="C40">
        <f t="shared" si="0"/>
        <v>2.3176780336852388E-9</v>
      </c>
    </row>
    <row r="41" spans="1:3" x14ac:dyDescent="0.2">
      <c r="A41">
        <v>0.61</v>
      </c>
      <c r="B41">
        <v>20.005199999999999</v>
      </c>
      <c r="C41">
        <f t="shared" si="0"/>
        <v>2.0504634421591354E-9</v>
      </c>
    </row>
    <row r="42" spans="1:3" x14ac:dyDescent="0.2">
      <c r="A42">
        <v>0.62</v>
      </c>
      <c r="B42">
        <v>20.140499999999999</v>
      </c>
      <c r="C42">
        <f t="shared" si="0"/>
        <v>1.790985159598781E-9</v>
      </c>
    </row>
    <row r="43" spans="1:3" x14ac:dyDescent="0.2">
      <c r="A43">
        <v>0.63</v>
      </c>
      <c r="B43">
        <v>20.289100000000001</v>
      </c>
      <c r="C43">
        <f t="shared" si="0"/>
        <v>1.5436748452132503E-9</v>
      </c>
    </row>
    <row r="44" spans="1:3" x14ac:dyDescent="0.2">
      <c r="A44">
        <v>0.64</v>
      </c>
      <c r="B44">
        <v>20.451499999999999</v>
      </c>
      <c r="C44">
        <f t="shared" si="0"/>
        <v>1.3122796779140779E-9</v>
      </c>
    </row>
    <row r="45" spans="1:3" x14ac:dyDescent="0.2">
      <c r="A45">
        <v>0.65</v>
      </c>
      <c r="B45">
        <v>20.6279</v>
      </c>
      <c r="C45">
        <f t="shared" si="0"/>
        <v>1.1000612245600708E-9</v>
      </c>
    </row>
    <row r="46" spans="1:3" x14ac:dyDescent="0.2">
      <c r="A46">
        <v>0.66</v>
      </c>
      <c r="B46">
        <v>20.819099999999999</v>
      </c>
      <c r="C46">
        <f t="shared" si="0"/>
        <v>9.0861468545998709E-10</v>
      </c>
    </row>
    <row r="47" spans="1:3" x14ac:dyDescent="0.2">
      <c r="A47">
        <v>0.67</v>
      </c>
      <c r="B47">
        <v>21.025500000000001</v>
      </c>
      <c r="C47">
        <f t="shared" si="0"/>
        <v>7.3916495949885658E-10</v>
      </c>
    </row>
    <row r="48" spans="1:3" x14ac:dyDescent="0.2">
      <c r="A48">
        <v>0.68</v>
      </c>
      <c r="B48">
        <v>21.247800000000002</v>
      </c>
      <c r="C48">
        <f t="shared" si="0"/>
        <v>5.9183099690630979E-10</v>
      </c>
    </row>
    <row r="49" spans="1:3" x14ac:dyDescent="0.2">
      <c r="A49">
        <v>0.69</v>
      </c>
      <c r="B49">
        <v>21.486699999999999</v>
      </c>
      <c r="C49">
        <f t="shared" si="0"/>
        <v>4.6606313879713543E-10</v>
      </c>
    </row>
    <row r="50" spans="1:3" x14ac:dyDescent="0.2">
      <c r="A50">
        <v>0.7</v>
      </c>
      <c r="B50">
        <v>21.743099999999998</v>
      </c>
      <c r="C50">
        <f t="shared" si="0"/>
        <v>3.6065474509564434E-10</v>
      </c>
    </row>
    <row r="51" spans="1:3" x14ac:dyDescent="0.2">
      <c r="A51">
        <v>0.71</v>
      </c>
      <c r="B51">
        <v>22.017800000000001</v>
      </c>
      <c r="C51">
        <f t="shared" si="0"/>
        <v>2.7402548579928351E-10</v>
      </c>
    </row>
    <row r="52" spans="1:3" x14ac:dyDescent="0.2">
      <c r="A52">
        <v>0.72</v>
      </c>
      <c r="B52">
        <v>22.311800000000002</v>
      </c>
      <c r="C52">
        <f t="shared" si="0"/>
        <v>2.0422475262253264E-10</v>
      </c>
    </row>
    <row r="53" spans="1:3" x14ac:dyDescent="0.2">
      <c r="A53">
        <v>0.73</v>
      </c>
      <c r="B53">
        <v>22.626300000000001</v>
      </c>
      <c r="C53">
        <f t="shared" si="0"/>
        <v>1.4911549142365643E-10</v>
      </c>
    </row>
    <row r="54" spans="1:3" x14ac:dyDescent="0.2">
      <c r="A54">
        <v>0.74</v>
      </c>
      <c r="B54">
        <v>22.962599999999998</v>
      </c>
      <c r="C54">
        <f t="shared" si="0"/>
        <v>1.0652941198856174E-10</v>
      </c>
    </row>
    <row r="55" spans="1:3" x14ac:dyDescent="0.2">
      <c r="A55">
        <v>0.75</v>
      </c>
      <c r="B55">
        <v>23.321999999999999</v>
      </c>
      <c r="C55">
        <f t="shared" si="0"/>
        <v>7.4367655984776557E-11</v>
      </c>
    </row>
    <row r="56" spans="1:3" x14ac:dyDescent="0.2">
      <c r="A56">
        <v>0.76</v>
      </c>
      <c r="B56">
        <v>23.706199999999999</v>
      </c>
      <c r="C56">
        <f t="shared" si="0"/>
        <v>5.0644017840392494E-11</v>
      </c>
    </row>
    <row r="57" spans="1:3" x14ac:dyDescent="0.2">
      <c r="A57">
        <v>0.77</v>
      </c>
      <c r="B57">
        <v>24.117000000000001</v>
      </c>
      <c r="C57">
        <f t="shared" si="0"/>
        <v>3.3583037927903853E-11</v>
      </c>
    </row>
    <row r="58" spans="1:3" x14ac:dyDescent="0.2">
      <c r="A58">
        <v>0.78</v>
      </c>
      <c r="B58">
        <v>24.5566</v>
      </c>
      <c r="C58">
        <f t="shared" si="0"/>
        <v>2.1637352766535787E-11</v>
      </c>
    </row>
    <row r="59" spans="1:3" x14ac:dyDescent="0.2">
      <c r="A59">
        <v>0.79</v>
      </c>
      <c r="B59">
        <v>25.027200000000001</v>
      </c>
      <c r="C59">
        <f t="shared" si="0"/>
        <v>1.3515282955706847E-11</v>
      </c>
    </row>
    <row r="60" spans="1:3" x14ac:dyDescent="0.2">
      <c r="A60">
        <v>0.8</v>
      </c>
      <c r="B60">
        <v>25.531700000000001</v>
      </c>
      <c r="C60">
        <f t="shared" si="0"/>
        <v>8.16062791129028E-12</v>
      </c>
    </row>
    <row r="61" spans="1:3" x14ac:dyDescent="0.2">
      <c r="A61">
        <v>0.81</v>
      </c>
      <c r="B61">
        <v>26.0733</v>
      </c>
      <c r="C61">
        <f t="shared" si="0"/>
        <v>4.7479887908452217E-12</v>
      </c>
    </row>
    <row r="62" spans="1:3" x14ac:dyDescent="0.2">
      <c r="A62">
        <v>0.82</v>
      </c>
      <c r="B62">
        <v>26.6556</v>
      </c>
      <c r="C62">
        <f t="shared" si="0"/>
        <v>2.6522838948345728E-12</v>
      </c>
    </row>
    <row r="63" spans="1:3" x14ac:dyDescent="0.2">
      <c r="A63">
        <v>0.83</v>
      </c>
      <c r="B63">
        <v>27.283000000000001</v>
      </c>
      <c r="C63">
        <f t="shared" si="0"/>
        <v>1.4162621551147537E-12</v>
      </c>
    </row>
    <row r="64" spans="1:3" x14ac:dyDescent="0.2">
      <c r="A64">
        <v>0.84</v>
      </c>
      <c r="B64">
        <v>27.960799999999999</v>
      </c>
      <c r="C64">
        <f t="shared" si="0"/>
        <v>7.1908271649699635E-13</v>
      </c>
    </row>
    <row r="65" spans="1:3" x14ac:dyDescent="0.2">
      <c r="A65">
        <v>0.85</v>
      </c>
      <c r="B65">
        <v>28.6951</v>
      </c>
      <c r="C65">
        <f t="shared" si="0"/>
        <v>3.4504553537313217E-13</v>
      </c>
    </row>
    <row r="66" spans="1:3" x14ac:dyDescent="0.2">
      <c r="A66">
        <v>0.86</v>
      </c>
      <c r="B66">
        <v>29.493400000000001</v>
      </c>
      <c r="C66">
        <f t="shared" ref="C66:C79" si="1">EXP(-B66)</f>
        <v>1.5530274336084376E-13</v>
      </c>
    </row>
    <row r="67" spans="1:3" x14ac:dyDescent="0.2">
      <c r="A67">
        <v>0.87</v>
      </c>
      <c r="B67">
        <v>30.364799999999999</v>
      </c>
      <c r="C67">
        <f t="shared" si="1"/>
        <v>6.497329861182007E-14</v>
      </c>
    </row>
    <row r="68" spans="1:3" x14ac:dyDescent="0.2">
      <c r="A68">
        <v>0.88</v>
      </c>
      <c r="B68">
        <v>31.320699999999999</v>
      </c>
      <c r="C68">
        <f t="shared" si="1"/>
        <v>2.4980022237537006E-14</v>
      </c>
    </row>
    <row r="69" spans="1:3" x14ac:dyDescent="0.2">
      <c r="A69">
        <v>0.89</v>
      </c>
      <c r="B69">
        <v>32.375500000000002</v>
      </c>
      <c r="C69">
        <f t="shared" si="1"/>
        <v>8.6995943219348697E-15</v>
      </c>
    </row>
    <row r="70" spans="1:3" x14ac:dyDescent="0.2">
      <c r="A70">
        <v>0.9</v>
      </c>
      <c r="B70">
        <v>33.547699999999999</v>
      </c>
      <c r="C70">
        <f t="shared" si="1"/>
        <v>2.6941328630654249E-15</v>
      </c>
    </row>
    <row r="71" spans="1:3" x14ac:dyDescent="0.2">
      <c r="A71">
        <v>0.91</v>
      </c>
      <c r="B71">
        <v>34.861699999999999</v>
      </c>
      <c r="C71">
        <f t="shared" si="1"/>
        <v>7.2402916439853439E-16</v>
      </c>
    </row>
    <row r="72" spans="1:3" x14ac:dyDescent="0.2">
      <c r="A72">
        <v>0.92</v>
      </c>
      <c r="B72">
        <v>36.3504</v>
      </c>
      <c r="C72">
        <f t="shared" si="1"/>
        <v>1.6338864270041381E-16</v>
      </c>
    </row>
    <row r="73" spans="1:3" x14ac:dyDescent="0.2">
      <c r="A73">
        <v>0.93</v>
      </c>
      <c r="B73">
        <v>38.060099999999998</v>
      </c>
      <c r="C73">
        <f t="shared" si="1"/>
        <v>2.9560283121502879E-17</v>
      </c>
    </row>
    <row r="74" spans="1:3" x14ac:dyDescent="0.2">
      <c r="A74">
        <v>0.94</v>
      </c>
      <c r="B74">
        <v>40.058799999999998</v>
      </c>
      <c r="C74">
        <f t="shared" si="1"/>
        <v>4.0057533848079933E-18</v>
      </c>
    </row>
    <row r="75" spans="1:3" x14ac:dyDescent="0.2">
      <c r="A75">
        <v>0.95</v>
      </c>
      <c r="B75">
        <v>42.451500000000003</v>
      </c>
      <c r="C75">
        <f t="shared" si="1"/>
        <v>3.6605622904616166E-19</v>
      </c>
    </row>
    <row r="76" spans="1:3" x14ac:dyDescent="0.2">
      <c r="A76">
        <v>0.96</v>
      </c>
      <c r="B76">
        <v>45.414400000000001</v>
      </c>
      <c r="C76">
        <f t="shared" si="1"/>
        <v>1.8913708051076136E-20</v>
      </c>
    </row>
    <row r="77" spans="1:3" x14ac:dyDescent="0.2">
      <c r="A77">
        <v>0.97</v>
      </c>
      <c r="B77">
        <v>49.278100000000002</v>
      </c>
      <c r="C77">
        <f t="shared" si="1"/>
        <v>3.9700236262148206E-22</v>
      </c>
    </row>
    <row r="78" spans="1:3" x14ac:dyDescent="0.2">
      <c r="A78">
        <v>0.98</v>
      </c>
      <c r="B78">
        <v>54.784199999999998</v>
      </c>
      <c r="C78">
        <f t="shared" si="1"/>
        <v>1.6125910478183628E-24</v>
      </c>
    </row>
    <row r="79" spans="1:3" x14ac:dyDescent="0.2">
      <c r="A79">
        <v>0.99</v>
      </c>
      <c r="B79">
        <v>64.299700000000001</v>
      </c>
      <c r="C79">
        <f t="shared" si="1"/>
        <v>1.1884888234165773E-28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C2:BA149"/>
  <sheetViews>
    <sheetView workbookViewId="0"/>
  </sheetViews>
  <sheetFormatPr baseColWidth="10" defaultRowHeight="15" x14ac:dyDescent="0.2"/>
  <sheetData>
    <row r="2" spans="3:20" x14ac:dyDescent="0.2">
      <c r="S2" t="s">
        <v>145</v>
      </c>
      <c r="T2" t="s">
        <v>147</v>
      </c>
    </row>
    <row r="3" spans="3:20" x14ac:dyDescent="0.2">
      <c r="C3">
        <f>AVERAGE(C5:C39)*1/0.8</f>
        <v>1.8452143399999999E-2</v>
      </c>
      <c r="D3">
        <f t="shared" ref="D3:O3" si="0">AVERAGE(D5:D39)*1/0.8</f>
        <v>1.4366736950000002E-2</v>
      </c>
      <c r="E3">
        <f t="shared" si="0"/>
        <v>1.4646256E-2</v>
      </c>
      <c r="F3">
        <f t="shared" si="0"/>
        <v>1.7102090049999998E-2</v>
      </c>
      <c r="G3">
        <f t="shared" si="0"/>
        <v>2.4828278750000002E-2</v>
      </c>
      <c r="H3">
        <f t="shared" si="0"/>
        <v>4.0131380299999991E-2</v>
      </c>
      <c r="I3">
        <f t="shared" si="0"/>
        <v>5.2908273449999994E-2</v>
      </c>
      <c r="J3">
        <f t="shared" si="0"/>
        <v>8.2051727850000006E-2</v>
      </c>
      <c r="K3">
        <f t="shared" si="0"/>
        <v>0.10931894819999999</v>
      </c>
      <c r="L3">
        <f t="shared" si="0"/>
        <v>0.14084105699999996</v>
      </c>
      <c r="M3">
        <f t="shared" si="0"/>
        <v>0.2064410803</v>
      </c>
      <c r="N3">
        <f t="shared" si="0"/>
        <v>0.30482723249999999</v>
      </c>
      <c r="O3">
        <f t="shared" si="0"/>
        <v>0.25055750925000003</v>
      </c>
      <c r="S3">
        <v>-1.9872770684200001</v>
      </c>
    </row>
    <row r="4" spans="3:20" x14ac:dyDescent="0.2">
      <c r="S4" t="s">
        <v>145</v>
      </c>
      <c r="T4" t="s">
        <v>148</v>
      </c>
    </row>
    <row r="5" spans="3:20" x14ac:dyDescent="0.2">
      <c r="C5">
        <v>2.2672628E-2</v>
      </c>
      <c r="D5">
        <v>1.7726911000000001E-2</v>
      </c>
      <c r="E5">
        <v>1.5219681000000001E-2</v>
      </c>
      <c r="F5">
        <v>1.6772931000000001E-2</v>
      </c>
      <c r="G5">
        <v>1.3439036999999999E-2</v>
      </c>
      <c r="H5">
        <v>3.7648132000000001E-2</v>
      </c>
      <c r="I5">
        <v>1.9613462000000002E-2</v>
      </c>
      <c r="J5">
        <v>6.5503653999999994E-2</v>
      </c>
      <c r="K5">
        <v>3.0123635999999999E-2</v>
      </c>
      <c r="L5">
        <v>6.8949974999999997E-2</v>
      </c>
      <c r="M5">
        <v>4.4164680999999997E-2</v>
      </c>
      <c r="N5">
        <v>7.3732707999999994E-2</v>
      </c>
      <c r="O5">
        <v>4.9897031000000001E-2</v>
      </c>
      <c r="S5">
        <v>-0.92440402129699994</v>
      </c>
    </row>
    <row r="6" spans="3:20" x14ac:dyDescent="0.2">
      <c r="C6">
        <v>6.4571150000000003E-3</v>
      </c>
      <c r="D6">
        <v>1.8381603999999999E-2</v>
      </c>
      <c r="E6">
        <v>3.4153337999999998E-2</v>
      </c>
      <c r="F6">
        <v>2.3482747000000002E-2</v>
      </c>
      <c r="G6">
        <v>2.3064774999999999E-2</v>
      </c>
      <c r="H6">
        <v>2.1383926000000001E-2</v>
      </c>
      <c r="I6">
        <v>3.5364292999999998E-2</v>
      </c>
      <c r="J6">
        <v>3.4684180000000002E-2</v>
      </c>
      <c r="K6">
        <v>4.4558646E-2</v>
      </c>
      <c r="L6">
        <v>5.4262690000000002E-2</v>
      </c>
      <c r="M6">
        <v>0.135758984</v>
      </c>
      <c r="N6">
        <v>7.5139038000000005E-2</v>
      </c>
      <c r="O6">
        <v>8.5822116000000004E-2</v>
      </c>
      <c r="S6" t="s">
        <v>149</v>
      </c>
    </row>
    <row r="7" spans="3:20" x14ac:dyDescent="0.2">
      <c r="C7">
        <v>9.0088890000000008E-3</v>
      </c>
      <c r="D7">
        <v>3.7213889999999999E-3</v>
      </c>
      <c r="E7">
        <v>1.8055182999999999E-2</v>
      </c>
      <c r="F7">
        <v>3.0444082000000001E-2</v>
      </c>
      <c r="G7">
        <v>3.4709706999999999E-2</v>
      </c>
      <c r="H7">
        <v>4.1319814000000003E-2</v>
      </c>
      <c r="I7">
        <v>3.1664431999999999E-2</v>
      </c>
      <c r="J7">
        <v>4.9154492000000001E-2</v>
      </c>
      <c r="K7">
        <v>5.6305669000000003E-2</v>
      </c>
      <c r="L7">
        <v>9.9250429000000001E-2</v>
      </c>
      <c r="M7">
        <v>0.11415484300000001</v>
      </c>
      <c r="N7">
        <v>0.16270427000000001</v>
      </c>
      <c r="O7">
        <v>0.120444685</v>
      </c>
      <c r="S7" t="s">
        <v>150</v>
      </c>
    </row>
    <row r="8" spans="3:20" x14ac:dyDescent="0.2">
      <c r="C8">
        <v>3.2002296E-2</v>
      </c>
      <c r="D8">
        <v>1.2316733999999999E-2</v>
      </c>
      <c r="E8">
        <v>6.456949E-3</v>
      </c>
      <c r="F8">
        <v>2.1035782999999999E-2</v>
      </c>
      <c r="G8">
        <v>5.4575036E-2</v>
      </c>
      <c r="H8">
        <v>0.12509981000000001</v>
      </c>
      <c r="I8">
        <v>7.3959885000000003E-2</v>
      </c>
      <c r="J8">
        <v>6.6590201000000002E-2</v>
      </c>
      <c r="K8">
        <v>5.5124520000000003E-2</v>
      </c>
      <c r="L8">
        <v>6.7243565000000005E-2</v>
      </c>
      <c r="M8">
        <v>7.6978582000000004E-2</v>
      </c>
      <c r="N8">
        <v>0.147011485</v>
      </c>
      <c r="O8">
        <v>8.0604226000000001E-2</v>
      </c>
      <c r="S8" t="s">
        <v>151</v>
      </c>
    </row>
    <row r="9" spans="3:20" x14ac:dyDescent="0.2">
      <c r="C9">
        <v>1.899969E-2</v>
      </c>
      <c r="D9">
        <v>1.6713137999999999E-2</v>
      </c>
      <c r="E9">
        <v>1.4600968000000001E-2</v>
      </c>
      <c r="F9">
        <v>9.7792669999999995E-3</v>
      </c>
      <c r="G9">
        <v>2.3140353999999998E-2</v>
      </c>
      <c r="H9">
        <v>4.2945589999999999E-2</v>
      </c>
      <c r="I9">
        <v>7.2741444000000002E-2</v>
      </c>
      <c r="J9">
        <v>8.2471802999999996E-2</v>
      </c>
      <c r="K9">
        <v>7.2746597999999996E-2</v>
      </c>
      <c r="L9">
        <v>0.13990765099999999</v>
      </c>
      <c r="M9">
        <v>8.4577640999999995E-2</v>
      </c>
      <c r="N9">
        <v>0.53161902599999999</v>
      </c>
      <c r="O9">
        <v>8.5492617000000007E-2</v>
      </c>
      <c r="S9" t="s">
        <v>152</v>
      </c>
    </row>
    <row r="10" spans="3:20" x14ac:dyDescent="0.2">
      <c r="C10">
        <v>2.2714425E-2</v>
      </c>
      <c r="D10">
        <v>4.3529277999999998E-2</v>
      </c>
      <c r="E10">
        <v>2.2236432E-2</v>
      </c>
      <c r="F10">
        <v>1.4624821E-2</v>
      </c>
      <c r="G10">
        <v>1.1259428E-2</v>
      </c>
      <c r="H10">
        <v>1.9543205000000001E-2</v>
      </c>
      <c r="I10">
        <v>4.1428077000000001E-2</v>
      </c>
      <c r="J10">
        <v>6.1474323999999997E-2</v>
      </c>
      <c r="K10">
        <v>0.17671439799999999</v>
      </c>
      <c r="L10">
        <v>0.105755326</v>
      </c>
      <c r="M10">
        <v>9.3101711000000004E-2</v>
      </c>
      <c r="N10">
        <v>0.11935399300000001</v>
      </c>
      <c r="O10">
        <v>0.133245584</v>
      </c>
      <c r="S10" t="s">
        <v>153</v>
      </c>
    </row>
    <row r="11" spans="3:20" x14ac:dyDescent="0.2">
      <c r="C11">
        <v>2.9707186E-2</v>
      </c>
      <c r="D11">
        <v>1.1595668E-2</v>
      </c>
      <c r="E11">
        <v>7.4760900000000003E-3</v>
      </c>
      <c r="F11">
        <v>1.4125255999999999E-2</v>
      </c>
      <c r="G11">
        <v>1.6467261E-2</v>
      </c>
      <c r="H11">
        <v>1.9752802999999999E-2</v>
      </c>
      <c r="I11">
        <v>3.6749008999999999E-2</v>
      </c>
      <c r="J11">
        <v>7.6182134999999998E-2</v>
      </c>
      <c r="K11">
        <v>0.13614304199999999</v>
      </c>
      <c r="L11">
        <v>0.13602471099999999</v>
      </c>
      <c r="M11">
        <v>0.22866024700000001</v>
      </c>
      <c r="N11">
        <v>8.5986230999999996E-2</v>
      </c>
      <c r="O11">
        <v>9.4121879000000006E-2</v>
      </c>
      <c r="S11">
        <v>2016</v>
      </c>
    </row>
    <row r="12" spans="3:20" x14ac:dyDescent="0.2">
      <c r="C12">
        <v>1.9736453000000001E-2</v>
      </c>
      <c r="D12">
        <v>2.8731890999999999E-2</v>
      </c>
      <c r="E12">
        <v>1.8646376999999999E-2</v>
      </c>
      <c r="F12">
        <v>7.47498E-3</v>
      </c>
      <c r="G12">
        <v>2.0672629000000001E-2</v>
      </c>
      <c r="H12">
        <v>2.7425748999999999E-2</v>
      </c>
      <c r="I12">
        <v>2.4574397000000001E-2</v>
      </c>
      <c r="J12">
        <v>5.5743612999999997E-2</v>
      </c>
      <c r="K12">
        <v>0.108112546</v>
      </c>
      <c r="L12">
        <v>0.12657655100000001</v>
      </c>
      <c r="M12">
        <v>0.18390627000000001</v>
      </c>
      <c r="N12">
        <v>0.23974256999999999</v>
      </c>
      <c r="O12">
        <v>0.22115383699999999</v>
      </c>
      <c r="S12" t="s">
        <v>154</v>
      </c>
    </row>
    <row r="13" spans="3:20" x14ac:dyDescent="0.2">
      <c r="C13">
        <v>4.0946580000000002E-3</v>
      </c>
      <c r="D13">
        <v>6.5469999999999999E-3</v>
      </c>
      <c r="E13">
        <v>1.3326116000000001E-2</v>
      </c>
      <c r="F13">
        <v>1.2942929000000001E-2</v>
      </c>
      <c r="G13">
        <v>6.1852349999999999E-3</v>
      </c>
      <c r="H13">
        <v>2.0034501999999999E-2</v>
      </c>
      <c r="I13">
        <v>3.2181647000000001E-2</v>
      </c>
      <c r="J13">
        <v>5.0374470999999997E-2</v>
      </c>
      <c r="K13">
        <v>0.147235276</v>
      </c>
      <c r="L13">
        <v>0.27120328199999999</v>
      </c>
      <c r="M13">
        <v>0.425007148</v>
      </c>
      <c r="N13">
        <v>0.56923478699999996</v>
      </c>
      <c r="O13">
        <v>0.27190224800000001</v>
      </c>
      <c r="S13">
        <v>1970</v>
      </c>
    </row>
    <row r="14" spans="3:20" x14ac:dyDescent="0.2">
      <c r="C14">
        <v>1.3518664E-2</v>
      </c>
      <c r="D14">
        <v>5.3007469999999998E-3</v>
      </c>
      <c r="E14">
        <v>6.3493610000000004E-3</v>
      </c>
      <c r="F14">
        <v>1.6186639999999999E-2</v>
      </c>
      <c r="G14">
        <v>1.2235021E-2</v>
      </c>
      <c r="H14">
        <v>8.6653670000000002E-3</v>
      </c>
      <c r="I14">
        <v>2.7525872999999999E-2</v>
      </c>
      <c r="J14">
        <v>5.7738049E-2</v>
      </c>
      <c r="K14">
        <v>5.8957352999999997E-2</v>
      </c>
      <c r="L14">
        <v>0.130323678</v>
      </c>
      <c r="M14">
        <v>0.52046866599999997</v>
      </c>
      <c r="N14">
        <v>0.76401742900000003</v>
      </c>
      <c r="O14">
        <v>0.70187144400000001</v>
      </c>
      <c r="S14" t="s">
        <v>155</v>
      </c>
    </row>
    <row r="15" spans="3:20" x14ac:dyDescent="0.2">
      <c r="C15">
        <v>1.5064309999999999E-2</v>
      </c>
      <c r="D15">
        <v>1.4694709E-2</v>
      </c>
      <c r="E15">
        <v>8.0795199999999998E-3</v>
      </c>
      <c r="F15">
        <v>1.2426514E-2</v>
      </c>
      <c r="G15">
        <v>2.6234678000000001E-2</v>
      </c>
      <c r="H15">
        <v>2.5416595E-2</v>
      </c>
      <c r="I15">
        <v>2.0469208999999999E-2</v>
      </c>
      <c r="J15">
        <v>4.7693180000000002E-2</v>
      </c>
      <c r="K15">
        <v>6.6652177000000007E-2</v>
      </c>
      <c r="L15">
        <v>9.3165807000000003E-2</v>
      </c>
      <c r="M15">
        <v>0.13048460000000001</v>
      </c>
      <c r="N15">
        <v>0.14166556499999999</v>
      </c>
      <c r="O15">
        <v>0.47468015600000002</v>
      </c>
      <c r="S15">
        <v>2017</v>
      </c>
    </row>
    <row r="16" spans="3:20" x14ac:dyDescent="0.2">
      <c r="C16">
        <v>1.3686629000000001E-2</v>
      </c>
      <c r="D16">
        <v>8.6295069999999998E-3</v>
      </c>
      <c r="E16">
        <v>1.0175708E-2</v>
      </c>
      <c r="F16">
        <v>7.2186869999999997E-3</v>
      </c>
      <c r="G16">
        <v>1.3149062E-2</v>
      </c>
      <c r="H16">
        <v>2.5154831999999998E-2</v>
      </c>
      <c r="I16">
        <v>3.1366099000000001E-2</v>
      </c>
      <c r="J16">
        <v>2.8581702E-2</v>
      </c>
      <c r="K16">
        <v>6.0720046E-2</v>
      </c>
      <c r="L16">
        <v>6.9360628999999993E-2</v>
      </c>
      <c r="M16">
        <v>0.108341903</v>
      </c>
      <c r="N16">
        <v>0.33545026999999999</v>
      </c>
      <c r="O16">
        <v>0.354774427</v>
      </c>
      <c r="S16" t="s">
        <v>156</v>
      </c>
    </row>
    <row r="17" spans="3:53" x14ac:dyDescent="0.2">
      <c r="C17">
        <v>5.1175550000000002E-3</v>
      </c>
      <c r="D17">
        <v>9.6871709999999996E-3</v>
      </c>
      <c r="E17">
        <v>8.9199139999999993E-3</v>
      </c>
      <c r="F17">
        <v>1.1693946E-2</v>
      </c>
      <c r="G17">
        <v>1.1242E-2</v>
      </c>
      <c r="H17">
        <v>2.0295892999999999E-2</v>
      </c>
      <c r="I17">
        <v>3.7344372000000001E-2</v>
      </c>
      <c r="J17">
        <v>5.6520144000000001E-2</v>
      </c>
      <c r="K17">
        <v>5.4909568999999998E-2</v>
      </c>
      <c r="L17">
        <v>6.9618013000000006E-2</v>
      </c>
      <c r="M17">
        <v>0.14271874600000001</v>
      </c>
      <c r="N17">
        <v>0.36044672900000002</v>
      </c>
      <c r="O17">
        <v>0.224835701</v>
      </c>
      <c r="S17">
        <v>2</v>
      </c>
    </row>
    <row r="18" spans="3:53" x14ac:dyDescent="0.2">
      <c r="C18">
        <v>1.566592E-2</v>
      </c>
      <c r="D18">
        <v>5.1467070000000004E-3</v>
      </c>
      <c r="E18">
        <v>7.8741239999999997E-3</v>
      </c>
      <c r="F18">
        <v>1.5172632E-2</v>
      </c>
      <c r="G18">
        <v>1.7290280000000002E-2</v>
      </c>
      <c r="H18">
        <v>1.7499957E-2</v>
      </c>
      <c r="I18">
        <v>3.2061487999999999E-2</v>
      </c>
      <c r="J18">
        <v>8.1799178E-2</v>
      </c>
      <c r="K18">
        <v>6.2736984999999995E-2</v>
      </c>
      <c r="L18">
        <v>6.0405192000000003E-2</v>
      </c>
      <c r="M18">
        <v>0.13940902499999999</v>
      </c>
      <c r="N18">
        <v>0.17691493899999999</v>
      </c>
      <c r="O18">
        <v>0.11430356899999999</v>
      </c>
      <c r="S18" t="s">
        <v>145</v>
      </c>
    </row>
    <row r="19" spans="3:53" x14ac:dyDescent="0.2">
      <c r="C19">
        <v>1.5238580999999999E-2</v>
      </c>
      <c r="D19">
        <v>6.0154680000000004E-3</v>
      </c>
      <c r="E19">
        <v>4.7181599999999999E-3</v>
      </c>
      <c r="F19">
        <v>7.8981520000000003E-3</v>
      </c>
      <c r="G19">
        <v>1.7689032E-2</v>
      </c>
      <c r="H19">
        <v>2.9625503000000001E-2</v>
      </c>
      <c r="I19">
        <v>2.8302121999999999E-2</v>
      </c>
      <c r="J19">
        <v>4.7713708000000001E-2</v>
      </c>
      <c r="K19">
        <v>8.3673961000000005E-2</v>
      </c>
      <c r="L19">
        <v>7.5500664999999995E-2</v>
      </c>
      <c r="M19">
        <v>0.25470792199999998</v>
      </c>
      <c r="N19">
        <v>0.37319627500000002</v>
      </c>
      <c r="O19">
        <v>0.28424540700000001</v>
      </c>
      <c r="S19">
        <v>25</v>
      </c>
      <c r="T19">
        <v>35</v>
      </c>
    </row>
    <row r="20" spans="3:53" x14ac:dyDescent="0.2">
      <c r="C20">
        <v>1.2805522E-2</v>
      </c>
      <c r="D20">
        <v>6.5395480000000001E-3</v>
      </c>
      <c r="E20">
        <v>5.3360839999999996E-3</v>
      </c>
      <c r="F20">
        <v>7.9358759999999997E-3</v>
      </c>
      <c r="G20">
        <v>1.2753188E-2</v>
      </c>
      <c r="H20">
        <v>2.5361725000000002E-2</v>
      </c>
      <c r="I20">
        <v>3.8384448000000002E-2</v>
      </c>
      <c r="J20">
        <v>3.9867741999999998E-2</v>
      </c>
      <c r="K20">
        <v>8.8984052999999994E-2</v>
      </c>
      <c r="L20">
        <v>0.13828136599999999</v>
      </c>
      <c r="M20">
        <v>0.122345669</v>
      </c>
      <c r="N20">
        <v>0.19355583200000001</v>
      </c>
      <c r="O20">
        <v>0.105613199</v>
      </c>
      <c r="S20" t="s">
        <v>145</v>
      </c>
    </row>
    <row r="21" spans="3:53" x14ac:dyDescent="0.2">
      <c r="C21">
        <v>9.0099440000000006E-3</v>
      </c>
      <c r="D21">
        <v>9.5886679999999998E-3</v>
      </c>
      <c r="E21">
        <v>6.1633160000000003E-3</v>
      </c>
      <c r="F21">
        <v>6.6066989999999997E-3</v>
      </c>
      <c r="G21">
        <v>1.1958045E-2</v>
      </c>
      <c r="H21">
        <v>2.3056291E-2</v>
      </c>
      <c r="I21">
        <v>3.9401657E-2</v>
      </c>
      <c r="J21">
        <v>5.2184487000000002E-2</v>
      </c>
      <c r="K21">
        <v>6.5052111999999995E-2</v>
      </c>
      <c r="L21">
        <v>0.12713158499999999</v>
      </c>
      <c r="M21">
        <v>0.13531338600000001</v>
      </c>
      <c r="N21">
        <v>0.11862274</v>
      </c>
      <c r="O21">
        <v>9.5405866000000006E-2</v>
      </c>
      <c r="S21">
        <v>1991</v>
      </c>
      <c r="T21">
        <v>1992</v>
      </c>
      <c r="U21">
        <v>1993</v>
      </c>
      <c r="V21">
        <v>1994</v>
      </c>
      <c r="W21">
        <v>1995</v>
      </c>
      <c r="X21">
        <v>1996</v>
      </c>
      <c r="Y21">
        <v>1997</v>
      </c>
      <c r="Z21">
        <v>1998</v>
      </c>
      <c r="AA21">
        <v>1999</v>
      </c>
      <c r="AB21">
        <v>2000</v>
      </c>
      <c r="AC21">
        <v>2001</v>
      </c>
      <c r="AD21">
        <v>2002</v>
      </c>
      <c r="AE21">
        <v>2003</v>
      </c>
      <c r="AF21">
        <v>2004</v>
      </c>
      <c r="AG21">
        <v>2005</v>
      </c>
      <c r="AH21">
        <v>2006</v>
      </c>
      <c r="AI21">
        <v>2007</v>
      </c>
      <c r="AJ21">
        <v>2008</v>
      </c>
      <c r="AK21">
        <v>2009</v>
      </c>
      <c r="AL21">
        <v>2010</v>
      </c>
      <c r="AM21">
        <v>2011</v>
      </c>
      <c r="AN21">
        <v>2012</v>
      </c>
      <c r="AO21">
        <v>2013</v>
      </c>
      <c r="AP21">
        <v>2014</v>
      </c>
      <c r="AQ21">
        <v>2015</v>
      </c>
    </row>
    <row r="22" spans="3:53" x14ac:dyDescent="0.2">
      <c r="C22">
        <v>1.0565227999999999E-2</v>
      </c>
      <c r="D22">
        <v>1.1042949E-2</v>
      </c>
      <c r="E22">
        <v>1.0143604000000001E-2</v>
      </c>
      <c r="F22">
        <v>7.1280730000000004E-3</v>
      </c>
      <c r="G22">
        <v>1.2325717999999999E-2</v>
      </c>
      <c r="H22">
        <v>1.6983188999999999E-2</v>
      </c>
      <c r="I22">
        <v>2.5556705999999998E-2</v>
      </c>
      <c r="J22">
        <v>5.7064610000000002E-2</v>
      </c>
      <c r="K22">
        <v>6.9687922999999999E-2</v>
      </c>
      <c r="L22">
        <v>6.5489012999999999E-2</v>
      </c>
      <c r="M22">
        <v>7.7819212999999998E-2</v>
      </c>
      <c r="N22">
        <v>0.21527045</v>
      </c>
      <c r="O22">
        <v>8.4914512999999997E-2</v>
      </c>
      <c r="S22">
        <v>1982</v>
      </c>
      <c r="T22">
        <v>1983</v>
      </c>
      <c r="U22">
        <v>1984</v>
      </c>
      <c r="V22">
        <v>1985</v>
      </c>
      <c r="W22">
        <v>1986</v>
      </c>
      <c r="X22">
        <v>1987</v>
      </c>
      <c r="Y22">
        <v>1988</v>
      </c>
      <c r="Z22">
        <v>1989</v>
      </c>
      <c r="AA22">
        <v>1990</v>
      </c>
      <c r="AB22">
        <v>1991</v>
      </c>
      <c r="AC22">
        <v>1992</v>
      </c>
      <c r="AD22">
        <v>1993</v>
      </c>
      <c r="AE22">
        <v>1994</v>
      </c>
      <c r="AF22">
        <v>1995</v>
      </c>
      <c r="AG22">
        <v>1996</v>
      </c>
      <c r="AH22">
        <v>1997</v>
      </c>
      <c r="AI22">
        <v>1998</v>
      </c>
      <c r="AJ22">
        <v>1999</v>
      </c>
      <c r="AK22">
        <v>2000</v>
      </c>
      <c r="AL22">
        <v>2001</v>
      </c>
      <c r="AM22">
        <v>2002</v>
      </c>
      <c r="AN22">
        <v>2003</v>
      </c>
      <c r="AO22">
        <v>2004</v>
      </c>
      <c r="AP22">
        <v>2005</v>
      </c>
      <c r="AQ22">
        <v>2006</v>
      </c>
      <c r="AR22">
        <v>2007</v>
      </c>
      <c r="AS22">
        <v>2008</v>
      </c>
      <c r="AT22">
        <v>2009</v>
      </c>
      <c r="AU22">
        <v>2010</v>
      </c>
      <c r="AV22">
        <v>2011</v>
      </c>
      <c r="AW22">
        <v>2012</v>
      </c>
      <c r="AX22">
        <v>2013</v>
      </c>
      <c r="AY22">
        <v>2014</v>
      </c>
      <c r="AZ22">
        <v>2015</v>
      </c>
      <c r="BA22">
        <v>2016</v>
      </c>
    </row>
    <row r="23" spans="3:53" x14ac:dyDescent="0.2">
      <c r="C23">
        <v>1.0083541999999999E-2</v>
      </c>
      <c r="D23">
        <v>1.2814354E-2</v>
      </c>
      <c r="E23">
        <v>2.7830916000000001E-2</v>
      </c>
      <c r="F23">
        <v>1.7249542E-2</v>
      </c>
      <c r="G23">
        <v>1.9935767E-2</v>
      </c>
      <c r="H23">
        <v>2.8947721999999999E-2</v>
      </c>
      <c r="I23">
        <v>4.2742429999999998E-2</v>
      </c>
      <c r="J23">
        <v>5.5806516E-2</v>
      </c>
      <c r="K23">
        <v>0.10167265</v>
      </c>
      <c r="L23">
        <v>0.121577557</v>
      </c>
      <c r="M23">
        <v>9.2800265000000007E-2</v>
      </c>
      <c r="N23">
        <v>0.29859294600000003</v>
      </c>
      <c r="O23">
        <v>0.15739711200000001</v>
      </c>
      <c r="S23" t="s">
        <v>157</v>
      </c>
    </row>
    <row r="24" spans="3:53" x14ac:dyDescent="0.2">
      <c r="C24">
        <v>2.3550999E-2</v>
      </c>
      <c r="D24">
        <v>3.3084579999999998E-3</v>
      </c>
      <c r="E24">
        <v>9.6315089999999999E-3</v>
      </c>
      <c r="F24">
        <v>3.3794515999999997E-2</v>
      </c>
      <c r="G24">
        <v>2.8595347E-2</v>
      </c>
      <c r="H24">
        <v>3.9032379999999998E-2</v>
      </c>
      <c r="I24">
        <v>4.3226940999999998E-2</v>
      </c>
      <c r="J24">
        <v>5.2734445999999997E-2</v>
      </c>
      <c r="K24">
        <v>6.8376801000000001E-2</v>
      </c>
      <c r="L24">
        <v>9.7489277999999999E-2</v>
      </c>
      <c r="M24">
        <v>0.14856018700000001</v>
      </c>
      <c r="N24">
        <v>0.131363702</v>
      </c>
      <c r="O24">
        <v>0.11436157600000001</v>
      </c>
      <c r="S24">
        <v>3</v>
      </c>
    </row>
    <row r="25" spans="3:53" x14ac:dyDescent="0.2">
      <c r="C25">
        <v>5.544528E-3</v>
      </c>
      <c r="D25">
        <v>1.2342522999999999E-2</v>
      </c>
      <c r="E25">
        <v>4.6128640000000004E-3</v>
      </c>
      <c r="F25">
        <v>1.0201699E-2</v>
      </c>
      <c r="G25">
        <v>3.0967562000000001E-2</v>
      </c>
      <c r="H25">
        <v>4.1977030999999998E-2</v>
      </c>
      <c r="I25">
        <v>4.9201755E-2</v>
      </c>
      <c r="J25">
        <v>5.0118696999999997E-2</v>
      </c>
      <c r="K25">
        <v>6.2549417999999996E-2</v>
      </c>
      <c r="L25">
        <v>9.0647289000000006E-2</v>
      </c>
      <c r="M25">
        <v>0.28798506899999998</v>
      </c>
      <c r="N25">
        <v>0.155592218</v>
      </c>
      <c r="O25">
        <v>0.20782737000000001</v>
      </c>
      <c r="S25" t="s">
        <v>158</v>
      </c>
    </row>
    <row r="26" spans="3:53" x14ac:dyDescent="0.2">
      <c r="C26">
        <v>8.0565480000000002E-3</v>
      </c>
      <c r="D26">
        <v>2.6081920000000001E-3</v>
      </c>
      <c r="E26">
        <v>1.4718402E-2</v>
      </c>
      <c r="F26">
        <v>8.2842739999999995E-3</v>
      </c>
      <c r="G26">
        <v>2.1231956999999999E-2</v>
      </c>
      <c r="H26">
        <v>5.1393102000000003E-2</v>
      </c>
      <c r="I26">
        <v>8.4363207999999995E-2</v>
      </c>
      <c r="J26">
        <v>0.107789046</v>
      </c>
      <c r="K26">
        <v>8.8839605000000002E-2</v>
      </c>
      <c r="L26">
        <v>0.101482582</v>
      </c>
      <c r="M26">
        <v>0.12904143900000001</v>
      </c>
      <c r="N26">
        <v>0.212030949</v>
      </c>
      <c r="O26">
        <v>0.45234939600000001</v>
      </c>
      <c r="S26">
        <v>15</v>
      </c>
    </row>
    <row r="27" spans="3:53" x14ac:dyDescent="0.2">
      <c r="C27">
        <v>9.0960539999999993E-3</v>
      </c>
      <c r="D27">
        <v>4.9917130000000001E-3</v>
      </c>
      <c r="E27">
        <v>4.0971899999999997E-3</v>
      </c>
      <c r="F27">
        <v>1.9554810999999998E-2</v>
      </c>
      <c r="G27">
        <v>2.5670289999999998E-2</v>
      </c>
      <c r="H27">
        <v>3.5535964000000003E-2</v>
      </c>
      <c r="I27">
        <v>7.7113694999999996E-2</v>
      </c>
      <c r="J27">
        <v>9.1686051000000005E-2</v>
      </c>
      <c r="K27">
        <v>0.10375788800000001</v>
      </c>
      <c r="L27">
        <v>0.124776548</v>
      </c>
      <c r="M27">
        <v>0.133176717</v>
      </c>
      <c r="N27">
        <v>0.183886098</v>
      </c>
      <c r="O27">
        <v>0.15527194599999999</v>
      </c>
      <c r="S27">
        <v>0.287074</v>
      </c>
      <c r="T27">
        <v>0.478518</v>
      </c>
      <c r="U27">
        <v>0.60778399999999999</v>
      </c>
      <c r="V27">
        <v>0.72699899999999995</v>
      </c>
      <c r="W27">
        <v>0.84816499999999995</v>
      </c>
      <c r="X27">
        <v>0.88670800000000005</v>
      </c>
      <c r="Y27">
        <v>1.00604</v>
      </c>
      <c r="Z27">
        <v>1.1265099999999999</v>
      </c>
      <c r="AA27">
        <v>1.1247199999999999</v>
      </c>
      <c r="AB27">
        <v>1.2372799999999999</v>
      </c>
      <c r="AC27">
        <v>1.24166</v>
      </c>
      <c r="AD27">
        <v>1.2786599999999999</v>
      </c>
      <c r="AE27">
        <v>1.24356</v>
      </c>
    </row>
    <row r="28" spans="3:53" x14ac:dyDescent="0.2">
      <c r="C28">
        <v>1.8322752000000001E-2</v>
      </c>
      <c r="D28">
        <v>7.6802060000000002E-3</v>
      </c>
      <c r="E28">
        <v>7.0516570000000002E-3</v>
      </c>
      <c r="F28">
        <v>5.0034720000000001E-3</v>
      </c>
      <c r="G28">
        <v>1.5887083E-2</v>
      </c>
      <c r="H28">
        <v>2.9264261999999999E-2</v>
      </c>
      <c r="I28">
        <v>5.6414409999999998E-2</v>
      </c>
      <c r="J28">
        <v>0.135779064</v>
      </c>
      <c r="K28">
        <v>0.16137204599999999</v>
      </c>
      <c r="L28">
        <v>0.19119887899999999</v>
      </c>
      <c r="M28">
        <v>0.15966934599999999</v>
      </c>
      <c r="N28">
        <v>0.21570719999999999</v>
      </c>
      <c r="O28">
        <v>0.17030714</v>
      </c>
      <c r="S28">
        <v>0.39792499999999997</v>
      </c>
      <c r="T28">
        <v>0.468366</v>
      </c>
      <c r="U28">
        <v>0.64540299999999995</v>
      </c>
      <c r="V28">
        <v>0.71234399999999998</v>
      </c>
      <c r="W28">
        <v>0.81445299999999998</v>
      </c>
      <c r="X28">
        <v>0.98301400000000005</v>
      </c>
      <c r="Y28">
        <v>1.02772</v>
      </c>
      <c r="Z28">
        <v>1.22445</v>
      </c>
      <c r="AA28">
        <v>1.2338499999999999</v>
      </c>
      <c r="AB28">
        <v>1.2698100000000001</v>
      </c>
      <c r="AC28">
        <v>1.1751799999999999</v>
      </c>
      <c r="AD28">
        <v>1.3525799999999999</v>
      </c>
      <c r="AE28">
        <v>1.44129</v>
      </c>
    </row>
    <row r="29" spans="3:53" x14ac:dyDescent="0.2">
      <c r="C29">
        <v>1.8322752000000001E-2</v>
      </c>
      <c r="D29">
        <v>7.6802060000000002E-3</v>
      </c>
      <c r="E29">
        <v>7.0516570000000002E-3</v>
      </c>
      <c r="F29">
        <v>5.0034720000000001E-3</v>
      </c>
      <c r="G29">
        <v>1.5887083E-2</v>
      </c>
      <c r="H29">
        <v>2.9264261999999999E-2</v>
      </c>
      <c r="I29">
        <v>5.6414409999999998E-2</v>
      </c>
      <c r="J29">
        <v>0.135779064</v>
      </c>
      <c r="K29">
        <v>0.16137204599999999</v>
      </c>
      <c r="L29">
        <v>0.19119887899999999</v>
      </c>
      <c r="M29">
        <v>0.15966934599999999</v>
      </c>
      <c r="N29">
        <v>0.21570719999999999</v>
      </c>
      <c r="O29">
        <v>0.17030714</v>
      </c>
      <c r="S29">
        <v>0.49458600000000003</v>
      </c>
      <c r="T29">
        <v>0.61287400000000003</v>
      </c>
      <c r="U29">
        <v>0.65636799999999995</v>
      </c>
      <c r="V29">
        <v>0.77230600000000005</v>
      </c>
      <c r="W29">
        <v>0.92993099999999995</v>
      </c>
      <c r="X29">
        <v>1.04311</v>
      </c>
      <c r="Y29">
        <v>1.19617</v>
      </c>
      <c r="Z29">
        <v>1.2296199999999999</v>
      </c>
      <c r="AA29">
        <v>1.40652</v>
      </c>
      <c r="AB29">
        <v>1.5479400000000001</v>
      </c>
      <c r="AC29">
        <v>1.6496200000000001</v>
      </c>
      <c r="AD29">
        <v>1.6883900000000001</v>
      </c>
      <c r="AE29">
        <v>1.6352899999999999</v>
      </c>
    </row>
    <row r="30" spans="3:53" x14ac:dyDescent="0.2">
      <c r="S30">
        <v>0.39446700000000001</v>
      </c>
      <c r="T30">
        <v>0.64872200000000002</v>
      </c>
      <c r="U30">
        <v>0.72995699999999997</v>
      </c>
      <c r="V30">
        <v>0.74609199999999998</v>
      </c>
      <c r="W30">
        <v>0.70564199999999999</v>
      </c>
      <c r="X30">
        <v>1.00956</v>
      </c>
      <c r="Y30">
        <v>1.3921399999999999</v>
      </c>
      <c r="Z30">
        <v>1.31978</v>
      </c>
      <c r="AA30">
        <v>1.3386100000000001</v>
      </c>
      <c r="AB30">
        <v>1.4170799999999999</v>
      </c>
      <c r="AC30">
        <v>1.37351</v>
      </c>
      <c r="AD30">
        <v>1.30966</v>
      </c>
      <c r="AE30">
        <v>1.38611</v>
      </c>
    </row>
    <row r="31" spans="3:53" x14ac:dyDescent="0.2">
      <c r="S31">
        <v>0.37541200000000002</v>
      </c>
      <c r="T31">
        <v>0.50150799999999995</v>
      </c>
      <c r="U31">
        <v>0.72955400000000004</v>
      </c>
      <c r="V31">
        <v>0.84345899999999996</v>
      </c>
      <c r="W31">
        <v>0.855931</v>
      </c>
      <c r="X31">
        <v>0.97250499999999995</v>
      </c>
      <c r="Y31">
        <v>1.2243900000000001</v>
      </c>
      <c r="Z31">
        <v>1.3377300000000001</v>
      </c>
      <c r="AA31">
        <v>1.41273</v>
      </c>
      <c r="AB31">
        <v>1.49661</v>
      </c>
      <c r="AC31">
        <v>1.3947400000000001</v>
      </c>
      <c r="AD31">
        <v>1.2119200000000001</v>
      </c>
      <c r="AE31">
        <v>1.36327</v>
      </c>
    </row>
    <row r="32" spans="3:53" x14ac:dyDescent="0.2">
      <c r="S32">
        <v>0.32219199999999998</v>
      </c>
      <c r="T32">
        <v>0.42813099999999998</v>
      </c>
      <c r="U32">
        <v>0.67965100000000001</v>
      </c>
      <c r="V32">
        <v>0.78992200000000001</v>
      </c>
      <c r="W32">
        <v>0.94608199999999998</v>
      </c>
      <c r="X32">
        <v>0.948793</v>
      </c>
      <c r="Y32">
        <v>1.02125</v>
      </c>
      <c r="Z32">
        <v>1.08996</v>
      </c>
      <c r="AA32">
        <v>1.40326</v>
      </c>
      <c r="AB32">
        <v>1.49709</v>
      </c>
      <c r="AC32">
        <v>1.53918</v>
      </c>
      <c r="AD32">
        <v>1.7504299999999999</v>
      </c>
      <c r="AE32">
        <v>1.53592</v>
      </c>
    </row>
    <row r="33" spans="19:31" x14ac:dyDescent="0.2">
      <c r="S33">
        <v>0.32349600000000001</v>
      </c>
      <c r="T33">
        <v>0.46641100000000002</v>
      </c>
      <c r="U33">
        <v>0.55365799999999998</v>
      </c>
      <c r="V33">
        <v>0.74188600000000005</v>
      </c>
      <c r="W33">
        <v>0.88836700000000002</v>
      </c>
      <c r="X33">
        <v>1.07108</v>
      </c>
      <c r="Y33">
        <v>1.0880799999999999</v>
      </c>
      <c r="Z33">
        <v>1.2395</v>
      </c>
      <c r="AA33">
        <v>1.41048</v>
      </c>
      <c r="AB33">
        <v>1.4733799999999999</v>
      </c>
      <c r="AC33">
        <v>1.7236899999999999</v>
      </c>
      <c r="AD33">
        <v>1.45773</v>
      </c>
      <c r="AE33">
        <v>1.4233899999999999</v>
      </c>
    </row>
    <row r="34" spans="19:31" x14ac:dyDescent="0.2">
      <c r="S34">
        <v>0.37151099999999998</v>
      </c>
      <c r="T34">
        <v>0.58762999999999999</v>
      </c>
      <c r="U34">
        <v>0.62681600000000004</v>
      </c>
      <c r="V34">
        <v>0.62314400000000003</v>
      </c>
      <c r="W34">
        <v>0.778748</v>
      </c>
      <c r="X34">
        <v>1.03409</v>
      </c>
      <c r="Y34">
        <v>1.17723</v>
      </c>
      <c r="Z34">
        <v>1.24278</v>
      </c>
      <c r="AA34">
        <v>1.2938000000000001</v>
      </c>
      <c r="AB34">
        <v>1.4166300000000001</v>
      </c>
      <c r="AC34">
        <v>1.55921</v>
      </c>
      <c r="AD34">
        <v>1.55589</v>
      </c>
      <c r="AE34">
        <v>1.7198899999999999</v>
      </c>
    </row>
    <row r="35" spans="19:31" x14ac:dyDescent="0.2">
      <c r="S35">
        <v>0.40021499999999999</v>
      </c>
      <c r="T35">
        <v>0.50220799999999999</v>
      </c>
      <c r="U35">
        <v>0.637934</v>
      </c>
      <c r="V35">
        <v>0.70107200000000003</v>
      </c>
      <c r="W35">
        <v>0.72666799999999998</v>
      </c>
      <c r="X35">
        <v>0.90118399999999999</v>
      </c>
      <c r="Y35">
        <v>1.0393699999999999</v>
      </c>
      <c r="Z35">
        <v>1.2723100000000001</v>
      </c>
      <c r="AA35">
        <v>1.2072799999999999</v>
      </c>
      <c r="AB35">
        <v>1.41536</v>
      </c>
      <c r="AC35">
        <v>1.16415</v>
      </c>
      <c r="AD35">
        <v>1.14116</v>
      </c>
      <c r="AE35">
        <v>1.3188800000000001</v>
      </c>
    </row>
    <row r="36" spans="19:31" x14ac:dyDescent="0.2">
      <c r="S36">
        <v>0.351379</v>
      </c>
      <c r="T36">
        <v>0.52383599999999997</v>
      </c>
      <c r="U36">
        <v>0.62977499999999997</v>
      </c>
      <c r="V36">
        <v>0.73165100000000005</v>
      </c>
      <c r="W36">
        <v>0.78234000000000004</v>
      </c>
      <c r="X36">
        <v>0.80487399999999998</v>
      </c>
      <c r="Y36">
        <v>0.97153299999999998</v>
      </c>
      <c r="Z36">
        <v>1.0181899999999999</v>
      </c>
      <c r="AA36">
        <v>1.2680100000000001</v>
      </c>
      <c r="AB36">
        <v>1.31717</v>
      </c>
      <c r="AC36">
        <v>1.3195300000000001</v>
      </c>
      <c r="AD36">
        <v>1.6654</v>
      </c>
      <c r="AE36">
        <v>1.73756</v>
      </c>
    </row>
    <row r="37" spans="19:31" x14ac:dyDescent="0.2">
      <c r="S37">
        <v>0.32352399999999998</v>
      </c>
      <c r="T37">
        <v>0.496699</v>
      </c>
      <c r="U37">
        <v>0.66917099999999996</v>
      </c>
      <c r="V37">
        <v>0.78697399999999995</v>
      </c>
      <c r="W37">
        <v>0.96277699999999999</v>
      </c>
      <c r="X37">
        <v>0.99509300000000001</v>
      </c>
      <c r="Y37">
        <v>1.0618300000000001</v>
      </c>
      <c r="Z37">
        <v>1.1370800000000001</v>
      </c>
      <c r="AA37">
        <v>1.32711</v>
      </c>
      <c r="AB37">
        <v>1.45139</v>
      </c>
      <c r="AC37">
        <v>1.5847899999999999</v>
      </c>
      <c r="AD37">
        <v>1.46591</v>
      </c>
      <c r="AE37">
        <v>1.6649400000000001</v>
      </c>
    </row>
    <row r="38" spans="19:31" x14ac:dyDescent="0.2">
      <c r="S38">
        <v>0.38042700000000002</v>
      </c>
      <c r="T38">
        <v>0.50819800000000004</v>
      </c>
      <c r="U38">
        <v>0.66937800000000003</v>
      </c>
      <c r="V38">
        <v>0.79546799999999995</v>
      </c>
      <c r="W38">
        <v>0.90825199999999995</v>
      </c>
      <c r="X38">
        <v>1.02397</v>
      </c>
      <c r="Y38">
        <v>1.11656</v>
      </c>
      <c r="Z38">
        <v>1.09582</v>
      </c>
      <c r="AA38">
        <v>1.3001</v>
      </c>
      <c r="AB38">
        <v>1.4300600000000001</v>
      </c>
      <c r="AC38">
        <v>1.61124</v>
      </c>
      <c r="AD38">
        <v>1.3192999999999999</v>
      </c>
      <c r="AE38">
        <v>1.6358900000000001</v>
      </c>
    </row>
    <row r="39" spans="19:31" x14ac:dyDescent="0.2">
      <c r="S39">
        <v>0.484263</v>
      </c>
      <c r="T39">
        <v>0.55035599999999996</v>
      </c>
      <c r="U39">
        <v>0.64982300000000004</v>
      </c>
      <c r="V39">
        <v>0.76750799999999997</v>
      </c>
      <c r="W39">
        <v>0.86199400000000004</v>
      </c>
      <c r="X39">
        <v>0.95434300000000005</v>
      </c>
      <c r="Y39">
        <v>1.08514</v>
      </c>
      <c r="Z39">
        <v>1.2244699999999999</v>
      </c>
      <c r="AA39">
        <v>1.2133799999999999</v>
      </c>
      <c r="AB39">
        <v>1.2264999999999999</v>
      </c>
      <c r="AC39">
        <v>1.44509</v>
      </c>
      <c r="AD39">
        <v>1.3402700000000001</v>
      </c>
      <c r="AE39">
        <v>1.7206600000000001</v>
      </c>
    </row>
    <row r="40" spans="19:31" x14ac:dyDescent="0.2">
      <c r="S40">
        <v>0.403671</v>
      </c>
      <c r="T40">
        <v>0.58042899999999997</v>
      </c>
      <c r="U40">
        <v>0.63982899999999998</v>
      </c>
      <c r="V40">
        <v>0.76985400000000004</v>
      </c>
      <c r="W40">
        <v>0.89041800000000004</v>
      </c>
      <c r="X40">
        <v>0.92849599999999999</v>
      </c>
      <c r="Y40">
        <v>1.0258499999999999</v>
      </c>
      <c r="Z40">
        <v>1.20669</v>
      </c>
      <c r="AA40">
        <v>1.1588499999999999</v>
      </c>
      <c r="AB40">
        <v>1.17852</v>
      </c>
      <c r="AC40">
        <v>1.3511500000000001</v>
      </c>
      <c r="AD40">
        <v>1.29176</v>
      </c>
      <c r="AE40">
        <v>1.23231</v>
      </c>
    </row>
    <row r="41" spans="19:31" x14ac:dyDescent="0.2">
      <c r="S41">
        <v>0.35266399999999998</v>
      </c>
      <c r="T41">
        <v>0.50690999999999997</v>
      </c>
      <c r="U41">
        <v>0.63878400000000002</v>
      </c>
      <c r="V41">
        <v>0.73880500000000005</v>
      </c>
      <c r="W41">
        <v>0.87975199999999998</v>
      </c>
      <c r="X41">
        <v>0.948492</v>
      </c>
      <c r="Y41">
        <v>1.0628599999999999</v>
      </c>
      <c r="Z41">
        <v>1.0940700000000001</v>
      </c>
      <c r="AA41">
        <v>1.2672300000000001</v>
      </c>
      <c r="AB41">
        <v>1.3117300000000001</v>
      </c>
      <c r="AC41">
        <v>1.31338</v>
      </c>
      <c r="AD41">
        <v>1.16394</v>
      </c>
      <c r="AE41">
        <v>1.4193199999999999</v>
      </c>
    </row>
    <row r="42" spans="19:31" x14ac:dyDescent="0.2">
      <c r="S42">
        <v>0.30482799999999999</v>
      </c>
      <c r="T42">
        <v>0.44803500000000002</v>
      </c>
      <c r="U42">
        <v>0.60378100000000001</v>
      </c>
      <c r="V42">
        <v>0.75378599999999996</v>
      </c>
      <c r="W42">
        <v>0.85452899999999998</v>
      </c>
      <c r="X42">
        <v>0.95787900000000004</v>
      </c>
      <c r="Y42">
        <v>1.05549</v>
      </c>
      <c r="Z42">
        <v>1.1262799999999999</v>
      </c>
      <c r="AA42">
        <v>1.21862</v>
      </c>
      <c r="AB42">
        <v>1.2830900000000001</v>
      </c>
      <c r="AC42">
        <v>1.3057799999999999</v>
      </c>
      <c r="AD42">
        <v>1.3988799999999999</v>
      </c>
      <c r="AE42">
        <v>1.45343</v>
      </c>
    </row>
    <row r="43" spans="19:31" x14ac:dyDescent="0.2">
      <c r="S43">
        <v>0.33827400000000002</v>
      </c>
      <c r="T43">
        <v>0.50944599999999995</v>
      </c>
      <c r="U43">
        <v>0.64180700000000002</v>
      </c>
      <c r="V43">
        <v>0.781609</v>
      </c>
      <c r="W43">
        <v>0.95975100000000002</v>
      </c>
      <c r="X43">
        <v>1.10354</v>
      </c>
      <c r="Y43">
        <v>1.1958500000000001</v>
      </c>
      <c r="Z43">
        <v>1.2762899999999999</v>
      </c>
      <c r="AA43">
        <v>1.3284100000000001</v>
      </c>
      <c r="AB43">
        <v>1.51617</v>
      </c>
      <c r="AC43">
        <v>1.4155199999999999</v>
      </c>
      <c r="AD43">
        <v>1.76814</v>
      </c>
      <c r="AE43">
        <v>1.5319700000000001</v>
      </c>
    </row>
    <row r="44" spans="19:31" x14ac:dyDescent="0.2">
      <c r="S44">
        <v>0.32889499999999999</v>
      </c>
      <c r="T44">
        <v>0.52090199999999998</v>
      </c>
      <c r="U44">
        <v>0.65186900000000003</v>
      </c>
      <c r="V44">
        <v>0.77220100000000003</v>
      </c>
      <c r="W44">
        <v>0.89939199999999997</v>
      </c>
      <c r="X44">
        <v>1.0418099999999999</v>
      </c>
      <c r="Y44">
        <v>1.11391</v>
      </c>
      <c r="Z44">
        <v>1.2041299999999999</v>
      </c>
      <c r="AA44">
        <v>1.3090599999999999</v>
      </c>
      <c r="AB44">
        <v>1.4044000000000001</v>
      </c>
      <c r="AC44">
        <v>1.51342</v>
      </c>
      <c r="AD44">
        <v>1.59903</v>
      </c>
      <c r="AE44">
        <v>1.5056700000000001</v>
      </c>
    </row>
    <row r="45" spans="19:31" x14ac:dyDescent="0.2">
      <c r="S45">
        <v>0.34501500000000002</v>
      </c>
      <c r="T45">
        <v>0.54806699999999997</v>
      </c>
      <c r="U45">
        <v>0.68665299999999996</v>
      </c>
      <c r="V45">
        <v>0.89198599999999995</v>
      </c>
      <c r="W45">
        <v>1.0199100000000001</v>
      </c>
      <c r="X45">
        <v>1.1527700000000001</v>
      </c>
      <c r="Y45">
        <v>1.40716</v>
      </c>
      <c r="Z45">
        <v>1.48603</v>
      </c>
      <c r="AA45">
        <v>1.6355200000000001</v>
      </c>
      <c r="AB45">
        <v>1.6374299999999999</v>
      </c>
      <c r="AC45">
        <v>1.8168299999999999</v>
      </c>
      <c r="AD45">
        <v>2.1764399999999999</v>
      </c>
      <c r="AE45">
        <v>2.2922600000000002</v>
      </c>
    </row>
    <row r="46" spans="19:31" x14ac:dyDescent="0.2">
      <c r="S46">
        <v>0.37855</v>
      </c>
      <c r="T46">
        <v>0.48898200000000003</v>
      </c>
      <c r="U46">
        <v>0.66534649999999995</v>
      </c>
      <c r="V46">
        <v>0.91555799999999998</v>
      </c>
      <c r="W46">
        <v>1.106995</v>
      </c>
      <c r="X46">
        <v>1.2550650000000001</v>
      </c>
      <c r="Y46">
        <v>1.3422149999999999</v>
      </c>
      <c r="Z46">
        <v>1.594975</v>
      </c>
      <c r="AA46">
        <v>1.6134850000000001</v>
      </c>
      <c r="AB46">
        <v>1.8444750000000001</v>
      </c>
      <c r="AC46">
        <v>1.9446049999999999</v>
      </c>
      <c r="AD46">
        <v>2.0491899999999998</v>
      </c>
      <c r="AE46">
        <v>2.1974450000000001</v>
      </c>
    </row>
    <row r="47" spans="19:31" x14ac:dyDescent="0.2">
      <c r="S47">
        <v>0.28978775099999998</v>
      </c>
      <c r="T47">
        <v>0.50813002600000001</v>
      </c>
      <c r="U47">
        <v>0.66565036600000005</v>
      </c>
      <c r="V47">
        <v>0.806937668</v>
      </c>
      <c r="W47">
        <v>0.97270989600000002</v>
      </c>
      <c r="X47">
        <v>1.2216750199999999</v>
      </c>
      <c r="Y47">
        <v>1.3373892000000001</v>
      </c>
      <c r="Z47">
        <v>1.5068482700000001</v>
      </c>
      <c r="AA47">
        <v>1.5781940400000001</v>
      </c>
      <c r="AB47">
        <v>1.6141591799999999</v>
      </c>
      <c r="AC47">
        <v>2.1135475499999998</v>
      </c>
      <c r="AD47">
        <v>1.7310393399999999</v>
      </c>
      <c r="AE47">
        <v>2.2601132599999998</v>
      </c>
    </row>
    <row r="48" spans="19:31" x14ac:dyDescent="0.2">
      <c r="S48">
        <v>0.270712071</v>
      </c>
      <c r="T48">
        <v>0.40984878000000002</v>
      </c>
      <c r="U48">
        <v>0.64139127600000001</v>
      </c>
      <c r="V48">
        <v>0.82441639899999997</v>
      </c>
      <c r="W48">
        <v>0.97329160599999998</v>
      </c>
      <c r="X48">
        <v>1.1732896500000001</v>
      </c>
      <c r="Y48">
        <v>1.30725472</v>
      </c>
      <c r="Z48">
        <v>1.5225624</v>
      </c>
      <c r="AA48">
        <v>1.61446895</v>
      </c>
      <c r="AB48">
        <v>1.6477083699999999</v>
      </c>
      <c r="AC48">
        <v>1.72126881</v>
      </c>
      <c r="AD48">
        <v>2.0196138100000001</v>
      </c>
      <c r="AE48">
        <v>2.10490223</v>
      </c>
    </row>
    <row r="49" spans="17:31" x14ac:dyDescent="0.2">
      <c r="S49">
        <v>0.2904545</v>
      </c>
      <c r="T49">
        <v>0.44262950000000001</v>
      </c>
      <c r="U49">
        <v>0.56590450000000003</v>
      </c>
      <c r="V49">
        <v>0.78273649999999995</v>
      </c>
      <c r="W49">
        <v>1.117245</v>
      </c>
      <c r="X49">
        <v>1.274975</v>
      </c>
      <c r="Y49">
        <v>1.4294199999999999</v>
      </c>
      <c r="Z49">
        <v>1.7018500000000001</v>
      </c>
      <c r="AA49">
        <v>1.8496600000000001</v>
      </c>
      <c r="AB49">
        <v>1.81874</v>
      </c>
      <c r="AC49">
        <v>1.93516</v>
      </c>
      <c r="AD49">
        <v>2.11544</v>
      </c>
      <c r="AE49">
        <v>2.0708799999999998</v>
      </c>
    </row>
    <row r="50" spans="17:31" x14ac:dyDescent="0.2">
      <c r="S50">
        <v>0.34853499999999998</v>
      </c>
      <c r="T50">
        <v>0.50395299999999998</v>
      </c>
      <c r="U50">
        <v>0.64278199999999996</v>
      </c>
      <c r="V50">
        <v>0.76125500000000001</v>
      </c>
      <c r="W50">
        <v>0.88898999999999995</v>
      </c>
      <c r="X50">
        <v>1.0314300000000001</v>
      </c>
      <c r="Y50">
        <v>1.1414599999999999</v>
      </c>
      <c r="Z50">
        <v>1.2506200000000001</v>
      </c>
      <c r="AA50">
        <v>1.3432900000000001</v>
      </c>
      <c r="AB50">
        <v>1.4373199999999999</v>
      </c>
      <c r="AC50">
        <v>1.4990300000000001</v>
      </c>
      <c r="AD50">
        <v>1.4936499999999999</v>
      </c>
      <c r="AE50">
        <v>1.54854</v>
      </c>
    </row>
    <row r="51" spans="17:31" x14ac:dyDescent="0.2">
      <c r="S51">
        <v>0.32477153199999997</v>
      </c>
      <c r="T51">
        <v>0.48869033099999998</v>
      </c>
      <c r="U51">
        <v>0.64039686399999995</v>
      </c>
      <c r="V51">
        <v>0.80292905699999995</v>
      </c>
      <c r="W51">
        <v>0.96725654999999999</v>
      </c>
      <c r="X51">
        <v>1.1160925669999999</v>
      </c>
      <c r="Y51">
        <v>1.2393008919999999</v>
      </c>
      <c r="Z51">
        <v>1.3763655669999999</v>
      </c>
      <c r="AA51">
        <v>1.4757937990000001</v>
      </c>
      <c r="AB51">
        <v>1.5515222550000001</v>
      </c>
      <c r="AC51">
        <v>1.6578541360000001</v>
      </c>
      <c r="AD51">
        <v>1.7515363150000001</v>
      </c>
      <c r="AE51">
        <v>1.838453049</v>
      </c>
    </row>
    <row r="52" spans="17:31" x14ac:dyDescent="0.2">
      <c r="S52" t="s">
        <v>145</v>
      </c>
      <c r="T52" t="s">
        <v>159</v>
      </c>
    </row>
    <row r="53" spans="17:31" x14ac:dyDescent="0.2">
      <c r="Q53" s="30">
        <f t="array" ref="Q53">AVERAGE(S115:AE149/S53:AE87)</f>
        <v>9.8190208769230861E-2</v>
      </c>
      <c r="S53">
        <v>0.166706452</v>
      </c>
      <c r="T53">
        <v>0.34985891600000002</v>
      </c>
      <c r="U53">
        <v>0.428903178</v>
      </c>
      <c r="V53">
        <v>0.66860196800000005</v>
      </c>
      <c r="W53">
        <v>1.004004033</v>
      </c>
      <c r="X53">
        <v>1.1282891450000001</v>
      </c>
      <c r="Y53">
        <v>1.2021656940000001</v>
      </c>
      <c r="Z53">
        <v>1.4204713899999999</v>
      </c>
      <c r="AA53">
        <v>1.5967116109999999</v>
      </c>
      <c r="AB53">
        <v>1.624236257</v>
      </c>
      <c r="AC53">
        <v>1.785763735</v>
      </c>
      <c r="AD53">
        <v>2.1417099780000002</v>
      </c>
      <c r="AE53">
        <v>2.6732750190000001</v>
      </c>
    </row>
    <row r="54" spans="17:31" x14ac:dyDescent="0.2">
      <c r="S54">
        <v>0.16933582799999999</v>
      </c>
      <c r="T54">
        <v>0.36021577399999999</v>
      </c>
      <c r="U54">
        <v>0.49369861700000001</v>
      </c>
      <c r="V54">
        <v>0.57560490399999997</v>
      </c>
      <c r="W54">
        <v>0.73941615400000005</v>
      </c>
      <c r="X54">
        <v>1.0685673229999999</v>
      </c>
      <c r="Y54">
        <v>1.144978292</v>
      </c>
      <c r="Z54">
        <v>1.0134810030000001</v>
      </c>
      <c r="AA54">
        <v>1.1001644660000001</v>
      </c>
      <c r="AB54">
        <v>1.148720722</v>
      </c>
      <c r="AC54">
        <v>1.8979431179999999</v>
      </c>
      <c r="AD54">
        <v>1.1068345939999999</v>
      </c>
      <c r="AE54">
        <v>2.7296463229999999</v>
      </c>
    </row>
    <row r="55" spans="17:31" x14ac:dyDescent="0.2">
      <c r="S55">
        <v>0.192720115</v>
      </c>
      <c r="T55">
        <v>0.35934028499999998</v>
      </c>
      <c r="U55">
        <v>0.48533864999999998</v>
      </c>
      <c r="V55">
        <v>0.61564097200000001</v>
      </c>
      <c r="W55">
        <v>0.75130066900000003</v>
      </c>
      <c r="X55">
        <v>1.011331722</v>
      </c>
      <c r="Y55">
        <v>1.220037161</v>
      </c>
      <c r="Z55">
        <v>1.3692250159999999</v>
      </c>
      <c r="AA55">
        <v>1.6787856779999999</v>
      </c>
      <c r="AB55">
        <v>1.6559908919999999</v>
      </c>
      <c r="AC55">
        <v>1.400005833</v>
      </c>
      <c r="AD55">
        <v>1.463318881</v>
      </c>
      <c r="AE55">
        <v>2.5046264260000002</v>
      </c>
    </row>
    <row r="56" spans="17:31" x14ac:dyDescent="0.2">
      <c r="S56">
        <v>0.174161756</v>
      </c>
      <c r="T56">
        <v>0.39750422200000002</v>
      </c>
      <c r="U56">
        <v>0.48948618199999999</v>
      </c>
      <c r="V56">
        <v>0.62869792400000002</v>
      </c>
      <c r="W56">
        <v>0.96026621499999998</v>
      </c>
      <c r="X56">
        <v>1.0096049819999999</v>
      </c>
      <c r="Y56">
        <v>1.3650656160000001</v>
      </c>
      <c r="Z56">
        <v>1.0643528339999999</v>
      </c>
      <c r="AA56">
        <v>1.377643078</v>
      </c>
      <c r="AB56">
        <v>1.770666603</v>
      </c>
      <c r="AC56">
        <v>1.58074878</v>
      </c>
      <c r="AD56">
        <v>2.1891337439999998</v>
      </c>
      <c r="AE56">
        <v>2.753318009</v>
      </c>
    </row>
    <row r="57" spans="17:31" x14ac:dyDescent="0.2">
      <c r="S57">
        <v>0.14541876500000001</v>
      </c>
      <c r="T57">
        <v>0.35836791800000001</v>
      </c>
      <c r="U57">
        <v>0.46168194000000001</v>
      </c>
      <c r="V57">
        <v>0.64224244200000002</v>
      </c>
      <c r="W57">
        <v>0.71980121699999999</v>
      </c>
      <c r="X57">
        <v>0.84387181899999997</v>
      </c>
      <c r="Y57">
        <v>0.99633442000000005</v>
      </c>
      <c r="Z57">
        <v>1.355253246</v>
      </c>
      <c r="AA57">
        <v>1.4719797080000001</v>
      </c>
      <c r="AB57">
        <v>1.4706462440000001</v>
      </c>
      <c r="AC57">
        <v>2.5580367079999999</v>
      </c>
      <c r="AD57">
        <v>2.1274209499999999</v>
      </c>
      <c r="AE57">
        <v>2.8332598359999999</v>
      </c>
    </row>
    <row r="58" spans="17:31" x14ac:dyDescent="0.2">
      <c r="S58">
        <v>0.18845236800000001</v>
      </c>
      <c r="T58">
        <v>0.353319771</v>
      </c>
      <c r="U58">
        <v>0.434168571</v>
      </c>
      <c r="V58">
        <v>0.52997558199999995</v>
      </c>
      <c r="W58">
        <v>0.70300892400000004</v>
      </c>
      <c r="X58">
        <v>0.79512597299999999</v>
      </c>
      <c r="Y58">
        <v>0.88800087299999997</v>
      </c>
      <c r="Z58">
        <v>0.98567672399999995</v>
      </c>
      <c r="AA58">
        <v>1.193588801</v>
      </c>
      <c r="AB58">
        <v>1.366767479</v>
      </c>
      <c r="AC58">
        <v>1.7236143340000001</v>
      </c>
      <c r="AD58">
        <v>2.0573318020000002</v>
      </c>
      <c r="AE58">
        <v>2.699829474</v>
      </c>
    </row>
    <row r="59" spans="17:31" x14ac:dyDescent="0.2">
      <c r="S59">
        <v>0.209889932</v>
      </c>
      <c r="T59">
        <v>0.35605969300000001</v>
      </c>
      <c r="U59">
        <v>0.45998897500000002</v>
      </c>
      <c r="V59">
        <v>0.52146818900000003</v>
      </c>
      <c r="W59">
        <v>0.60174689100000001</v>
      </c>
      <c r="X59">
        <v>0.76008164099999997</v>
      </c>
      <c r="Y59">
        <v>0.851376405</v>
      </c>
      <c r="Z59">
        <v>0.99241586100000001</v>
      </c>
      <c r="AA59">
        <v>1.2007932640000001</v>
      </c>
      <c r="AB59">
        <v>1.2090395469999999</v>
      </c>
      <c r="AC59">
        <v>1.5340345769999999</v>
      </c>
      <c r="AD59">
        <v>1.051075754</v>
      </c>
      <c r="AE59">
        <v>2.443516276</v>
      </c>
    </row>
    <row r="60" spans="17:31" x14ac:dyDescent="0.2">
      <c r="S60">
        <v>0.17363927800000001</v>
      </c>
      <c r="T60">
        <v>0.37013367899999999</v>
      </c>
      <c r="U60">
        <v>0.44078583799999999</v>
      </c>
      <c r="V60">
        <v>0.53380199800000006</v>
      </c>
      <c r="W60">
        <v>0.62803714200000005</v>
      </c>
      <c r="X60">
        <v>0.68330346500000005</v>
      </c>
      <c r="Y60">
        <v>0.93455310599999997</v>
      </c>
      <c r="Z60">
        <v>0.92813735799999997</v>
      </c>
      <c r="AA60">
        <v>1.0482975619999999</v>
      </c>
      <c r="AB60">
        <v>1.0656455140000001</v>
      </c>
      <c r="AC60">
        <v>1.1078297319999999</v>
      </c>
      <c r="AD60">
        <v>1.1383105</v>
      </c>
      <c r="AE60">
        <v>2.1670182389999999</v>
      </c>
    </row>
    <row r="61" spans="17:31" x14ac:dyDescent="0.2">
      <c r="S61">
        <v>0.155267975</v>
      </c>
      <c r="T61">
        <v>0.37663003499999997</v>
      </c>
      <c r="U61">
        <v>0.50299896200000005</v>
      </c>
      <c r="V61">
        <v>0.57306543200000004</v>
      </c>
      <c r="W61">
        <v>0.61878237999999997</v>
      </c>
      <c r="X61">
        <v>0.72244748800000003</v>
      </c>
      <c r="Y61">
        <v>0.79580728099999998</v>
      </c>
      <c r="Z61">
        <v>1.0509061909999999</v>
      </c>
      <c r="AA61">
        <v>1.1055506829999999</v>
      </c>
      <c r="AB61">
        <v>1.128404805</v>
      </c>
      <c r="AC61">
        <v>1.108044024</v>
      </c>
      <c r="AD61">
        <v>1.2940156309999999</v>
      </c>
      <c r="AE61">
        <v>2.2943070780000001</v>
      </c>
    </row>
    <row r="62" spans="17:31" x14ac:dyDescent="0.2">
      <c r="S62">
        <v>0.150779099</v>
      </c>
      <c r="T62">
        <v>0.36452208400000002</v>
      </c>
      <c r="U62">
        <v>0.485706217</v>
      </c>
      <c r="V62">
        <v>0.57980772400000002</v>
      </c>
      <c r="W62">
        <v>0.69649669800000003</v>
      </c>
      <c r="X62">
        <v>0.74359951599999996</v>
      </c>
      <c r="Y62">
        <v>0.87743242499999996</v>
      </c>
      <c r="Z62">
        <v>0.91771439799999999</v>
      </c>
      <c r="AA62">
        <v>1.0954654029999999</v>
      </c>
      <c r="AB62">
        <v>1.2016351940000001</v>
      </c>
      <c r="AC62">
        <v>1.2405750790000001</v>
      </c>
      <c r="AD62">
        <v>1.3978820110000001</v>
      </c>
      <c r="AE62">
        <v>2.5246337190000001</v>
      </c>
    </row>
    <row r="63" spans="17:31" x14ac:dyDescent="0.2">
      <c r="S63">
        <v>0.20482703499999999</v>
      </c>
      <c r="T63">
        <v>0.37294154899999998</v>
      </c>
      <c r="U63">
        <v>0.52232659999999997</v>
      </c>
      <c r="V63">
        <v>0.62325224499999998</v>
      </c>
      <c r="W63">
        <v>0.77758756299999998</v>
      </c>
      <c r="X63">
        <v>0.84440322499999998</v>
      </c>
      <c r="Y63">
        <v>0.897453846</v>
      </c>
      <c r="Z63">
        <v>0.98786589999999996</v>
      </c>
      <c r="AA63">
        <v>1.1231863360000001</v>
      </c>
      <c r="AB63">
        <v>1.241156242</v>
      </c>
      <c r="AC63">
        <v>1.3903456569999999</v>
      </c>
      <c r="AD63">
        <v>1.3596745290000001</v>
      </c>
      <c r="AE63">
        <v>2.4835867089999999</v>
      </c>
    </row>
    <row r="64" spans="17:31" x14ac:dyDescent="0.2">
      <c r="S64">
        <v>0.25323920100000002</v>
      </c>
      <c r="T64">
        <v>0.45290333799999999</v>
      </c>
      <c r="U64">
        <v>0.50351469999999998</v>
      </c>
      <c r="V64">
        <v>0.56256115399999995</v>
      </c>
      <c r="W64">
        <v>0.66420420999999996</v>
      </c>
      <c r="X64">
        <v>0.80582554299999998</v>
      </c>
      <c r="Y64">
        <v>0.97743706600000002</v>
      </c>
      <c r="Z64">
        <v>1.0260843630000001</v>
      </c>
      <c r="AA64">
        <v>1.147712858</v>
      </c>
      <c r="AB64">
        <v>1.2635885250000001</v>
      </c>
      <c r="AC64">
        <v>1.3912721809999999</v>
      </c>
      <c r="AD64">
        <v>1.5387696239999999</v>
      </c>
      <c r="AE64">
        <v>2.5022455350000001</v>
      </c>
    </row>
    <row r="65" spans="19:31" x14ac:dyDescent="0.2">
      <c r="S65">
        <v>0.18987248100000001</v>
      </c>
      <c r="T65">
        <v>0.47371179600000002</v>
      </c>
      <c r="U65">
        <v>0.576308971</v>
      </c>
      <c r="V65">
        <v>0.63819352600000001</v>
      </c>
      <c r="W65">
        <v>0.71308050700000003</v>
      </c>
      <c r="X65">
        <v>0.96880956699999998</v>
      </c>
      <c r="Y65">
        <v>1.1698294579999999</v>
      </c>
      <c r="Z65">
        <v>1.1263391460000001</v>
      </c>
      <c r="AA65">
        <v>1.2256405770000001</v>
      </c>
      <c r="AB65">
        <v>1.3259607339999999</v>
      </c>
      <c r="AC65">
        <v>1.4317338580000001</v>
      </c>
      <c r="AD65">
        <v>1.4903869169999999</v>
      </c>
      <c r="AE65">
        <v>2.2788283030000001</v>
      </c>
    </row>
    <row r="66" spans="19:31" x14ac:dyDescent="0.2">
      <c r="S66">
        <v>0.11426850700000001</v>
      </c>
      <c r="T66">
        <v>0.37727607000000002</v>
      </c>
      <c r="U66">
        <v>0.48479418800000001</v>
      </c>
      <c r="V66">
        <v>0.62858824899999999</v>
      </c>
      <c r="W66">
        <v>0.65471984299999997</v>
      </c>
      <c r="X66">
        <v>0.84016835499999998</v>
      </c>
      <c r="Y66">
        <v>0.96661498099999998</v>
      </c>
      <c r="Z66">
        <v>1.1812820310000001</v>
      </c>
      <c r="AA66">
        <v>1.1629543419999999</v>
      </c>
      <c r="AB66">
        <v>1.3301138180000001</v>
      </c>
      <c r="AC66">
        <v>1.397810746</v>
      </c>
      <c r="AD66">
        <v>1.4790441329999999</v>
      </c>
      <c r="AE66">
        <v>2.2344022830000001</v>
      </c>
    </row>
    <row r="67" spans="19:31" x14ac:dyDescent="0.2">
      <c r="S67">
        <v>0.116458398</v>
      </c>
      <c r="T67">
        <v>0.313454183</v>
      </c>
      <c r="U67">
        <v>0.49698635400000002</v>
      </c>
      <c r="V67">
        <v>0.59622905400000004</v>
      </c>
      <c r="W67">
        <v>0.73304655100000005</v>
      </c>
      <c r="X67">
        <v>0.81500672100000005</v>
      </c>
      <c r="Y67">
        <v>0.971352934</v>
      </c>
      <c r="Z67">
        <v>1.0617754429999999</v>
      </c>
      <c r="AA67">
        <v>1.3055219119999999</v>
      </c>
      <c r="AB67">
        <v>1.3951088190000001</v>
      </c>
      <c r="AC67">
        <v>1.4677655590000001</v>
      </c>
      <c r="AD67">
        <v>1.5487720220000001</v>
      </c>
      <c r="AE67">
        <v>2.1513720319999998</v>
      </c>
    </row>
    <row r="68" spans="19:31" x14ac:dyDescent="0.2">
      <c r="S68">
        <v>0.20839622699999999</v>
      </c>
      <c r="T68">
        <v>0.32245492799999997</v>
      </c>
      <c r="U68">
        <v>0.49924385199999999</v>
      </c>
      <c r="V68">
        <v>0.59760170000000001</v>
      </c>
      <c r="W68">
        <v>0.78866606400000006</v>
      </c>
      <c r="X68">
        <v>0.93421687600000003</v>
      </c>
      <c r="Y68">
        <v>0.96437877299999997</v>
      </c>
      <c r="Z68">
        <v>1.034581355</v>
      </c>
      <c r="AA68">
        <v>1.1686068380000001</v>
      </c>
      <c r="AB68">
        <v>1.294899477</v>
      </c>
      <c r="AC68">
        <v>1.2725336819999999</v>
      </c>
      <c r="AD68">
        <v>1.49437529</v>
      </c>
      <c r="AE68">
        <v>2.0802321080000001</v>
      </c>
    </row>
    <row r="69" spans="19:31" x14ac:dyDescent="0.2">
      <c r="S69">
        <v>0.133614079</v>
      </c>
      <c r="T69">
        <v>0.34060827999999999</v>
      </c>
      <c r="U69">
        <v>0.47703743599999998</v>
      </c>
      <c r="V69">
        <v>0.52007522500000003</v>
      </c>
      <c r="W69">
        <v>0.67859297699999999</v>
      </c>
      <c r="X69">
        <v>0.82882654600000005</v>
      </c>
      <c r="Y69">
        <v>0.91048850000000003</v>
      </c>
      <c r="Z69">
        <v>1.0095235250000001</v>
      </c>
      <c r="AA69">
        <v>1.0705914860000001</v>
      </c>
      <c r="AB69">
        <v>1.3308578740000001</v>
      </c>
      <c r="AC69">
        <v>1.396453146</v>
      </c>
      <c r="AD69">
        <v>1.7704552280000001</v>
      </c>
      <c r="AE69">
        <v>2.1764647429999999</v>
      </c>
    </row>
    <row r="70" spans="19:31" x14ac:dyDescent="0.2">
      <c r="S70">
        <v>0.15703847300000001</v>
      </c>
      <c r="T70">
        <v>0.35702276799999999</v>
      </c>
      <c r="U70">
        <v>0.425320798</v>
      </c>
      <c r="V70">
        <v>0.56148419299999996</v>
      </c>
      <c r="W70">
        <v>0.63427174100000006</v>
      </c>
      <c r="X70">
        <v>0.77964018499999999</v>
      </c>
      <c r="Y70">
        <v>0.980835083</v>
      </c>
      <c r="Z70">
        <v>1.0106873789999999</v>
      </c>
      <c r="AA70">
        <v>1.1013414699999999</v>
      </c>
      <c r="AB70">
        <v>1.2003028769999999</v>
      </c>
      <c r="AC70">
        <v>1.6266402419999999</v>
      </c>
      <c r="AD70">
        <v>1.768053042</v>
      </c>
      <c r="AE70">
        <v>2.2320269260000001</v>
      </c>
    </row>
    <row r="71" spans="19:31" x14ac:dyDescent="0.2">
      <c r="S71">
        <v>0.168347676</v>
      </c>
      <c r="T71">
        <v>0.37676229300000003</v>
      </c>
      <c r="U71">
        <v>0.45787761500000002</v>
      </c>
      <c r="V71">
        <v>0.53091615700000006</v>
      </c>
      <c r="W71">
        <v>0.65949497400000001</v>
      </c>
      <c r="X71">
        <v>0.70862219199999998</v>
      </c>
      <c r="Y71">
        <v>0.78387484500000004</v>
      </c>
      <c r="Z71">
        <v>0.95677947200000002</v>
      </c>
      <c r="AA71">
        <v>1.183995146</v>
      </c>
      <c r="AB71">
        <v>1.2136150029999999</v>
      </c>
      <c r="AC71">
        <v>1.3551061659999999</v>
      </c>
      <c r="AD71">
        <v>1.493209086</v>
      </c>
      <c r="AE71">
        <v>2.2111660949999998</v>
      </c>
    </row>
    <row r="72" spans="19:31" x14ac:dyDescent="0.2">
      <c r="S72">
        <v>0.12872455499999999</v>
      </c>
      <c r="T72">
        <v>0.37354991500000001</v>
      </c>
      <c r="U72">
        <v>0.53535690899999999</v>
      </c>
      <c r="V72">
        <v>0.61763332199999998</v>
      </c>
      <c r="W72">
        <v>0.77377663500000005</v>
      </c>
      <c r="X72">
        <v>0.82059586600000001</v>
      </c>
      <c r="Y72">
        <v>0.85457870499999999</v>
      </c>
      <c r="Z72">
        <v>0.94804611999999999</v>
      </c>
      <c r="AA72">
        <v>1.102583112</v>
      </c>
      <c r="AB72">
        <v>1.200962812</v>
      </c>
      <c r="AC72">
        <v>1.4111957040000001</v>
      </c>
      <c r="AD72">
        <v>1.417392998</v>
      </c>
      <c r="AE72">
        <v>1.9170057229999999</v>
      </c>
    </row>
    <row r="73" spans="19:31" x14ac:dyDescent="0.2">
      <c r="S73">
        <v>0.22345187399999999</v>
      </c>
      <c r="T73">
        <v>0.39254350199999999</v>
      </c>
      <c r="U73">
        <v>0.53310522800000004</v>
      </c>
      <c r="V73">
        <v>0.64618273100000001</v>
      </c>
      <c r="W73">
        <v>0.80956596000000003</v>
      </c>
      <c r="X73">
        <v>0.94274112600000004</v>
      </c>
      <c r="Y73">
        <v>0.896656389</v>
      </c>
      <c r="Z73">
        <v>0.96326761100000002</v>
      </c>
      <c r="AA73">
        <v>1.047190748</v>
      </c>
      <c r="AB73">
        <v>1.0941907580000001</v>
      </c>
      <c r="AC73">
        <v>1.207750946</v>
      </c>
      <c r="AD73">
        <v>1.388764873</v>
      </c>
      <c r="AE73">
        <v>1.9566288080000001</v>
      </c>
    </row>
    <row r="74" spans="19:31" x14ac:dyDescent="0.2">
      <c r="S74">
        <v>0.23668955</v>
      </c>
      <c r="T74">
        <v>0.43499641500000003</v>
      </c>
      <c r="U74">
        <v>0.56705303200000001</v>
      </c>
      <c r="V74">
        <v>0.67245950099999996</v>
      </c>
      <c r="W74">
        <v>0.73366017900000002</v>
      </c>
      <c r="X74">
        <v>0.83217589700000005</v>
      </c>
      <c r="Y74">
        <v>0.88449285600000005</v>
      </c>
      <c r="Z74">
        <v>0.96130365299999998</v>
      </c>
      <c r="AA74">
        <v>0.990642829</v>
      </c>
      <c r="AB74">
        <v>1.0289780550000001</v>
      </c>
      <c r="AC74">
        <v>1.0396441359999999</v>
      </c>
      <c r="AD74">
        <v>1.1417008639999999</v>
      </c>
      <c r="AE74">
        <v>2.2177690160000001</v>
      </c>
    </row>
    <row r="75" spans="19:31" x14ac:dyDescent="0.2">
      <c r="S75">
        <v>0.209686119</v>
      </c>
      <c r="T75">
        <v>0.476299368</v>
      </c>
      <c r="U75">
        <v>0.55483965099999999</v>
      </c>
      <c r="V75">
        <v>0.67960002900000005</v>
      </c>
      <c r="W75">
        <v>0.76519576</v>
      </c>
      <c r="X75">
        <v>0.79327916399999998</v>
      </c>
      <c r="Y75">
        <v>0.94125099099999998</v>
      </c>
      <c r="Z75">
        <v>0.96261624199999996</v>
      </c>
      <c r="AA75">
        <v>1.057853428</v>
      </c>
      <c r="AB75">
        <v>1.051911909</v>
      </c>
      <c r="AC75">
        <v>1.1200970539999999</v>
      </c>
      <c r="AD75">
        <v>1.426290847</v>
      </c>
      <c r="AE75">
        <v>2.4258879910000002</v>
      </c>
    </row>
    <row r="76" spans="19:31" x14ac:dyDescent="0.2">
      <c r="S76">
        <v>0.213007049</v>
      </c>
      <c r="T76">
        <v>0.40344140099999998</v>
      </c>
      <c r="U76">
        <v>0.51689676799999995</v>
      </c>
      <c r="V76">
        <v>0.60879396500000005</v>
      </c>
      <c r="W76">
        <v>0.70283571499999997</v>
      </c>
      <c r="X76">
        <v>0.81565058800000001</v>
      </c>
      <c r="Y76">
        <v>0.887663592</v>
      </c>
      <c r="Z76">
        <v>0.95992354700000004</v>
      </c>
      <c r="AA76">
        <v>1.0721150800000001</v>
      </c>
      <c r="AB76">
        <v>1.112198488</v>
      </c>
      <c r="AC76">
        <v>1.123589814</v>
      </c>
      <c r="AD76">
        <v>1.195478346</v>
      </c>
      <c r="AE76">
        <v>1.9978923930000001</v>
      </c>
    </row>
    <row r="77" spans="19:31" x14ac:dyDescent="0.2">
      <c r="S77">
        <v>0.16604369899999999</v>
      </c>
      <c r="T77">
        <v>0.36360810300000002</v>
      </c>
      <c r="U77">
        <v>0.51750096999999995</v>
      </c>
      <c r="V77">
        <v>0.60735550100000002</v>
      </c>
      <c r="W77">
        <v>0.720908628</v>
      </c>
      <c r="X77">
        <v>0.80671078200000002</v>
      </c>
      <c r="Y77">
        <v>0.90956303299999997</v>
      </c>
      <c r="Z77">
        <v>1.0475033</v>
      </c>
      <c r="AA77">
        <v>1.274168228</v>
      </c>
      <c r="AB77">
        <v>1.2085652979999999</v>
      </c>
      <c r="AC77">
        <v>1.2790286769999999</v>
      </c>
      <c r="AD77">
        <v>1.251893098</v>
      </c>
      <c r="AE77">
        <v>2.0982561639999999</v>
      </c>
    </row>
    <row r="78" spans="19:31" x14ac:dyDescent="0.2">
      <c r="S78">
        <v>0.279545086</v>
      </c>
      <c r="T78">
        <v>0.42173493299999998</v>
      </c>
      <c r="U78">
        <v>0.54719979900000004</v>
      </c>
      <c r="V78">
        <v>0.67198244299999998</v>
      </c>
      <c r="W78">
        <v>0.78230815099999995</v>
      </c>
      <c r="X78">
        <v>0.843698807</v>
      </c>
      <c r="Y78">
        <v>0.92454486599999997</v>
      </c>
      <c r="Z78">
        <v>1.0981898050000001</v>
      </c>
      <c r="AA78">
        <v>1.131498973</v>
      </c>
      <c r="AB78">
        <v>1.1117951239999999</v>
      </c>
      <c r="AC78">
        <v>1.340737318</v>
      </c>
      <c r="AD78">
        <v>1.3052199879999999</v>
      </c>
      <c r="AE78">
        <v>2.0714126739999998</v>
      </c>
    </row>
    <row r="79" spans="19:31" x14ac:dyDescent="0.2">
      <c r="S79">
        <v>0.18606903899999999</v>
      </c>
      <c r="T79">
        <v>0.41621925900000001</v>
      </c>
      <c r="U79">
        <v>0.52290821600000004</v>
      </c>
      <c r="V79">
        <v>0.642144932</v>
      </c>
      <c r="W79">
        <v>0.75550001</v>
      </c>
      <c r="X79">
        <v>0.85994882100000003</v>
      </c>
      <c r="Y79">
        <v>0.924212637</v>
      </c>
      <c r="Z79">
        <v>1.0757142689999999</v>
      </c>
      <c r="AA79">
        <v>1.216563624</v>
      </c>
      <c r="AB79">
        <v>1.205808507</v>
      </c>
      <c r="AC79">
        <v>1.386073696</v>
      </c>
      <c r="AD79">
        <v>1.586220379</v>
      </c>
      <c r="AE79">
        <v>2.0644363719999999</v>
      </c>
    </row>
    <row r="80" spans="19:31" x14ac:dyDescent="0.2">
      <c r="S80">
        <v>0.165215057</v>
      </c>
      <c r="T80">
        <v>0.40763568500000003</v>
      </c>
      <c r="U80">
        <v>0.57155998200000002</v>
      </c>
      <c r="V80">
        <v>0.66917066599999997</v>
      </c>
      <c r="W80">
        <v>0.88405806899999995</v>
      </c>
      <c r="X80">
        <v>1.0090004450000001</v>
      </c>
      <c r="Y80">
        <v>0.95495891399999999</v>
      </c>
      <c r="Z80">
        <v>1.1188322719999999</v>
      </c>
      <c r="AA80">
        <v>1.1919806559999999</v>
      </c>
      <c r="AB80">
        <v>1.4401827030000001</v>
      </c>
      <c r="AC80">
        <v>1.4367163869999999</v>
      </c>
      <c r="AD80">
        <v>1.5404680150000001</v>
      </c>
      <c r="AE80">
        <v>1.9277915960000001</v>
      </c>
    </row>
    <row r="81" spans="19:31" x14ac:dyDescent="0.2">
      <c r="S81">
        <v>0.23672190000000001</v>
      </c>
      <c r="T81">
        <v>0.40236709500000001</v>
      </c>
      <c r="U81">
        <v>0.54926349299999999</v>
      </c>
      <c r="V81">
        <v>0.67925973799999995</v>
      </c>
      <c r="W81">
        <v>0.89351828799999999</v>
      </c>
      <c r="X81">
        <v>0.98213089899999995</v>
      </c>
      <c r="Y81">
        <v>1.0327764340000001</v>
      </c>
      <c r="Z81">
        <v>1.123317001</v>
      </c>
      <c r="AA81">
        <v>1.1675288349999999</v>
      </c>
      <c r="AB81">
        <v>1.257630391</v>
      </c>
      <c r="AC81">
        <v>1.44646108</v>
      </c>
      <c r="AD81">
        <v>1.5345446570000001</v>
      </c>
      <c r="AE81">
        <v>2.2021761999999998</v>
      </c>
    </row>
    <row r="82" spans="19:31" x14ac:dyDescent="0.2">
      <c r="S82">
        <v>0.168627943</v>
      </c>
      <c r="T82">
        <v>0.42513522399999998</v>
      </c>
      <c r="U82">
        <v>0.53918512299999999</v>
      </c>
      <c r="V82">
        <v>0.64672494599999997</v>
      </c>
      <c r="W82">
        <v>0.93316064600000004</v>
      </c>
      <c r="X82">
        <v>1.0061789640000001</v>
      </c>
      <c r="Y82">
        <v>1.1075656250000001</v>
      </c>
      <c r="Z82">
        <v>1.113523609</v>
      </c>
      <c r="AA82">
        <v>1.2426004340000001</v>
      </c>
      <c r="AB82">
        <v>1.3041959670000001</v>
      </c>
      <c r="AC82">
        <v>1.4354558909999999</v>
      </c>
      <c r="AD82">
        <v>1.4634118309999999</v>
      </c>
      <c r="AE82">
        <v>2.1152917040000001</v>
      </c>
    </row>
    <row r="83" spans="19:31" x14ac:dyDescent="0.2">
      <c r="S83">
        <v>0.20394205900000001</v>
      </c>
      <c r="T83">
        <v>0.35815897200000002</v>
      </c>
      <c r="U83">
        <v>0.53330612200000005</v>
      </c>
      <c r="V83">
        <v>0.67074632999999995</v>
      </c>
      <c r="W83">
        <v>0.80729917699999998</v>
      </c>
      <c r="X83">
        <v>0.94795882799999998</v>
      </c>
      <c r="Y83">
        <v>1.2122753690000001</v>
      </c>
      <c r="Z83">
        <v>1.237044654</v>
      </c>
      <c r="AA83">
        <v>1.3221096729999999</v>
      </c>
      <c r="AB83">
        <v>1.3599406439999999</v>
      </c>
      <c r="AC83">
        <v>1.4168693640000001</v>
      </c>
      <c r="AD83">
        <v>1.6398824279999999</v>
      </c>
      <c r="AE83">
        <v>2.0708292959999999</v>
      </c>
    </row>
    <row r="84" spans="19:31" x14ac:dyDescent="0.2">
      <c r="S84">
        <v>0.166775072</v>
      </c>
      <c r="T84">
        <v>0.41992241400000002</v>
      </c>
      <c r="U84">
        <v>0.491757416</v>
      </c>
      <c r="V84">
        <v>0.62336800599999997</v>
      </c>
      <c r="W84">
        <v>0.833614313</v>
      </c>
      <c r="X84">
        <v>0.97626169100000004</v>
      </c>
      <c r="Y84">
        <v>1.079108862</v>
      </c>
      <c r="Z84">
        <v>1.234830973</v>
      </c>
      <c r="AA84">
        <v>1.3187143210000001</v>
      </c>
      <c r="AB84">
        <v>1.3655250109999999</v>
      </c>
      <c r="AC84">
        <v>1.465536961</v>
      </c>
      <c r="AD84">
        <v>1.6077748190000001</v>
      </c>
      <c r="AE84">
        <v>2.1277260999999998</v>
      </c>
    </row>
    <row r="85" spans="19:31" x14ac:dyDescent="0.2">
      <c r="S85">
        <v>0.16203398199999999</v>
      </c>
      <c r="T85">
        <v>0.35290544400000001</v>
      </c>
      <c r="U85">
        <v>0.47391158999999999</v>
      </c>
      <c r="V85">
        <v>0.60393346000000003</v>
      </c>
      <c r="W85">
        <v>0.65731530500000002</v>
      </c>
      <c r="X85">
        <v>0.89546526900000001</v>
      </c>
      <c r="Y85">
        <v>0.98650103899999997</v>
      </c>
      <c r="Z85">
        <v>1.114551675</v>
      </c>
      <c r="AA85">
        <v>1.4008778879999999</v>
      </c>
      <c r="AB85">
        <v>1.349810006</v>
      </c>
      <c r="AC85">
        <v>1.3855577160000001</v>
      </c>
      <c r="AD85">
        <v>1.5053273949999999</v>
      </c>
      <c r="AE85">
        <v>2.0431083440000002</v>
      </c>
    </row>
    <row r="86" spans="19:31" x14ac:dyDescent="0.2">
      <c r="S86">
        <v>0.20628748999999999</v>
      </c>
      <c r="T86">
        <v>0.38888217200000003</v>
      </c>
      <c r="U86">
        <v>0.57437083799999999</v>
      </c>
      <c r="V86">
        <v>0.62703836000000002</v>
      </c>
      <c r="W86">
        <v>0.80576405200000001</v>
      </c>
      <c r="X86">
        <v>0.94094098999999998</v>
      </c>
      <c r="Y86">
        <v>1.0459384430000001</v>
      </c>
      <c r="Z86">
        <v>1.065510102</v>
      </c>
      <c r="AA86">
        <v>1.30555602</v>
      </c>
      <c r="AB86">
        <v>1.6099144869999999</v>
      </c>
      <c r="AC86">
        <v>1.4115746499999999</v>
      </c>
      <c r="AD86">
        <v>1.6114570420000001</v>
      </c>
      <c r="AE86">
        <v>2.2200154310000002</v>
      </c>
    </row>
    <row r="87" spans="19:31" x14ac:dyDescent="0.2">
      <c r="S87">
        <v>0.19847348000000001</v>
      </c>
      <c r="T87">
        <v>0.43632227800000001</v>
      </c>
      <c r="U87">
        <v>0.50633373100000001</v>
      </c>
      <c r="V87">
        <v>0.61893132500000003</v>
      </c>
      <c r="W87">
        <v>0.69856129899999997</v>
      </c>
      <c r="X87">
        <v>0.78216158700000005</v>
      </c>
      <c r="Y87">
        <v>0.84400054099999999</v>
      </c>
      <c r="Z87">
        <v>0.927961178</v>
      </c>
      <c r="AA87">
        <v>1.1020812250000001</v>
      </c>
      <c r="AB87">
        <v>1.485101134</v>
      </c>
      <c r="AC87">
        <v>1.3601253230000001</v>
      </c>
      <c r="AD87">
        <v>1.740617533</v>
      </c>
      <c r="AE87">
        <v>2.2182745060000002</v>
      </c>
    </row>
    <row r="88" spans="19:31" x14ac:dyDescent="0.2">
      <c r="S88" t="s">
        <v>160</v>
      </c>
      <c r="T88" t="s">
        <v>161</v>
      </c>
    </row>
    <row r="89" spans="19:31" x14ac:dyDescent="0.2">
      <c r="S89">
        <v>2.2672628E-2</v>
      </c>
      <c r="T89">
        <v>1.7726911000000001E-2</v>
      </c>
      <c r="U89">
        <v>1.5219681000000001E-2</v>
      </c>
      <c r="V89">
        <v>1.6772931000000001E-2</v>
      </c>
      <c r="W89">
        <v>1.3439036999999999E-2</v>
      </c>
      <c r="X89">
        <v>3.7648132000000001E-2</v>
      </c>
      <c r="Y89">
        <v>1.9613462000000002E-2</v>
      </c>
      <c r="Z89">
        <v>6.5503653999999994E-2</v>
      </c>
      <c r="AA89">
        <v>3.0123635999999999E-2</v>
      </c>
      <c r="AB89">
        <v>6.8949974999999997E-2</v>
      </c>
      <c r="AC89">
        <v>4.4164680999999997E-2</v>
      </c>
      <c r="AD89">
        <v>7.3732707999999994E-2</v>
      </c>
      <c r="AE89">
        <v>4.9897031000000001E-2</v>
      </c>
    </row>
    <row r="90" spans="19:31" x14ac:dyDescent="0.2">
      <c r="S90">
        <v>6.4571150000000003E-3</v>
      </c>
      <c r="T90">
        <v>1.8381603999999999E-2</v>
      </c>
      <c r="U90">
        <v>3.4153337999999998E-2</v>
      </c>
      <c r="V90">
        <v>2.3482747000000002E-2</v>
      </c>
      <c r="W90">
        <v>2.3064774999999999E-2</v>
      </c>
      <c r="X90">
        <v>2.1383926000000001E-2</v>
      </c>
      <c r="Y90">
        <v>3.5364292999999998E-2</v>
      </c>
      <c r="Z90">
        <v>3.4684180000000002E-2</v>
      </c>
      <c r="AA90">
        <v>4.4558646E-2</v>
      </c>
      <c r="AB90">
        <v>5.4262690000000002E-2</v>
      </c>
      <c r="AC90">
        <v>0.135758984</v>
      </c>
      <c r="AD90">
        <v>7.5139038000000005E-2</v>
      </c>
      <c r="AE90">
        <v>8.5822116000000004E-2</v>
      </c>
    </row>
    <row r="91" spans="19:31" x14ac:dyDescent="0.2">
      <c r="S91">
        <v>9.0088890000000008E-3</v>
      </c>
      <c r="T91">
        <v>3.7213889999999999E-3</v>
      </c>
      <c r="U91">
        <v>1.8055182999999999E-2</v>
      </c>
      <c r="V91">
        <v>3.0444082000000001E-2</v>
      </c>
      <c r="W91">
        <v>3.4709706999999999E-2</v>
      </c>
      <c r="X91">
        <v>4.1319814000000003E-2</v>
      </c>
      <c r="Y91">
        <v>3.1664431999999999E-2</v>
      </c>
      <c r="Z91">
        <v>4.9154492000000001E-2</v>
      </c>
      <c r="AA91">
        <v>5.6305669000000003E-2</v>
      </c>
      <c r="AB91">
        <v>9.9250429000000001E-2</v>
      </c>
      <c r="AC91">
        <v>0.11415484300000001</v>
      </c>
      <c r="AD91">
        <v>0.16270427000000001</v>
      </c>
      <c r="AE91">
        <v>0.120444685</v>
      </c>
    </row>
    <row r="92" spans="19:31" x14ac:dyDescent="0.2">
      <c r="S92">
        <v>3.2002296E-2</v>
      </c>
      <c r="T92">
        <v>1.2316733999999999E-2</v>
      </c>
      <c r="U92">
        <v>6.456949E-3</v>
      </c>
      <c r="V92">
        <v>2.1035782999999999E-2</v>
      </c>
      <c r="W92">
        <v>5.4575036E-2</v>
      </c>
      <c r="X92">
        <v>0.12509981000000001</v>
      </c>
      <c r="Y92">
        <v>7.3959885000000003E-2</v>
      </c>
      <c r="Z92">
        <v>6.6590201000000002E-2</v>
      </c>
      <c r="AA92">
        <v>5.5124520000000003E-2</v>
      </c>
      <c r="AB92">
        <v>6.7243565000000005E-2</v>
      </c>
      <c r="AC92">
        <v>7.6978582000000004E-2</v>
      </c>
      <c r="AD92">
        <v>0.147011485</v>
      </c>
      <c r="AE92">
        <v>8.0604226000000001E-2</v>
      </c>
    </row>
    <row r="93" spans="19:31" x14ac:dyDescent="0.2">
      <c r="S93">
        <v>1.899969E-2</v>
      </c>
      <c r="T93">
        <v>1.6713137999999999E-2</v>
      </c>
      <c r="U93">
        <v>1.4600968000000001E-2</v>
      </c>
      <c r="V93">
        <v>9.7792669999999995E-3</v>
      </c>
      <c r="W93">
        <v>2.3140353999999998E-2</v>
      </c>
      <c r="X93">
        <v>4.2945589999999999E-2</v>
      </c>
      <c r="Y93">
        <v>7.2741444000000002E-2</v>
      </c>
      <c r="Z93">
        <v>8.2471802999999996E-2</v>
      </c>
      <c r="AA93">
        <v>7.2746597999999996E-2</v>
      </c>
      <c r="AB93">
        <v>0.13990765099999999</v>
      </c>
      <c r="AC93">
        <v>8.4577640999999995E-2</v>
      </c>
      <c r="AD93">
        <v>0.53161902599999999</v>
      </c>
      <c r="AE93">
        <v>8.5492617000000007E-2</v>
      </c>
    </row>
    <row r="94" spans="19:31" x14ac:dyDescent="0.2">
      <c r="S94">
        <v>2.2714425E-2</v>
      </c>
      <c r="T94">
        <v>4.3529277999999998E-2</v>
      </c>
      <c r="U94">
        <v>2.2236432E-2</v>
      </c>
      <c r="V94">
        <v>1.4624821E-2</v>
      </c>
      <c r="W94">
        <v>1.1259428E-2</v>
      </c>
      <c r="X94">
        <v>1.9543205000000001E-2</v>
      </c>
      <c r="Y94">
        <v>4.1428077000000001E-2</v>
      </c>
      <c r="Z94">
        <v>6.1474323999999997E-2</v>
      </c>
      <c r="AA94">
        <v>0.17671439799999999</v>
      </c>
      <c r="AB94">
        <v>0.105755326</v>
      </c>
      <c r="AC94">
        <v>9.3101711000000004E-2</v>
      </c>
      <c r="AD94">
        <v>0.11935399300000001</v>
      </c>
      <c r="AE94">
        <v>0.133245584</v>
      </c>
    </row>
    <row r="95" spans="19:31" x14ac:dyDescent="0.2">
      <c r="S95">
        <v>2.9707186E-2</v>
      </c>
      <c r="T95">
        <v>1.1595668E-2</v>
      </c>
      <c r="U95">
        <v>7.4760900000000003E-3</v>
      </c>
      <c r="V95">
        <v>1.4125255999999999E-2</v>
      </c>
      <c r="W95">
        <v>1.6467261E-2</v>
      </c>
      <c r="X95">
        <v>1.9752802999999999E-2</v>
      </c>
      <c r="Y95">
        <v>3.6749008999999999E-2</v>
      </c>
      <c r="Z95">
        <v>7.6182134999999998E-2</v>
      </c>
      <c r="AA95">
        <v>0.13614304199999999</v>
      </c>
      <c r="AB95">
        <v>0.13602471099999999</v>
      </c>
      <c r="AC95">
        <v>0.22866024700000001</v>
      </c>
      <c r="AD95">
        <v>8.5986230999999996E-2</v>
      </c>
      <c r="AE95">
        <v>9.4121879000000006E-2</v>
      </c>
    </row>
    <row r="96" spans="19:31" x14ac:dyDescent="0.2">
      <c r="S96">
        <v>1.9736453000000001E-2</v>
      </c>
      <c r="T96">
        <v>2.8731890999999999E-2</v>
      </c>
      <c r="U96">
        <v>1.8646376999999999E-2</v>
      </c>
      <c r="V96">
        <v>7.47498E-3</v>
      </c>
      <c r="W96">
        <v>2.0672629000000001E-2</v>
      </c>
      <c r="X96">
        <v>2.7425748999999999E-2</v>
      </c>
      <c r="Y96">
        <v>2.4574397000000001E-2</v>
      </c>
      <c r="Z96">
        <v>5.5743612999999997E-2</v>
      </c>
      <c r="AA96">
        <v>0.108112546</v>
      </c>
      <c r="AB96">
        <v>0.12657655100000001</v>
      </c>
      <c r="AC96">
        <v>0.18390627000000001</v>
      </c>
      <c r="AD96">
        <v>0.23974256999999999</v>
      </c>
      <c r="AE96">
        <v>0.22115383699999999</v>
      </c>
    </row>
    <row r="97" spans="19:31" x14ac:dyDescent="0.2">
      <c r="S97">
        <v>4.0946580000000002E-3</v>
      </c>
      <c r="T97">
        <v>6.5469999999999999E-3</v>
      </c>
      <c r="U97">
        <v>1.3326116000000001E-2</v>
      </c>
      <c r="V97">
        <v>1.2942929000000001E-2</v>
      </c>
      <c r="W97">
        <v>6.1852349999999999E-3</v>
      </c>
      <c r="X97">
        <v>2.0034501999999999E-2</v>
      </c>
      <c r="Y97">
        <v>3.2181647000000001E-2</v>
      </c>
      <c r="Z97">
        <v>5.0374470999999997E-2</v>
      </c>
      <c r="AA97">
        <v>0.147235276</v>
      </c>
      <c r="AB97">
        <v>0.27120328199999999</v>
      </c>
      <c r="AC97">
        <v>0.425007148</v>
      </c>
      <c r="AD97">
        <v>0.56923478699999996</v>
      </c>
      <c r="AE97">
        <v>0.27190224800000001</v>
      </c>
    </row>
    <row r="98" spans="19:31" x14ac:dyDescent="0.2">
      <c r="S98">
        <v>1.3518664E-2</v>
      </c>
      <c r="T98">
        <v>5.3007469999999998E-3</v>
      </c>
      <c r="U98">
        <v>6.3493610000000004E-3</v>
      </c>
      <c r="V98">
        <v>1.6186639999999999E-2</v>
      </c>
      <c r="W98">
        <v>1.2235021E-2</v>
      </c>
      <c r="X98">
        <v>8.6653670000000002E-3</v>
      </c>
      <c r="Y98">
        <v>2.7525872999999999E-2</v>
      </c>
      <c r="Z98">
        <v>5.7738049E-2</v>
      </c>
      <c r="AA98">
        <v>5.8957352999999997E-2</v>
      </c>
      <c r="AB98">
        <v>0.130323678</v>
      </c>
      <c r="AC98">
        <v>0.52046866599999997</v>
      </c>
      <c r="AD98">
        <v>0.76401742900000003</v>
      </c>
      <c r="AE98">
        <v>0.70187144400000001</v>
      </c>
    </row>
    <row r="99" spans="19:31" x14ac:dyDescent="0.2">
      <c r="S99">
        <v>1.5064309999999999E-2</v>
      </c>
      <c r="T99">
        <v>1.4694709E-2</v>
      </c>
      <c r="U99">
        <v>8.0795199999999998E-3</v>
      </c>
      <c r="V99">
        <v>1.2426514E-2</v>
      </c>
      <c r="W99">
        <v>2.6234678000000001E-2</v>
      </c>
      <c r="X99">
        <v>2.5416595E-2</v>
      </c>
      <c r="Y99">
        <v>2.0469208999999999E-2</v>
      </c>
      <c r="Z99">
        <v>4.7693180000000002E-2</v>
      </c>
      <c r="AA99">
        <v>6.6652177000000007E-2</v>
      </c>
      <c r="AB99">
        <v>9.3165807000000003E-2</v>
      </c>
      <c r="AC99">
        <v>0.13048460000000001</v>
      </c>
      <c r="AD99">
        <v>0.14166556499999999</v>
      </c>
      <c r="AE99">
        <v>0.47468015600000002</v>
      </c>
    </row>
    <row r="100" spans="19:31" x14ac:dyDescent="0.2">
      <c r="S100">
        <v>1.3686629000000001E-2</v>
      </c>
      <c r="T100">
        <v>8.6295069999999998E-3</v>
      </c>
      <c r="U100">
        <v>1.0175708E-2</v>
      </c>
      <c r="V100">
        <v>7.2186869999999997E-3</v>
      </c>
      <c r="W100">
        <v>1.3149062E-2</v>
      </c>
      <c r="X100">
        <v>2.5154831999999998E-2</v>
      </c>
      <c r="Y100">
        <v>3.1366099000000001E-2</v>
      </c>
      <c r="Z100">
        <v>2.8581702E-2</v>
      </c>
      <c r="AA100">
        <v>6.0720046E-2</v>
      </c>
      <c r="AB100">
        <v>6.9360628999999993E-2</v>
      </c>
      <c r="AC100">
        <v>0.108341903</v>
      </c>
      <c r="AD100">
        <v>0.33545026999999999</v>
      </c>
      <c r="AE100">
        <v>0.354774427</v>
      </c>
    </row>
    <row r="101" spans="19:31" x14ac:dyDescent="0.2">
      <c r="S101">
        <v>5.1175550000000002E-3</v>
      </c>
      <c r="T101">
        <v>9.6871709999999996E-3</v>
      </c>
      <c r="U101">
        <v>8.9199139999999993E-3</v>
      </c>
      <c r="V101">
        <v>1.1693946E-2</v>
      </c>
      <c r="W101">
        <v>1.1242E-2</v>
      </c>
      <c r="X101">
        <v>2.0295892999999999E-2</v>
      </c>
      <c r="Y101">
        <v>3.7344372000000001E-2</v>
      </c>
      <c r="Z101">
        <v>5.6520144000000001E-2</v>
      </c>
      <c r="AA101">
        <v>5.4909568999999998E-2</v>
      </c>
      <c r="AB101">
        <v>6.9618013000000006E-2</v>
      </c>
      <c r="AC101">
        <v>0.14271874600000001</v>
      </c>
      <c r="AD101">
        <v>0.36044672900000002</v>
      </c>
      <c r="AE101">
        <v>0.224835701</v>
      </c>
    </row>
    <row r="102" spans="19:31" x14ac:dyDescent="0.2">
      <c r="S102">
        <v>1.566592E-2</v>
      </c>
      <c r="T102">
        <v>5.1467070000000004E-3</v>
      </c>
      <c r="U102">
        <v>7.8741239999999997E-3</v>
      </c>
      <c r="V102">
        <v>1.5172632E-2</v>
      </c>
      <c r="W102">
        <v>1.7290280000000002E-2</v>
      </c>
      <c r="X102">
        <v>1.7499957E-2</v>
      </c>
      <c r="Y102">
        <v>3.2061487999999999E-2</v>
      </c>
      <c r="Z102">
        <v>8.1799178E-2</v>
      </c>
      <c r="AA102">
        <v>6.2736984999999995E-2</v>
      </c>
      <c r="AB102">
        <v>6.0405192000000003E-2</v>
      </c>
      <c r="AC102">
        <v>0.13940902499999999</v>
      </c>
      <c r="AD102">
        <v>0.17691493899999999</v>
      </c>
      <c r="AE102">
        <v>0.11430356899999999</v>
      </c>
    </row>
    <row r="103" spans="19:31" x14ac:dyDescent="0.2">
      <c r="S103">
        <v>1.5238580999999999E-2</v>
      </c>
      <c r="T103">
        <v>6.0154680000000004E-3</v>
      </c>
      <c r="U103">
        <v>4.7181599999999999E-3</v>
      </c>
      <c r="V103">
        <v>7.8981520000000003E-3</v>
      </c>
      <c r="W103">
        <v>1.7689032E-2</v>
      </c>
      <c r="X103">
        <v>2.9625503000000001E-2</v>
      </c>
      <c r="Y103">
        <v>2.8302121999999999E-2</v>
      </c>
      <c r="Z103">
        <v>4.7713708000000001E-2</v>
      </c>
      <c r="AA103">
        <v>8.3673961000000005E-2</v>
      </c>
      <c r="AB103">
        <v>7.5500664999999995E-2</v>
      </c>
      <c r="AC103">
        <v>0.25470792199999998</v>
      </c>
      <c r="AD103">
        <v>0.37319627500000002</v>
      </c>
      <c r="AE103">
        <v>0.28424540700000001</v>
      </c>
    </row>
    <row r="104" spans="19:31" x14ac:dyDescent="0.2">
      <c r="S104">
        <v>1.2805522E-2</v>
      </c>
      <c r="T104">
        <v>6.5395480000000001E-3</v>
      </c>
      <c r="U104">
        <v>5.3360839999999996E-3</v>
      </c>
      <c r="V104">
        <v>7.9358759999999997E-3</v>
      </c>
      <c r="W104">
        <v>1.2753188E-2</v>
      </c>
      <c r="X104">
        <v>2.5361725000000002E-2</v>
      </c>
      <c r="Y104">
        <v>3.8384448000000002E-2</v>
      </c>
      <c r="Z104">
        <v>3.9867741999999998E-2</v>
      </c>
      <c r="AA104">
        <v>8.8984052999999994E-2</v>
      </c>
      <c r="AB104">
        <v>0.13828136599999999</v>
      </c>
      <c r="AC104">
        <v>0.122345669</v>
      </c>
      <c r="AD104">
        <v>0.19355583200000001</v>
      </c>
      <c r="AE104">
        <v>0.105613199</v>
      </c>
    </row>
    <row r="105" spans="19:31" x14ac:dyDescent="0.2">
      <c r="S105">
        <v>9.0099440000000006E-3</v>
      </c>
      <c r="T105">
        <v>9.5886679999999998E-3</v>
      </c>
      <c r="U105">
        <v>6.1633160000000003E-3</v>
      </c>
      <c r="V105">
        <v>6.6066989999999997E-3</v>
      </c>
      <c r="W105">
        <v>1.1958045E-2</v>
      </c>
      <c r="X105">
        <v>2.3056291E-2</v>
      </c>
      <c r="Y105">
        <v>3.9401657E-2</v>
      </c>
      <c r="Z105">
        <v>5.2184487000000002E-2</v>
      </c>
      <c r="AA105">
        <v>6.5052111999999995E-2</v>
      </c>
      <c r="AB105">
        <v>0.12713158499999999</v>
      </c>
      <c r="AC105">
        <v>0.13531338600000001</v>
      </c>
      <c r="AD105">
        <v>0.11862274</v>
      </c>
      <c r="AE105">
        <v>9.5405866000000006E-2</v>
      </c>
    </row>
    <row r="106" spans="19:31" x14ac:dyDescent="0.2">
      <c r="S106">
        <v>1.0565227999999999E-2</v>
      </c>
      <c r="T106">
        <v>1.1042949E-2</v>
      </c>
      <c r="U106">
        <v>1.0143604000000001E-2</v>
      </c>
      <c r="V106">
        <v>7.1280730000000004E-3</v>
      </c>
      <c r="W106">
        <v>1.2325717999999999E-2</v>
      </c>
      <c r="X106">
        <v>1.6983188999999999E-2</v>
      </c>
      <c r="Y106">
        <v>2.5556705999999998E-2</v>
      </c>
      <c r="Z106">
        <v>5.7064610000000002E-2</v>
      </c>
      <c r="AA106">
        <v>6.9687922999999999E-2</v>
      </c>
      <c r="AB106">
        <v>6.5489012999999999E-2</v>
      </c>
      <c r="AC106">
        <v>7.7819212999999998E-2</v>
      </c>
      <c r="AD106">
        <v>0.21527045</v>
      </c>
      <c r="AE106">
        <v>8.4914512999999997E-2</v>
      </c>
    </row>
    <row r="107" spans="19:31" x14ac:dyDescent="0.2">
      <c r="S107">
        <v>1.0083541999999999E-2</v>
      </c>
      <c r="T107">
        <v>1.2814354E-2</v>
      </c>
      <c r="U107">
        <v>2.7830916000000001E-2</v>
      </c>
      <c r="V107">
        <v>1.7249542E-2</v>
      </c>
      <c r="W107">
        <v>1.9935767E-2</v>
      </c>
      <c r="X107">
        <v>2.8947721999999999E-2</v>
      </c>
      <c r="Y107">
        <v>4.2742429999999998E-2</v>
      </c>
      <c r="Z107">
        <v>5.5806516E-2</v>
      </c>
      <c r="AA107">
        <v>0.10167265</v>
      </c>
      <c r="AB107">
        <v>0.121577557</v>
      </c>
      <c r="AC107">
        <v>9.2800265000000007E-2</v>
      </c>
      <c r="AD107">
        <v>0.29859294600000003</v>
      </c>
      <c r="AE107">
        <v>0.15739711200000001</v>
      </c>
    </row>
    <row r="108" spans="19:31" x14ac:dyDescent="0.2">
      <c r="S108">
        <v>2.3550999E-2</v>
      </c>
      <c r="T108">
        <v>3.3084579999999998E-3</v>
      </c>
      <c r="U108">
        <v>9.6315089999999999E-3</v>
      </c>
      <c r="V108">
        <v>3.3794515999999997E-2</v>
      </c>
      <c r="W108">
        <v>2.8595347E-2</v>
      </c>
      <c r="X108">
        <v>3.9032379999999998E-2</v>
      </c>
      <c r="Y108">
        <v>4.3226940999999998E-2</v>
      </c>
      <c r="Z108">
        <v>5.2734445999999997E-2</v>
      </c>
      <c r="AA108">
        <v>6.8376801000000001E-2</v>
      </c>
      <c r="AB108">
        <v>9.7489277999999999E-2</v>
      </c>
      <c r="AC108">
        <v>0.14856018700000001</v>
      </c>
      <c r="AD108">
        <v>0.131363702</v>
      </c>
      <c r="AE108">
        <v>0.11436157600000001</v>
      </c>
    </row>
    <row r="109" spans="19:31" x14ac:dyDescent="0.2">
      <c r="S109">
        <v>5.544528E-3</v>
      </c>
      <c r="T109">
        <v>1.2342522999999999E-2</v>
      </c>
      <c r="U109">
        <v>4.6128640000000004E-3</v>
      </c>
      <c r="V109">
        <v>1.0201699E-2</v>
      </c>
      <c r="W109">
        <v>3.0967562000000001E-2</v>
      </c>
      <c r="X109">
        <v>4.1977030999999998E-2</v>
      </c>
      <c r="Y109">
        <v>4.9201755E-2</v>
      </c>
      <c r="Z109">
        <v>5.0118696999999997E-2</v>
      </c>
      <c r="AA109">
        <v>6.2549417999999996E-2</v>
      </c>
      <c r="AB109">
        <v>9.0647289000000006E-2</v>
      </c>
      <c r="AC109">
        <v>0.28798506899999998</v>
      </c>
      <c r="AD109">
        <v>0.155592218</v>
      </c>
      <c r="AE109">
        <v>0.20782737000000001</v>
      </c>
    </row>
    <row r="110" spans="19:31" x14ac:dyDescent="0.2">
      <c r="S110">
        <v>8.0565480000000002E-3</v>
      </c>
      <c r="T110">
        <v>2.6081920000000001E-3</v>
      </c>
      <c r="U110">
        <v>1.4718402E-2</v>
      </c>
      <c r="V110">
        <v>8.2842739999999995E-3</v>
      </c>
      <c r="W110">
        <v>2.1231956999999999E-2</v>
      </c>
      <c r="X110">
        <v>5.1393102000000003E-2</v>
      </c>
      <c r="Y110">
        <v>8.4363207999999995E-2</v>
      </c>
      <c r="Z110">
        <v>0.107789046</v>
      </c>
      <c r="AA110">
        <v>8.8839605000000002E-2</v>
      </c>
      <c r="AB110">
        <v>0.101482582</v>
      </c>
      <c r="AC110">
        <v>0.12904143900000001</v>
      </c>
      <c r="AD110">
        <v>0.212030949</v>
      </c>
      <c r="AE110">
        <v>0.45234939600000001</v>
      </c>
    </row>
    <row r="111" spans="19:31" x14ac:dyDescent="0.2">
      <c r="S111">
        <v>9.0960539999999993E-3</v>
      </c>
      <c r="T111">
        <v>4.9917130000000001E-3</v>
      </c>
      <c r="U111">
        <v>4.0971899999999997E-3</v>
      </c>
      <c r="V111">
        <v>1.9554810999999998E-2</v>
      </c>
      <c r="W111">
        <v>2.5670289999999998E-2</v>
      </c>
      <c r="X111">
        <v>3.5535964000000003E-2</v>
      </c>
      <c r="Y111">
        <v>7.7113694999999996E-2</v>
      </c>
      <c r="Z111">
        <v>9.1686051000000005E-2</v>
      </c>
      <c r="AA111">
        <v>0.10375788800000001</v>
      </c>
      <c r="AB111">
        <v>0.124776548</v>
      </c>
      <c r="AC111">
        <v>0.133176717</v>
      </c>
      <c r="AD111">
        <v>0.183886098</v>
      </c>
      <c r="AE111">
        <v>0.15527194599999999</v>
      </c>
    </row>
    <row r="112" spans="19:31" x14ac:dyDescent="0.2">
      <c r="S112">
        <v>1.8322752000000001E-2</v>
      </c>
      <c r="T112">
        <v>7.6802060000000002E-3</v>
      </c>
      <c r="U112">
        <v>7.0516570000000002E-3</v>
      </c>
      <c r="V112">
        <v>5.0034720000000001E-3</v>
      </c>
      <c r="W112">
        <v>1.5887083E-2</v>
      </c>
      <c r="X112">
        <v>2.9264261999999999E-2</v>
      </c>
      <c r="Y112">
        <v>5.6414409999999998E-2</v>
      </c>
      <c r="Z112">
        <v>0.135779064</v>
      </c>
      <c r="AA112">
        <v>0.16137204599999999</v>
      </c>
      <c r="AB112">
        <v>0.19119887899999999</v>
      </c>
      <c r="AC112">
        <v>0.15966934599999999</v>
      </c>
      <c r="AD112">
        <v>0.21570719999999999</v>
      </c>
      <c r="AE112">
        <v>0.17030714</v>
      </c>
    </row>
    <row r="113" spans="19:31" x14ac:dyDescent="0.2">
      <c r="S113">
        <v>1.8322752000000001E-2</v>
      </c>
      <c r="T113">
        <v>7.6802060000000002E-3</v>
      </c>
      <c r="U113">
        <v>7.0516570000000002E-3</v>
      </c>
      <c r="V113">
        <v>5.0034720000000001E-3</v>
      </c>
      <c r="W113">
        <v>1.5887083E-2</v>
      </c>
      <c r="X113">
        <v>2.9264261999999999E-2</v>
      </c>
      <c r="Y113">
        <v>5.6414409999999998E-2</v>
      </c>
      <c r="Z113">
        <v>0.135779064</v>
      </c>
      <c r="AA113">
        <v>0.16137204599999999</v>
      </c>
      <c r="AB113">
        <v>0.19119887899999999</v>
      </c>
      <c r="AC113">
        <v>0.15966934599999999</v>
      </c>
      <c r="AD113">
        <v>0.21570719999999999</v>
      </c>
      <c r="AE113">
        <v>0.17030714</v>
      </c>
    </row>
    <row r="114" spans="19:31" x14ac:dyDescent="0.2">
      <c r="S114" t="s">
        <v>146</v>
      </c>
    </row>
    <row r="115" spans="19:31" x14ac:dyDescent="0.2">
      <c r="S115">
        <f>C$3*S53</f>
        <v>3.0760913580092169E-3</v>
      </c>
      <c r="T115">
        <f t="shared" ref="T115:AE115" si="1">D$3*T53</f>
        <v>5.0263310157841468E-3</v>
      </c>
      <c r="U115">
        <f t="shared" si="1"/>
        <v>6.281825744201568E-3</v>
      </c>
      <c r="V115">
        <f t="shared" si="1"/>
        <v>1.1434491064343218E-2</v>
      </c>
      <c r="W115">
        <f t="shared" si="1"/>
        <v>2.4927691997448199E-2</v>
      </c>
      <c r="X115">
        <f t="shared" si="1"/>
        <v>4.5279800766356841E-2</v>
      </c>
      <c r="Y115">
        <f t="shared" si="1"/>
        <v>6.3604511270361028E-2</v>
      </c>
      <c r="Z115">
        <f t="shared" si="1"/>
        <v>0.11655213191099122</v>
      </c>
      <c r="AA115">
        <f t="shared" si="1"/>
        <v>0.17455083389324752</v>
      </c>
      <c r="AB115">
        <f t="shared" si="1"/>
        <v>0.22875915125360358</v>
      </c>
      <c r="AC115">
        <f t="shared" si="1"/>
        <v>0.36865499461396289</v>
      </c>
      <c r="AD115">
        <f t="shared" si="1"/>
        <v>0.65285152541137592</v>
      </c>
      <c r="AE115">
        <f t="shared" si="1"/>
        <v>0.66980913030088651</v>
      </c>
    </row>
    <row r="116" spans="19:31" x14ac:dyDescent="0.2">
      <c r="S116">
        <f t="shared" ref="S116:AE116" si="2">C$3*S54</f>
        <v>3.1246089810137347E-3</v>
      </c>
      <c r="T116">
        <f t="shared" si="2"/>
        <v>5.1751252702986498E-3</v>
      </c>
      <c r="U116">
        <f t="shared" si="2"/>
        <v>7.230836331427952E-3</v>
      </c>
      <c r="V116">
        <f t="shared" si="2"/>
        <v>9.8440469014296032E-3</v>
      </c>
      <c r="W116">
        <f t="shared" si="2"/>
        <v>1.8358430383764932E-2</v>
      </c>
      <c r="X116">
        <f t="shared" si="2"/>
        <v>4.2883081615465925E-2</v>
      </c>
      <c r="Y116">
        <f t="shared" si="2"/>
        <v>6.0578824567449945E-2</v>
      </c>
      <c r="Z116">
        <f t="shared" si="2"/>
        <v>8.315786743930105E-2</v>
      </c>
      <c r="AA116">
        <f t="shared" si="2"/>
        <v>0.12026882227013465</v>
      </c>
      <c r="AB116">
        <f t="shared" si="2"/>
        <v>0.1617870406842831</v>
      </c>
      <c r="AC116">
        <f t="shared" si="2"/>
        <v>0.39181342762787036</v>
      </c>
      <c r="AD116">
        <f t="shared" si="2"/>
        <v>0.33739332612428108</v>
      </c>
      <c r="AE116">
        <f t="shared" si="2"/>
        <v>0.68393338382430102</v>
      </c>
    </row>
    <row r="117" spans="19:31" x14ac:dyDescent="0.2">
      <c r="S117">
        <f t="shared" ref="S117:AE117" si="3">C$3*S55</f>
        <v>3.5560991980444906E-3</v>
      </c>
      <c r="T117">
        <f t="shared" si="3"/>
        <v>5.162547350133031E-3</v>
      </c>
      <c r="U117">
        <f t="shared" si="3"/>
        <v>7.1083941145943996E-3</v>
      </c>
      <c r="V117">
        <f t="shared" si="3"/>
        <v>1.0528747341613527E-2</v>
      </c>
      <c r="W117">
        <f t="shared" si="3"/>
        <v>1.8653502434993485E-2</v>
      </c>
      <c r="X117">
        <f t="shared" si="3"/>
        <v>4.058613794503587E-2</v>
      </c>
      <c r="Y117">
        <f t="shared" si="3"/>
        <v>6.4550059733349666E-2</v>
      </c>
      <c r="Z117">
        <f t="shared" si="3"/>
        <v>0.11234727837824389</v>
      </c>
      <c r="AA117">
        <f t="shared" si="3"/>
        <v>0.18352308457218386</v>
      </c>
      <c r="AB117">
        <f t="shared" si="3"/>
        <v>0.23323150761165279</v>
      </c>
      <c r="AC117">
        <f t="shared" si="3"/>
        <v>0.2890187165908214</v>
      </c>
      <c r="AD117">
        <f t="shared" si="3"/>
        <v>0.4460594447602268</v>
      </c>
      <c r="AE117">
        <f t="shared" si="3"/>
        <v>0.62755295890028961</v>
      </c>
    </row>
    <row r="118" spans="19:31" x14ac:dyDescent="0.2">
      <c r="S118">
        <f t="shared" ref="S118:AE118" si="4">C$3*S56</f>
        <v>3.2136576965078102E-3</v>
      </c>
      <c r="T118">
        <f t="shared" si="4"/>
        <v>5.7108385939884038E-3</v>
      </c>
      <c r="U118">
        <f t="shared" si="4"/>
        <v>7.1691399300345916E-3</v>
      </c>
      <c r="V118">
        <f t="shared" si="4"/>
        <v>1.0752048510496055E-2</v>
      </c>
      <c r="W118">
        <f t="shared" si="4"/>
        <v>2.3841757260227431E-2</v>
      </c>
      <c r="X118">
        <f t="shared" si="4"/>
        <v>4.0516841485416642E-2</v>
      </c>
      <c r="Y118">
        <f t="shared" si="4"/>
        <v>7.2223264888520697E-2</v>
      </c>
      <c r="Z118">
        <f t="shared" si="4"/>
        <v>8.733198907174422E-2</v>
      </c>
      <c r="AA118">
        <f t="shared" si="4"/>
        <v>0.15060249228197053</v>
      </c>
      <c r="AB118">
        <f t="shared" si="4"/>
        <v>0.2493825559611193</v>
      </c>
      <c r="AC118">
        <f t="shared" si="4"/>
        <v>0.32633148582610699</v>
      </c>
      <c r="AD118">
        <f t="shared" si="4"/>
        <v>0.66730758075588337</v>
      </c>
      <c r="AE118">
        <f t="shared" si="4"/>
        <v>0.68986450250820919</v>
      </c>
    </row>
    <row r="119" spans="19:31" x14ac:dyDescent="0.2">
      <c r="S119">
        <f t="shared" ref="S119:AE119" si="5">C$3*S57</f>
        <v>2.6832879048309011E-3</v>
      </c>
      <c r="T119">
        <f t="shared" si="5"/>
        <v>5.1485776092251708E-3</v>
      </c>
      <c r="U119">
        <f t="shared" si="5"/>
        <v>6.7619118838166403E-3</v>
      </c>
      <c r="V119">
        <f t="shared" si="5"/>
        <v>1.0983688077015901E-2</v>
      </c>
      <c r="W119">
        <f t="shared" si="5"/>
        <v>1.787142526026524E-2</v>
      </c>
      <c r="X119">
        <f t="shared" si="5"/>
        <v>3.3865740892741754E-2</v>
      </c>
      <c r="Y119">
        <f t="shared" si="5"/>
        <v>5.2714333941007149E-2</v>
      </c>
      <c r="Z119">
        <f t="shared" si="5"/>
        <v>0.11120087050862111</v>
      </c>
      <c r="AA119">
        <f t="shared" si="5"/>
        <v>0.16091527345030313</v>
      </c>
      <c r="AB119">
        <f t="shared" si="5"/>
        <v>0.20712737147803986</v>
      </c>
      <c r="AC119">
        <f t="shared" si="5"/>
        <v>0.5280838614465756</v>
      </c>
      <c r="AD119">
        <f t="shared" si="5"/>
        <v>0.64849584055102083</v>
      </c>
      <c r="AE119">
        <f t="shared" si="5"/>
        <v>0.70989452756622351</v>
      </c>
    </row>
    <row r="120" spans="19:31" x14ac:dyDescent="0.2">
      <c r="S120">
        <f t="shared" ref="S120:AE120" si="6">C$3*S58</f>
        <v>3.4773501184055711E-3</v>
      </c>
      <c r="T120">
        <f t="shared" si="6"/>
        <v>5.0760522091912392E-3</v>
      </c>
      <c r="U120">
        <f t="shared" si="6"/>
        <v>6.3589440380201756E-3</v>
      </c>
      <c r="V120">
        <f t="shared" si="6"/>
        <v>9.0636901276651572E-3</v>
      </c>
      <c r="W120">
        <f t="shared" si="6"/>
        <v>1.7454501528809566E-2</v>
      </c>
      <c r="X120">
        <f t="shared" si="6"/>
        <v>3.1909502808870525E-2</v>
      </c>
      <c r="Y120">
        <f t="shared" si="6"/>
        <v>4.6982593012522715E-2</v>
      </c>
      <c r="Z120">
        <f t="shared" si="6"/>
        <v>8.087647830572757E-2</v>
      </c>
      <c r="AA120">
        <f t="shared" si="6"/>
        <v>0.1304818723086191</v>
      </c>
      <c r="AB120">
        <f t="shared" si="6"/>
        <v>0.19249697641558525</v>
      </c>
      <c r="AC120">
        <f t="shared" si="6"/>
        <v>0.35582480513152503</v>
      </c>
      <c r="AD120">
        <f t="shared" si="6"/>
        <v>0.62713075953789799</v>
      </c>
      <c r="AE120">
        <f t="shared" si="6"/>
        <v>0.67646254840517772</v>
      </c>
    </row>
    <row r="121" spans="19:31" x14ac:dyDescent="0.2">
      <c r="S121">
        <f t="shared" ref="S121:AE121" si="7">C$3*S59</f>
        <v>3.8729191234802484E-3</v>
      </c>
      <c r="T121">
        <f t="shared" si="7"/>
        <v>5.1154159478287572E-3</v>
      </c>
      <c r="U121">
        <f t="shared" si="7"/>
        <v>6.7371162850276001E-3</v>
      </c>
      <c r="V121">
        <f t="shared" si="7"/>
        <v>8.9181959264884193E-3</v>
      </c>
      <c r="W121">
        <f t="shared" si="7"/>
        <v>1.4940339546693868E-2</v>
      </c>
      <c r="X121">
        <f t="shared" si="7"/>
        <v>3.0503125394019066E-2</v>
      </c>
      <c r="Y121">
        <f t="shared" si="7"/>
        <v>4.5044855644617944E-2</v>
      </c>
      <c r="Z121">
        <f t="shared" si="7"/>
        <v>8.1429436140795439E-2</v>
      </c>
      <c r="AA121">
        <f t="shared" si="7"/>
        <v>0.13126945662612491</v>
      </c>
      <c r="AB121">
        <f t="shared" si="7"/>
        <v>0.17028240775428113</v>
      </c>
      <c r="AC121">
        <f t="shared" si="7"/>
        <v>0.31668775529343351</v>
      </c>
      <c r="AD121">
        <f t="shared" si="7"/>
        <v>0.32039651323967078</v>
      </c>
      <c r="AE121">
        <f t="shared" si="7"/>
        <v>0.61224135192639562</v>
      </c>
    </row>
    <row r="122" spans="19:31" x14ac:dyDescent="0.2">
      <c r="S122">
        <f t="shared" ref="S122:AE122" si="8">C$3*S60</f>
        <v>3.2040168575284654E-3</v>
      </c>
      <c r="T122">
        <f t="shared" si="8"/>
        <v>5.31761320252874E-3</v>
      </c>
      <c r="U122">
        <f t="shared" si="8"/>
        <v>6.4558622245225279E-3</v>
      </c>
      <c r="V122">
        <f t="shared" si="8"/>
        <v>9.1291298386659194E-3</v>
      </c>
      <c r="W122">
        <f t="shared" si="8"/>
        <v>1.5593081226929335E-2</v>
      </c>
      <c r="X122">
        <f t="shared" si="8"/>
        <v>2.7421911214222737E-2</v>
      </c>
      <c r="Y122">
        <f t="shared" si="8"/>
        <v>4.9445591285794829E-2</v>
      </c>
      <c r="Z122">
        <f t="shared" si="8"/>
        <v>7.6155273906034021E-2</v>
      </c>
      <c r="AA122">
        <f t="shared" si="8"/>
        <v>0.11459878687846427</v>
      </c>
      <c r="AB122">
        <f t="shared" si="8"/>
        <v>0.15008664057906826</v>
      </c>
      <c r="AC122">
        <f t="shared" si="8"/>
        <v>0.22870156666253946</v>
      </c>
      <c r="AD122">
        <f t="shared" si="8"/>
        <v>0.34698803944069123</v>
      </c>
      <c r="AE122">
        <f t="shared" si="8"/>
        <v>0.5429626924631612</v>
      </c>
    </row>
    <row r="123" spans="19:31" x14ac:dyDescent="0.2">
      <c r="S123">
        <f t="shared" ref="S123:AE123" si="9">C$3*S61</f>
        <v>2.8650269401276148E-3</v>
      </c>
      <c r="T123">
        <f t="shared" si="9"/>
        <v>5.4109446403142938E-3</v>
      </c>
      <c r="U123">
        <f t="shared" si="9"/>
        <v>7.3670515651862722E-3</v>
      </c>
      <c r="V123">
        <f t="shared" si="9"/>
        <v>9.8006166226061505E-3</v>
      </c>
      <c r="W123">
        <f t="shared" si="9"/>
        <v>1.5363301416228426E-2</v>
      </c>
      <c r="X123">
        <f t="shared" si="9"/>
        <v>2.899281488770768E-2</v>
      </c>
      <c r="Y123">
        <f t="shared" si="9"/>
        <v>4.2104789236648982E-2</v>
      </c>
      <c r="Z123">
        <f t="shared" si="9"/>
        <v>8.6228668779812126E-2</v>
      </c>
      <c r="AA123">
        <f t="shared" si="9"/>
        <v>0.1208576378473516</v>
      </c>
      <c r="AB123">
        <f t="shared" si="9"/>
        <v>0.15892572546007883</v>
      </c>
      <c r="AC123">
        <f t="shared" si="9"/>
        <v>0.22874580533451913</v>
      </c>
      <c r="AD123">
        <f t="shared" si="9"/>
        <v>0.39445120360947117</v>
      </c>
      <c r="AE123">
        <f t="shared" si="9"/>
        <v>0.57485586691832558</v>
      </c>
    </row>
    <row r="124" spans="19:31" x14ac:dyDescent="0.2">
      <c r="S124">
        <f t="shared" ref="S124:AE124" si="10">C$3*S62</f>
        <v>2.7821975564707967E-3</v>
      </c>
      <c r="T124">
        <f t="shared" si="10"/>
        <v>5.2369928932938046E-3</v>
      </c>
      <c r="U124">
        <f t="shared" si="10"/>
        <v>7.1137775949735521E-3</v>
      </c>
      <c r="V124">
        <f t="shared" si="10"/>
        <v>9.9159239075335449E-3</v>
      </c>
      <c r="W124">
        <f t="shared" si="10"/>
        <v>1.7292814166398569E-2</v>
      </c>
      <c r="X124">
        <f t="shared" si="10"/>
        <v>2.9841674967491925E-2</v>
      </c>
      <c r="Y124">
        <f t="shared" si="10"/>
        <v>4.6423434675796606E-2</v>
      </c>
      <c r="Z124">
        <f t="shared" si="10"/>
        <v>7.5300052028722586E-2</v>
      </c>
      <c r="AA124">
        <f t="shared" si="10"/>
        <v>0.1197551256454491</v>
      </c>
      <c r="AB124">
        <f t="shared" si="10"/>
        <v>0.16923957085136002</v>
      </c>
      <c r="AC124">
        <f t="shared" si="10"/>
        <v>0.25610565950201786</v>
      </c>
      <c r="AD124">
        <f t="shared" si="10"/>
        <v>0.42611250477466456</v>
      </c>
      <c r="AE124">
        <f t="shared" si="10"/>
        <v>0.63256593640120451</v>
      </c>
    </row>
    <row r="125" spans="19:31" x14ac:dyDescent="0.2">
      <c r="S125">
        <f t="shared" ref="S125:AE125" si="11">C$3*S63</f>
        <v>3.7794978220168185E-3</v>
      </c>
      <c r="T125">
        <f t="shared" si="11"/>
        <v>5.3579531322085362E-3</v>
      </c>
      <c r="U125">
        <f t="shared" si="11"/>
        <v>7.6501290992095992E-3</v>
      </c>
      <c r="V125">
        <f t="shared" si="11"/>
        <v>1.065891601785466E-2</v>
      </c>
      <c r="W125">
        <f t="shared" si="11"/>
        <v>1.9306160766697188E-2</v>
      </c>
      <c r="X125">
        <f t="shared" si="11"/>
        <v>3.3887066949021459E-2</v>
      </c>
      <c r="Y125">
        <f t="shared" si="11"/>
        <v>4.7482733492922181E-2</v>
      </c>
      <c r="Z125">
        <f t="shared" si="11"/>
        <v>8.1056103979095323E-2</v>
      </c>
      <c r="AA125">
        <f t="shared" si="11"/>
        <v>0.12278554888413179</v>
      </c>
      <c r="AB125">
        <f t="shared" si="11"/>
        <v>0.17480575702542775</v>
      </c>
      <c r="AC125">
        <f t="shared" si="11"/>
        <v>0.28702445942149324</v>
      </c>
      <c r="AD125">
        <f t="shared" si="11"/>
        <v>0.41446582377581098</v>
      </c>
      <c r="AE125">
        <f t="shared" si="11"/>
        <v>0.6222812998134446</v>
      </c>
    </row>
    <row r="126" spans="19:31" x14ac:dyDescent="0.2">
      <c r="S126">
        <f t="shared" ref="S126:AE126" si="12">C$3*S64</f>
        <v>4.672806051353424E-3</v>
      </c>
      <c r="T126">
        <f t="shared" si="12"/>
        <v>6.5067431208229399E-3</v>
      </c>
      <c r="U126">
        <f t="shared" si="12"/>
        <v>7.3746051959631999E-3</v>
      </c>
      <c r="V126">
        <f t="shared" si="12"/>
        <v>9.6209715143399151E-3</v>
      </c>
      <c r="W126">
        <f t="shared" si="12"/>
        <v>1.6491047272803538E-2</v>
      </c>
      <c r="X126">
        <f t="shared" si="12"/>
        <v>3.2338891321586995E-2</v>
      </c>
      <c r="Y126">
        <f t="shared" si="12"/>
        <v>5.171450756809369E-2</v>
      </c>
      <c r="Z126">
        <f t="shared" si="12"/>
        <v>8.4191994904016618E-2</v>
      </c>
      <c r="AA126">
        <f t="shared" si="12"/>
        <v>0.12546676247217595</v>
      </c>
      <c r="AB126">
        <f t="shared" si="12"/>
        <v>0.17796514347407089</v>
      </c>
      <c r="AC126">
        <f t="shared" si="12"/>
        <v>0.28721573203697709</v>
      </c>
      <c r="AD126">
        <f t="shared" si="12"/>
        <v>0.46905888593898554</v>
      </c>
      <c r="AE126">
        <f t="shared" si="12"/>
        <v>0.6269564087815338</v>
      </c>
    </row>
    <row r="127" spans="19:31" x14ac:dyDescent="0.2">
      <c r="S127">
        <f t="shared" ref="S127:AE127" si="13">C$3*S65</f>
        <v>3.5035542471257754E-3</v>
      </c>
      <c r="T127">
        <f t="shared" si="13"/>
        <v>6.8056927632440638E-3</v>
      </c>
      <c r="U127">
        <f t="shared" si="13"/>
        <v>8.4407687243625764E-3</v>
      </c>
      <c r="V127">
        <f t="shared" si="13"/>
        <v>1.0914443150979015E-2</v>
      </c>
      <c r="W127">
        <f t="shared" si="13"/>
        <v>1.7704561598987329E-2</v>
      </c>
      <c r="X127">
        <f t="shared" si="13"/>
        <v>3.8879665171555319E-2</v>
      </c>
      <c r="Y127">
        <f t="shared" si="13"/>
        <v>6.189365685372928E-2</v>
      </c>
      <c r="Z127">
        <f t="shared" si="13"/>
        <v>9.2418073074393425E-2</v>
      </c>
      <c r="AA127">
        <f t="shared" si="13"/>
        <v>0.13398573874888112</v>
      </c>
      <c r="AB127">
        <f t="shared" si="13"/>
        <v>0.18674971131705578</v>
      </c>
      <c r="AC127">
        <f t="shared" si="13"/>
        <v>0.2955686843476068</v>
      </c>
      <c r="AD127">
        <f t="shared" si="13"/>
        <v>0.45431051926331717</v>
      </c>
      <c r="AE127">
        <f t="shared" si="13"/>
        <v>0.57097754360808439</v>
      </c>
    </row>
    <row r="128" spans="19:31" x14ac:dyDescent="0.2">
      <c r="S128">
        <f t="shared" ref="S128:AE128" si="14">C$3*S66</f>
        <v>2.1084988772679036E-3</v>
      </c>
      <c r="T128">
        <f t="shared" si="14"/>
        <v>5.4202260552197873E-3</v>
      </c>
      <c r="U128">
        <f t="shared" si="14"/>
        <v>7.1004197847601277E-3</v>
      </c>
      <c r="V128">
        <f t="shared" si="14"/>
        <v>1.0750172838769822E-2</v>
      </c>
      <c r="W128">
        <f t="shared" si="14"/>
        <v>1.6255566765160236E-2</v>
      </c>
      <c r="X128">
        <f t="shared" si="14"/>
        <v>3.3717115770530395E-2</v>
      </c>
      <c r="Y128">
        <f t="shared" si="14"/>
        <v>5.1141929735614551E-2</v>
      </c>
      <c r="Z128">
        <f t="shared" si="14"/>
        <v>9.6926231721707279E-2</v>
      </c>
      <c r="AA128">
        <f t="shared" si="14"/>
        <v>0.12713294547206305</v>
      </c>
      <c r="AB128">
        <f t="shared" si="14"/>
        <v>0.18733463605742559</v>
      </c>
      <c r="AC128">
        <f t="shared" si="14"/>
        <v>0.28856556045918891</v>
      </c>
      <c r="AD128">
        <f t="shared" si="14"/>
        <v>0.45085292980775188</v>
      </c>
      <c r="AE128">
        <f t="shared" si="14"/>
        <v>0.55984627069099369</v>
      </c>
    </row>
    <row r="129" spans="19:31" x14ac:dyDescent="0.2">
      <c r="S129">
        <f t="shared" ref="S129:AE129" si="15">C$3*S67</f>
        <v>2.1489070600302731E-3</v>
      </c>
      <c r="T129">
        <f t="shared" si="15"/>
        <v>4.5033137930381622E-3</v>
      </c>
      <c r="U129">
        <f t="shared" si="15"/>
        <v>7.2789893691906239E-3</v>
      </c>
      <c r="V129">
        <f t="shared" si="15"/>
        <v>1.0196762971934312E-2</v>
      </c>
      <c r="W129">
        <f t="shared" si="15"/>
        <v>1.8200284104954095E-2</v>
      </c>
      <c r="X129">
        <f t="shared" si="15"/>
        <v>3.2707344667506993E-2</v>
      </c>
      <c r="Y129">
        <f t="shared" si="15"/>
        <v>5.1392606648531798E-2</v>
      </c>
      <c r="Z129">
        <f t="shared" si="15"/>
        <v>8.7120509686849187E-2</v>
      </c>
      <c r="AA129">
        <f t="shared" si="15"/>
        <v>0.14271828227189293</v>
      </c>
      <c r="AB129">
        <f t="shared" si="15"/>
        <v>0.19648860069798163</v>
      </c>
      <c r="AC129">
        <f t="shared" si="15"/>
        <v>0.30300710762709337</v>
      </c>
      <c r="AD129">
        <f t="shared" si="15"/>
        <v>0.4721078892396891</v>
      </c>
      <c r="AE129">
        <f t="shared" si="15"/>
        <v>0.5390424178080313</v>
      </c>
    </row>
    <row r="130" spans="19:31" x14ac:dyDescent="0.2">
      <c r="S130">
        <f t="shared" ref="S130:AE130" si="16">C$3*S68</f>
        <v>3.8453570646229513E-3</v>
      </c>
      <c r="T130">
        <f t="shared" si="16"/>
        <v>4.6326251288071902E-3</v>
      </c>
      <c r="U130">
        <f t="shared" si="16"/>
        <v>7.3120532628181117E-3</v>
      </c>
      <c r="V130">
        <f t="shared" si="16"/>
        <v>1.0220238087433085E-2</v>
      </c>
      <c r="W130">
        <f t="shared" si="16"/>
        <v>1.9581220877657343E-2</v>
      </c>
      <c r="X130">
        <f t="shared" si="16"/>
        <v>3.7491412733433933E-2</v>
      </c>
      <c r="Y130">
        <f t="shared" si="16"/>
        <v>5.1023615831259472E-2</v>
      </c>
      <c r="Z130">
        <f t="shared" si="16"/>
        <v>8.488918777914424E-2</v>
      </c>
      <c r="AA130">
        <f t="shared" si="16"/>
        <v>0.12775087038948779</v>
      </c>
      <c r="AB130">
        <f t="shared" si="16"/>
        <v>0.18237501104942713</v>
      </c>
      <c r="AC130">
        <f t="shared" si="16"/>
        <v>0.26270322803021667</v>
      </c>
      <c r="AD130">
        <f t="shared" si="16"/>
        <v>0.45552628396708489</v>
      </c>
      <c r="AE130">
        <f t="shared" si="16"/>
        <v>0.52121777564235705</v>
      </c>
    </row>
    <row r="131" spans="19:31" x14ac:dyDescent="0.2">
      <c r="S131">
        <f t="shared" ref="S131:AE131" si="17">C$3*S69</f>
        <v>2.4654661459669286E-3</v>
      </c>
      <c r="T131">
        <f t="shared" si="17"/>
        <v>4.8934295617519465E-3</v>
      </c>
      <c r="U131">
        <f t="shared" si="17"/>
        <v>6.9868124092396155E-3</v>
      </c>
      <c r="V131">
        <f t="shared" si="17"/>
        <v>8.8943733307240112E-3</v>
      </c>
      <c r="W131">
        <f t="shared" si="17"/>
        <v>1.6848295590748338E-2</v>
      </c>
      <c r="X131">
        <f t="shared" si="17"/>
        <v>3.3261953320261439E-2</v>
      </c>
      <c r="Y131">
        <f t="shared" si="17"/>
        <v>4.8172374531080323E-2</v>
      </c>
      <c r="Z131">
        <f t="shared" si="17"/>
        <v>8.283314953147268E-2</v>
      </c>
      <c r="AA131">
        <f t="shared" si="17"/>
        <v>0.11703593520139502</v>
      </c>
      <c r="AB131">
        <f t="shared" si="17"/>
        <v>0.18743942969093277</v>
      </c>
      <c r="AC131">
        <f t="shared" si="17"/>
        <v>0.28828529604857361</v>
      </c>
      <c r="AD131">
        <f t="shared" si="17"/>
        <v>0.53968296741639654</v>
      </c>
      <c r="AE131">
        <f t="shared" si="17"/>
        <v>0.5453295849765214</v>
      </c>
    </row>
    <row r="132" spans="19:31" x14ac:dyDescent="0.2">
      <c r="S132">
        <f t="shared" ref="S132:AE132" si="18">C$3*S70</f>
        <v>2.8976964231130281E-3</v>
      </c>
      <c r="T132">
        <f t="shared" si="18"/>
        <v>5.1292521930168785E-3</v>
      </c>
      <c r="U132">
        <f t="shared" si="18"/>
        <v>6.2293572896322882E-3</v>
      </c>
      <c r="V132">
        <f t="shared" si="18"/>
        <v>9.6025532303375769E-3</v>
      </c>
      <c r="W132">
        <f t="shared" si="18"/>
        <v>1.5747875588795805E-2</v>
      </c>
      <c r="X132">
        <f t="shared" si="18"/>
        <v>3.1288036761397346E-2</v>
      </c>
      <c r="Y132">
        <f t="shared" si="18"/>
        <v>5.1894290780717438E-2</v>
      </c>
      <c r="Z132">
        <f t="shared" si="18"/>
        <v>8.2928645763137812E-2</v>
      </c>
      <c r="AA132">
        <f t="shared" si="18"/>
        <v>0.12039749110944184</v>
      </c>
      <c r="AB132">
        <f t="shared" si="18"/>
        <v>0.16905192591682094</v>
      </c>
      <c r="AC132">
        <f t="shared" si="18"/>
        <v>0.33580536881793338</v>
      </c>
      <c r="AD132">
        <f t="shared" si="18"/>
        <v>0.53895071570606623</v>
      </c>
      <c r="AE132">
        <f t="shared" si="18"/>
        <v>0.55925110715749415</v>
      </c>
    </row>
    <row r="133" spans="19:31" x14ac:dyDescent="0.2">
      <c r="S133">
        <f t="shared" ref="S133:AE133" si="19">C$3*S71</f>
        <v>3.1063754586087384E-3</v>
      </c>
      <c r="T133">
        <f t="shared" si="19"/>
        <v>5.4128447562098274E-3</v>
      </c>
      <c r="U133">
        <f t="shared" si="19"/>
        <v>6.7061927659594405E-3</v>
      </c>
      <c r="V133">
        <f t="shared" si="19"/>
        <v>9.0797759260139374E-3</v>
      </c>
      <c r="W133">
        <f t="shared" si="19"/>
        <v>1.6374125048696005E-2</v>
      </c>
      <c r="X133">
        <f t="shared" si="19"/>
        <v>2.843798667617161E-2</v>
      </c>
      <c r="Y133">
        <f t="shared" si="19"/>
        <v>4.147346464983636E-2</v>
      </c>
      <c r="Z133">
        <f t="shared" si="19"/>
        <v>7.8505408849010708E-2</v>
      </c>
      <c r="AA133">
        <f t="shared" si="19"/>
        <v>0.12943310403462543</v>
      </c>
      <c r="AB133">
        <f t="shared" si="19"/>
        <v>0.1709268198135781</v>
      </c>
      <c r="AC133">
        <f t="shared" si="19"/>
        <v>0.2797495808302311</v>
      </c>
      <c r="AD133">
        <f t="shared" si="19"/>
        <v>0.45517079322923448</v>
      </c>
      <c r="AE133">
        <f t="shared" si="19"/>
        <v>0.55402426930124893</v>
      </c>
    </row>
    <row r="134" spans="19:31" x14ac:dyDescent="0.2">
      <c r="S134">
        <f t="shared" ref="S134:AE134" si="20">C$3*S72</f>
        <v>2.3752439479611865E-3</v>
      </c>
      <c r="T134">
        <f t="shared" si="20"/>
        <v>5.3666933664998605E-3</v>
      </c>
      <c r="U134">
        <f t="shared" si="20"/>
        <v>7.8409743405827032E-3</v>
      </c>
      <c r="V134">
        <f t="shared" si="20"/>
        <v>1.0562820690724645E-2</v>
      </c>
      <c r="W134">
        <f t="shared" si="20"/>
        <v>1.9211541984017009E-2</v>
      </c>
      <c r="X134">
        <f t="shared" si="20"/>
        <v>3.2931644771053835E-2</v>
      </c>
      <c r="Y134">
        <f t="shared" si="20"/>
        <v>4.5214283808686875E-2</v>
      </c>
      <c r="Z134">
        <f t="shared" si="20"/>
        <v>7.7788822227488452E-2</v>
      </c>
      <c r="AA134">
        <f t="shared" si="20"/>
        <v>0.12053322610692278</v>
      </c>
      <c r="AB134">
        <f t="shared" si="20"/>
        <v>0.16914487185977223</v>
      </c>
      <c r="AC134">
        <f t="shared" si="20"/>
        <v>0.29132876564847904</v>
      </c>
      <c r="AD134">
        <f t="shared" si="20"/>
        <v>0.43205998494521802</v>
      </c>
      <c r="AE134">
        <f t="shared" si="20"/>
        <v>0.48032017917287551</v>
      </c>
    </row>
    <row r="135" spans="19:31" x14ac:dyDescent="0.2">
      <c r="S135">
        <f t="shared" ref="S135:AE135" si="21">C$3*S73</f>
        <v>4.1231660220467309E-3</v>
      </c>
      <c r="T135">
        <f t="shared" si="21"/>
        <v>5.6395692346657995E-3</v>
      </c>
      <c r="U135">
        <f t="shared" si="21"/>
        <v>7.8079956442263683E-3</v>
      </c>
      <c r="V135">
        <f t="shared" si="21"/>
        <v>1.1051075254316926E-2</v>
      </c>
      <c r="W135">
        <f t="shared" si="21"/>
        <v>2.0100129321391352E-2</v>
      </c>
      <c r="X135">
        <f t="shared" si="21"/>
        <v>3.7833502651956209E-2</v>
      </c>
      <c r="Y135">
        <f t="shared" si="21"/>
        <v>4.7440541419901568E-2</v>
      </c>
      <c r="Z135">
        <f t="shared" si="21"/>
        <v>7.9037771864491679E-2</v>
      </c>
      <c r="AA135">
        <f t="shared" si="21"/>
        <v>0.11447779113613124</v>
      </c>
      <c r="AB135">
        <f t="shared" si="21"/>
        <v>0.15410698291635119</v>
      </c>
      <c r="AC135">
        <f t="shared" si="21"/>
        <v>0.24932941002558695</v>
      </c>
      <c r="AD135">
        <f t="shared" si="21"/>
        <v>0.42333335282980394</v>
      </c>
      <c r="AE135">
        <f t="shared" si="21"/>
        <v>0.49024804065927657</v>
      </c>
    </row>
    <row r="136" spans="19:31" x14ac:dyDescent="0.2">
      <c r="S136">
        <f t="shared" ref="S136:AE136" si="22">C$3*S74</f>
        <v>4.3674295178814694E-3</v>
      </c>
      <c r="T136">
        <f t="shared" si="22"/>
        <v>6.2494790684980359E-3</v>
      </c>
      <c r="U136">
        <f t="shared" si="22"/>
        <v>8.3052038722481927E-3</v>
      </c>
      <c r="V136">
        <f t="shared" si="22"/>
        <v>1.1500462941080062E-2</v>
      </c>
      <c r="W136">
        <f t="shared" si="22"/>
        <v>1.8215519431986897E-2</v>
      </c>
      <c r="X136">
        <f t="shared" si="22"/>
        <v>3.3396367399000627E-2</v>
      </c>
      <c r="Y136">
        <f t="shared" si="22"/>
        <v>4.6796989889819472E-2</v>
      </c>
      <c r="Z136">
        <f t="shared" si="22"/>
        <v>7.8876625717166846E-2</v>
      </c>
      <c r="AA136">
        <f t="shared" si="22"/>
        <v>0.10829603210815245</v>
      </c>
      <c r="AB136">
        <f t="shared" si="22"/>
        <v>0.14492235689600411</v>
      </c>
      <c r="AC136">
        <f t="shared" si="22"/>
        <v>0.21462525856340012</v>
      </c>
      <c r="AD136">
        <f t="shared" si="22"/>
        <v>0.34802151471597886</v>
      </c>
      <c r="AE136">
        <f t="shared" si="22"/>
        <v>0.55567868074078353</v>
      </c>
    </row>
    <row r="137" spans="19:31" x14ac:dyDescent="0.2">
      <c r="S137">
        <f t="shared" ref="S137:AE137" si="23">C$3*S75</f>
        <v>3.8691583367774646E-3</v>
      </c>
      <c r="T137">
        <f t="shared" si="23"/>
        <v>6.8428677295072488E-3</v>
      </c>
      <c r="U137">
        <f t="shared" si="23"/>
        <v>8.1263235674966551E-3</v>
      </c>
      <c r="V137">
        <f t="shared" si="23"/>
        <v>1.1622580893940611E-2</v>
      </c>
      <c r="W137">
        <f t="shared" si="23"/>
        <v>1.89984936275981E-2</v>
      </c>
      <c r="X137">
        <f t="shared" si="23"/>
        <v>3.1835387814550059E-2</v>
      </c>
      <c r="Y137">
        <f t="shared" si="23"/>
        <v>4.9799964816911485E-2</v>
      </c>
      <c r="Z137">
        <f t="shared" si="23"/>
        <v>7.8984325912573747E-2</v>
      </c>
      <c r="AA137">
        <f t="shared" si="23"/>
        <v>0.11564342409872443</v>
      </c>
      <c r="AB137">
        <f t="shared" si="23"/>
        <v>0.14815238513444778</v>
      </c>
      <c r="AC137">
        <f t="shared" si="23"/>
        <v>0.23123404586860741</v>
      </c>
      <c r="AD137">
        <f t="shared" si="23"/>
        <v>0.43477229163109088</v>
      </c>
      <c r="AE137">
        <f t="shared" si="23"/>
        <v>0.60782445274444652</v>
      </c>
    </row>
    <row r="138" spans="19:31" x14ac:dyDescent="0.2">
      <c r="S138">
        <f t="shared" ref="S138:AE138" si="24">C$3*S76</f>
        <v>3.9304366133588262E-3</v>
      </c>
      <c r="T138">
        <f t="shared" si="24"/>
        <v>5.7961364829064678E-3</v>
      </c>
      <c r="U138">
        <f t="shared" si="24"/>
        <v>7.5706023897006069E-3</v>
      </c>
      <c r="V138">
        <f t="shared" si="24"/>
        <v>1.0411649211326547E-2</v>
      </c>
      <c r="W138">
        <f t="shared" si="24"/>
        <v>1.7450201047475557E-2</v>
      </c>
      <c r="X138">
        <f t="shared" si="24"/>
        <v>3.2733183938946607E-2</v>
      </c>
      <c r="Y138">
        <f t="shared" si="24"/>
        <v>4.6964748057145227E-2</v>
      </c>
      <c r="Z138">
        <f t="shared" si="24"/>
        <v>7.8763385635250691E-2</v>
      </c>
      <c r="AA138">
        <f t="shared" si="24"/>
        <v>0.11720249289495885</v>
      </c>
      <c r="AB138">
        <f t="shared" si="24"/>
        <v>0.15664321064372178</v>
      </c>
      <c r="AC138">
        <f t="shared" si="24"/>
        <v>0.23195509501623607</v>
      </c>
      <c r="AD138">
        <f t="shared" si="24"/>
        <v>0.36441435572485742</v>
      </c>
      <c r="AE138">
        <f t="shared" si="24"/>
        <v>0.50058694173960228</v>
      </c>
    </row>
    <row r="139" spans="19:31" x14ac:dyDescent="0.2">
      <c r="S139">
        <f t="shared" ref="S139:AE139" si="25">C$3*S77</f>
        <v>3.0638621446144364E-3</v>
      </c>
      <c r="T139">
        <f t="shared" si="25"/>
        <v>5.2238619686895069E-3</v>
      </c>
      <c r="U139">
        <f t="shared" si="25"/>
        <v>7.5794516868683192E-3</v>
      </c>
      <c r="V139">
        <f t="shared" si="25"/>
        <v>1.0387048470464864E-2</v>
      </c>
      <c r="W139">
        <f t="shared" si="25"/>
        <v>1.7898920369264056E-2</v>
      </c>
      <c r="X139">
        <f t="shared" si="25"/>
        <v>3.237441718455239E-2</v>
      </c>
      <c r="Y139">
        <f t="shared" si="25"/>
        <v>4.8123409669975366E-2</v>
      </c>
      <c r="Z139">
        <f t="shared" si="25"/>
        <v>8.5949455693576912E-2</v>
      </c>
      <c r="AA139">
        <f t="shared" si="25"/>
        <v>0.13929073051481777</v>
      </c>
      <c r="AB139">
        <f t="shared" si="25"/>
        <v>0.17021561402383992</v>
      </c>
      <c r="AC139">
        <f t="shared" si="25"/>
        <v>0.26404406181455975</v>
      </c>
      <c r="AD139">
        <f t="shared" si="25"/>
        <v>0.38161110844919127</v>
      </c>
      <c r="AE139">
        <f t="shared" si="25"/>
        <v>0.52573383822029962</v>
      </c>
    </row>
    <row r="140" spans="19:31" x14ac:dyDescent="0.2">
      <c r="S140">
        <f t="shared" ref="S140:AE140" si="26">C$3*S78</f>
        <v>5.158206013637332E-3</v>
      </c>
      <c r="T140">
        <f t="shared" si="26"/>
        <v>6.0589548450368748E-3</v>
      </c>
      <c r="U140">
        <f t="shared" si="26"/>
        <v>8.0144283393025449E-3</v>
      </c>
      <c r="V140">
        <f t="shared" si="26"/>
        <v>1.149230425220499E-2</v>
      </c>
      <c r="W140">
        <f t="shared" si="26"/>
        <v>1.9423364841425091E-2</v>
      </c>
      <c r="X140">
        <f t="shared" si="26"/>
        <v>3.3858797682373293E-2</v>
      </c>
      <c r="Y140">
        <f t="shared" si="26"/>
        <v>4.8916072587121599E-2</v>
      </c>
      <c r="Z140">
        <f t="shared" si="26"/>
        <v>9.0108371007504587E-2</v>
      </c>
      <c r="AA140">
        <f t="shared" si="26"/>
        <v>0.12369427761774018</v>
      </c>
      <c r="AB140">
        <f t="shared" si="26"/>
        <v>0.15658640043160602</v>
      </c>
      <c r="AC140">
        <f t="shared" si="26"/>
        <v>0.27678326032644462</v>
      </c>
      <c r="AD140">
        <f t="shared" si="26"/>
        <v>0.39786659674572317</v>
      </c>
      <c r="AE140">
        <f t="shared" si="26"/>
        <v>0.51900800022632221</v>
      </c>
    </row>
    <row r="141" spans="19:31" x14ac:dyDescent="0.2">
      <c r="S141">
        <f t="shared" ref="S141:AE141" si="27">C$3*S79</f>
        <v>3.4333725899281923E-3</v>
      </c>
      <c r="T141">
        <f t="shared" si="27"/>
        <v>5.9797126075769209E-3</v>
      </c>
      <c r="U141">
        <f t="shared" si="27"/>
        <v>7.6586475960392962E-3</v>
      </c>
      <c r="V141">
        <f t="shared" si="27"/>
        <v>1.0982020452215125E-2</v>
      </c>
      <c r="W141">
        <f t="shared" si="27"/>
        <v>1.8757764843907791E-2</v>
      </c>
      <c r="X141">
        <f t="shared" si="27"/>
        <v>3.451093317408762E-2</v>
      </c>
      <c r="Y141">
        <f t="shared" si="27"/>
        <v>4.8898494924341583E-2</v>
      </c>
      <c r="Z141">
        <f t="shared" si="27"/>
        <v>8.826421444434969E-2</v>
      </c>
      <c r="AA141">
        <f t="shared" si="27"/>
        <v>0.13299345579406024</v>
      </c>
      <c r="AB141">
        <f t="shared" si="27"/>
        <v>0.16982734466547186</v>
      </c>
      <c r="AC141">
        <f t="shared" si="27"/>
        <v>0.2861425511776538</v>
      </c>
      <c r="AD141">
        <f t="shared" si="27"/>
        <v>0.4835231682656711</v>
      </c>
      <c r="AE141">
        <f t="shared" si="27"/>
        <v>0.51726003537342646</v>
      </c>
    </row>
    <row r="142" spans="19:31" x14ac:dyDescent="0.2">
      <c r="S142">
        <f t="shared" ref="S142:AE142" si="28">C$3*S80</f>
        <v>3.0485719236031735E-3</v>
      </c>
      <c r="T142">
        <f t="shared" si="28"/>
        <v>5.856394657828062E-3</v>
      </c>
      <c r="U142">
        <f t="shared" si="28"/>
        <v>8.3712138157273925E-3</v>
      </c>
      <c r="V142">
        <f t="shared" si="28"/>
        <v>1.144421698875047E-2</v>
      </c>
      <c r="W142">
        <f t="shared" si="28"/>
        <v>2.1949640168318733E-2</v>
      </c>
      <c r="X142">
        <f t="shared" si="28"/>
        <v>4.0492580581164228E-2</v>
      </c>
      <c r="Y142">
        <f t="shared" si="28"/>
        <v>5.0525227355427027E-2</v>
      </c>
      <c r="Z142">
        <f t="shared" si="28"/>
        <v>9.1802121091941177E-2</v>
      </c>
      <c r="AA142">
        <f t="shared" si="28"/>
        <v>0.130306071588666</v>
      </c>
      <c r="AB142">
        <f t="shared" si="28"/>
        <v>0.20283685416363703</v>
      </c>
      <c r="AC142">
        <f t="shared" si="28"/>
        <v>0.29659728301699284</v>
      </c>
      <c r="AD142">
        <f t="shared" si="28"/>
        <v>0.46957660176721849</v>
      </c>
      <c r="AE142">
        <f t="shared" si="28"/>
        <v>0.48302266064684235</v>
      </c>
    </row>
    <row r="143" spans="19:31" x14ac:dyDescent="0.2">
      <c r="S143">
        <f t="shared" ref="S143:AE143" si="29">C$3*S81</f>
        <v>4.3680264447204598E-3</v>
      </c>
      <c r="T143">
        <f t="shared" si="29"/>
        <v>5.7807022112006615E-3</v>
      </c>
      <c r="U143">
        <f t="shared" si="29"/>
        <v>8.0446537299322073E-3</v>
      </c>
      <c r="V143">
        <f t="shared" si="29"/>
        <v>1.1616761206615405E-2</v>
      </c>
      <c r="W143">
        <f t="shared" si="29"/>
        <v>2.2184521122686783E-2</v>
      </c>
      <c r="X143">
        <f t="shared" si="29"/>
        <v>3.9414268612149882E-2</v>
      </c>
      <c r="Y143">
        <f t="shared" si="29"/>
        <v>5.4642417982787878E-2</v>
      </c>
      <c r="Z143">
        <f t="shared" si="29"/>
        <v>9.2170100855330186E-2</v>
      </c>
      <c r="AA143">
        <f t="shared" si="29"/>
        <v>0.12763302423537132</v>
      </c>
      <c r="AB143">
        <f t="shared" si="29"/>
        <v>0.17712599358376324</v>
      </c>
      <c r="AC143">
        <f t="shared" si="29"/>
        <v>0.29860898796710472</v>
      </c>
      <c r="AD143">
        <f t="shared" si="29"/>
        <v>0.46777100094097174</v>
      </c>
      <c r="AE143">
        <f t="shared" si="29"/>
        <v>0.55177178360162982</v>
      </c>
    </row>
    <row r="144" spans="19:31" x14ac:dyDescent="0.2">
      <c r="S144">
        <f t="shared" ref="S144:AE144" si="30">C$3*S82</f>
        <v>3.1115469854830261E-3</v>
      </c>
      <c r="T144">
        <f t="shared" si="30"/>
        <v>6.1078059313873275E-3</v>
      </c>
      <c r="U144">
        <f t="shared" si="30"/>
        <v>7.8970433428494878E-3</v>
      </c>
      <c r="V144">
        <f t="shared" si="30"/>
        <v>1.1060348264073386E-2</v>
      </c>
      <c r="W144">
        <f t="shared" si="30"/>
        <v>2.3168772637418074E-2</v>
      </c>
      <c r="X144">
        <f t="shared" si="30"/>
        <v>4.0379350654144004E-2</v>
      </c>
      <c r="Y144">
        <f t="shared" si="30"/>
        <v>5.8599384951320159E-2</v>
      </c>
      <c r="Z144">
        <f t="shared" si="30"/>
        <v>9.136653612021782E-2</v>
      </c>
      <c r="AA144">
        <f t="shared" si="30"/>
        <v>0.13583977247774351</v>
      </c>
      <c r="AB144">
        <f t="shared" si="30"/>
        <v>0.18368433852741708</v>
      </c>
      <c r="AC144">
        <f t="shared" si="30"/>
        <v>0.296337064861039</v>
      </c>
      <c r="AD144">
        <f t="shared" si="30"/>
        <v>0.44608777845148767</v>
      </c>
      <c r="AE144">
        <f t="shared" si="30"/>
        <v>0.53000222069142833</v>
      </c>
    </row>
    <row r="145" spans="19:31" x14ac:dyDescent="0.2">
      <c r="S145">
        <f t="shared" ref="S145:AE145" si="31">C$3*S83</f>
        <v>3.7631681179592607E-3</v>
      </c>
      <c r="T145">
        <f t="shared" si="31"/>
        <v>5.1455757370064163E-3</v>
      </c>
      <c r="U145">
        <f t="shared" si="31"/>
        <v>7.8109379891792329E-3</v>
      </c>
      <c r="V145">
        <f t="shared" si="31"/>
        <v>1.1471164136367014E-2</v>
      </c>
      <c r="W145">
        <f t="shared" si="31"/>
        <v>2.004384900120159E-2</v>
      </c>
      <c r="X145">
        <f t="shared" si="31"/>
        <v>3.8042896235210281E-2</v>
      </c>
      <c r="Y145">
        <f t="shared" si="31"/>
        <v>6.4139396719751648E-2</v>
      </c>
      <c r="Z145">
        <f t="shared" si="31"/>
        <v>0.10150165128830542</v>
      </c>
      <c r="AA145">
        <f t="shared" si="31"/>
        <v>0.14453163885740591</v>
      </c>
      <c r="AB145">
        <f t="shared" si="31"/>
        <v>0.19153547775822063</v>
      </c>
      <c r="AC145">
        <f t="shared" si="31"/>
        <v>0.29250004214813397</v>
      </c>
      <c r="AD145">
        <f t="shared" si="31"/>
        <v>0.49988082215262047</v>
      </c>
      <c r="AE145">
        <f t="shared" si="31"/>
        <v>0.51886183048769108</v>
      </c>
    </row>
    <row r="146" spans="19:31" x14ac:dyDescent="0.2">
      <c r="S146">
        <f t="shared" ref="S146:AE146" si="32">C$3*S84</f>
        <v>3.0773575440893246E-3</v>
      </c>
      <c r="T146">
        <f t="shared" si="32"/>
        <v>6.0329148613469984E-3</v>
      </c>
      <c r="U146">
        <f t="shared" si="32"/>
        <v>7.2024050046344962E-3</v>
      </c>
      <c r="V146">
        <f t="shared" si="32"/>
        <v>1.0660895772900938E-2</v>
      </c>
      <c r="W146">
        <f t="shared" si="32"/>
        <v>2.0697208533153749E-2</v>
      </c>
      <c r="X146">
        <f t="shared" si="32"/>
        <v>3.9178729193842084E-2</v>
      </c>
      <c r="Y146">
        <f t="shared" si="32"/>
        <v>5.7093786753014311E-2</v>
      </c>
      <c r="Z146">
        <f t="shared" si="32"/>
        <v>0.1013200149373467</v>
      </c>
      <c r="AA146">
        <f t="shared" si="32"/>
        <v>0.14416046254799716</v>
      </c>
      <c r="AB146">
        <f t="shared" si="32"/>
        <v>0.19232198590917657</v>
      </c>
      <c r="AC146">
        <f t="shared" si="32"/>
        <v>0.30254703344841893</v>
      </c>
      <c r="AD146">
        <f t="shared" si="32"/>
        <v>0.49009354855895843</v>
      </c>
      <c r="AE146">
        <f t="shared" si="32"/>
        <v>0.53311775198221645</v>
      </c>
    </row>
    <row r="147" spans="19:31" x14ac:dyDescent="0.2">
      <c r="S147">
        <f t="shared" ref="S147:AE147" si="33">C$3*S85</f>
        <v>2.9898742715370186E-3</v>
      </c>
      <c r="T147">
        <f t="shared" si="33"/>
        <v>5.0700996821709567E-3</v>
      </c>
      <c r="U147">
        <f t="shared" si="33"/>
        <v>6.9410304685070395E-3</v>
      </c>
      <c r="V147">
        <f t="shared" si="33"/>
        <v>1.0328524417128072E-2</v>
      </c>
      <c r="W147">
        <f t="shared" si="33"/>
        <v>1.632000761918127E-2</v>
      </c>
      <c r="X147">
        <f t="shared" si="33"/>
        <v>3.5936257255680795E-2</v>
      </c>
      <c r="Y147">
        <f t="shared" si="33"/>
        <v>5.2194066730121107E-2</v>
      </c>
      <c r="Z147">
        <f t="shared" si="33"/>
        <v>9.1450890711861646E-2</v>
      </c>
      <c r="AA147">
        <f t="shared" si="33"/>
        <v>0.15314249727279738</v>
      </c>
      <c r="AB147">
        <f t="shared" si="33"/>
        <v>0.1901086679942163</v>
      </c>
      <c r="AC147">
        <f t="shared" si="33"/>
        <v>0.28603603170904063</v>
      </c>
      <c r="AD147">
        <f t="shared" si="33"/>
        <v>0.45886478382428431</v>
      </c>
      <c r="AE147">
        <f t="shared" si="33"/>
        <v>0.51191613780053224</v>
      </c>
    </row>
    <row r="148" spans="19:31" x14ac:dyDescent="0.2">
      <c r="S148">
        <f t="shared" ref="S148:AE148" si="34">C$3*S86</f>
        <v>3.8064463471060655E-3</v>
      </c>
      <c r="T148">
        <f t="shared" si="34"/>
        <v>5.5869678696686565E-3</v>
      </c>
      <c r="U148">
        <f t="shared" si="34"/>
        <v>8.4123823322825274E-3</v>
      </c>
      <c r="V148">
        <f t="shared" si="34"/>
        <v>1.0723666497524317E-2</v>
      </c>
      <c r="W148">
        <f t="shared" si="34"/>
        <v>2.0005734489785498E-2</v>
      </c>
      <c r="X148">
        <f t="shared" si="34"/>
        <v>3.7761260709548487E-2</v>
      </c>
      <c r="Y148">
        <f t="shared" si="34"/>
        <v>5.5338797154111233E-2</v>
      </c>
      <c r="Z148">
        <f t="shared" si="34"/>
        <v>8.7426944910729748E-2</v>
      </c>
      <c r="AA148">
        <f t="shared" si="34"/>
        <v>0.14272201092257816</v>
      </c>
      <c r="AB148">
        <f t="shared" si="34"/>
        <v>0.22674205802869268</v>
      </c>
      <c r="AC148">
        <f t="shared" si="34"/>
        <v>0.29140699567009437</v>
      </c>
      <c r="AD148">
        <f t="shared" si="34"/>
        <v>0.49121599040549624</v>
      </c>
      <c r="AE148">
        <f t="shared" si="34"/>
        <v>0.55624153688792533</v>
      </c>
    </row>
    <row r="149" spans="19:31" x14ac:dyDescent="0.2">
      <c r="S149">
        <f t="shared" ref="S149:AE149" si="35">C$3*S87</f>
        <v>3.662261114057032E-3</v>
      </c>
      <c r="T149">
        <f t="shared" si="35"/>
        <v>6.2685273934507731E-3</v>
      </c>
      <c r="U149">
        <f t="shared" si="35"/>
        <v>7.4158934456611363E-3</v>
      </c>
      <c r="V149">
        <f t="shared" si="35"/>
        <v>1.0585019254915815E-2</v>
      </c>
      <c r="W149">
        <f t="shared" si="35"/>
        <v>1.7344074655534097E-2</v>
      </c>
      <c r="X149">
        <f t="shared" si="35"/>
        <v>3.1389224103948531E-2</v>
      </c>
      <c r="Y149">
        <f t="shared" si="35"/>
        <v>4.4654611415175932E-2</v>
      </c>
      <c r="Z149">
        <f t="shared" si="35"/>
        <v>7.6140818032621418E-2</v>
      </c>
      <c r="AA149">
        <f t="shared" si="35"/>
        <v>0.12047836034796754</v>
      </c>
      <c r="AB149">
        <f t="shared" si="35"/>
        <v>0.20916321346445857</v>
      </c>
      <c r="AC149">
        <f t="shared" si="35"/>
        <v>0.28078574102350645</v>
      </c>
      <c r="AD149">
        <f t="shared" si="35"/>
        <v>0.53058762542536742</v>
      </c>
      <c r="AE149">
        <f t="shared" si="35"/>
        <v>0.55580533505613428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T28"/>
  <sheetViews>
    <sheetView topLeftCell="E1" zoomScale="200" workbookViewId="0">
      <selection activeCell="K3" sqref="K3:L3"/>
    </sheetView>
  </sheetViews>
  <sheetFormatPr baseColWidth="10" defaultRowHeight="15" x14ac:dyDescent="0.2"/>
  <cols>
    <col min="2" max="2" width="14.33203125" bestFit="1" customWidth="1"/>
    <col min="3" max="3" width="17.1640625" customWidth="1"/>
    <col min="5" max="5" width="16.6640625" customWidth="1"/>
    <col min="15" max="15" width="13.1640625" bestFit="1" customWidth="1"/>
  </cols>
  <sheetData>
    <row r="1" spans="1:20" x14ac:dyDescent="0.2">
      <c r="A1" t="s">
        <v>162</v>
      </c>
      <c r="E1" t="s">
        <v>164</v>
      </c>
      <c r="F1" t="s">
        <v>165</v>
      </c>
      <c r="L1">
        <v>1.1000000000000001</v>
      </c>
    </row>
    <row r="2" spans="1:20" x14ac:dyDescent="0.2">
      <c r="B2" t="s">
        <v>163</v>
      </c>
      <c r="E2">
        <f>EXP(E3)</f>
        <v>43.641127630061433</v>
      </c>
      <c r="F2">
        <f>EXP(F3)</f>
        <v>3.3038737740810661E-7</v>
      </c>
      <c r="I2" s="33" t="s">
        <v>167</v>
      </c>
      <c r="J2" s="33" t="s">
        <v>168</v>
      </c>
      <c r="K2" s="33" t="s">
        <v>169</v>
      </c>
      <c r="L2" s="33" t="s">
        <v>170</v>
      </c>
      <c r="M2" s="33" t="s">
        <v>171</v>
      </c>
      <c r="N2" s="33" t="s">
        <v>172</v>
      </c>
      <c r="O2" s="33" t="s">
        <v>91</v>
      </c>
      <c r="P2" s="33" t="s">
        <v>94</v>
      </c>
      <c r="Q2" s="33" t="s">
        <v>173</v>
      </c>
      <c r="R2" s="33" t="s">
        <v>174</v>
      </c>
      <c r="S2" s="33" t="s">
        <v>175</v>
      </c>
      <c r="T2" s="33" t="s">
        <v>166</v>
      </c>
    </row>
    <row r="3" spans="1:20" x14ac:dyDescent="0.2">
      <c r="D3" t="s">
        <v>183</v>
      </c>
      <c r="E3">
        <v>3.7759999999999998</v>
      </c>
      <c r="F3">
        <v>-14.923</v>
      </c>
      <c r="I3">
        <v>0.830843</v>
      </c>
      <c r="J3">
        <v>2436.3000000000002</v>
      </c>
      <c r="K3">
        <v>0.68354099999999995</v>
      </c>
      <c r="L3">
        <v>20077.8</v>
      </c>
      <c r="M3">
        <f>Rzero*PhiZero</f>
        <v>5746.9490051999992</v>
      </c>
      <c r="N3">
        <v>0.28623399999999999</v>
      </c>
      <c r="O3">
        <f>LN(-4*Steepness/(Steepness-1))</f>
        <v>2.1563873095254467</v>
      </c>
      <c r="P3">
        <v>0</v>
      </c>
      <c r="Q3">
        <v>7045.41</v>
      </c>
      <c r="R3">
        <v>2818.16</v>
      </c>
      <c r="S3">
        <v>0.62060099999999996</v>
      </c>
      <c r="T3">
        <v>3925.71</v>
      </c>
    </row>
    <row r="4" spans="1:20" x14ac:dyDescent="0.2">
      <c r="E4" t="s">
        <v>185</v>
      </c>
      <c r="F4" t="s">
        <v>184</v>
      </c>
      <c r="H4" t="s">
        <v>182</v>
      </c>
      <c r="I4">
        <v>0.830843</v>
      </c>
      <c r="J4">
        <v>2436.3000000000002</v>
      </c>
      <c r="K4">
        <v>0.68354099999999995</v>
      </c>
      <c r="L4">
        <v>20077.8</v>
      </c>
      <c r="M4">
        <v>5746.96</v>
      </c>
      <c r="N4">
        <v>0.28623399999999999</v>
      </c>
      <c r="O4">
        <v>2.15639</v>
      </c>
      <c r="P4">
        <v>0</v>
      </c>
      <c r="Q4">
        <v>7045.41</v>
      </c>
      <c r="R4">
        <v>2818.16</v>
      </c>
      <c r="S4">
        <v>0.62060099999999996</v>
      </c>
      <c r="T4">
        <v>3925.71</v>
      </c>
    </row>
    <row r="5" spans="1:20" x14ac:dyDescent="0.2">
      <c r="B5" s="31">
        <v>1</v>
      </c>
      <c r="C5" s="31">
        <f>EXP(D5)</f>
        <v>43.641113211586109</v>
      </c>
      <c r="D5" s="32">
        <f t="shared" ref="D5:D28" si="0">LN(aa_c*B5)-bb_c*B5</f>
        <v>3.7759996696126223</v>
      </c>
      <c r="E5" s="31">
        <f t="shared" ref="E5:E28" si="1">(SSB*0.001/ PhiZero) *EXP( Alpha * ( 1 - SSB*0.001/ Bzero ))*1000</f>
        <v>30.184620967115272</v>
      </c>
      <c r="F5" s="31">
        <v>20.961863822416809</v>
      </c>
      <c r="K5">
        <v>0.76</v>
      </c>
      <c r="L5">
        <v>26723.551800000005</v>
      </c>
    </row>
    <row r="6" spans="1:20" x14ac:dyDescent="0.2">
      <c r="B6" s="31">
        <v>260870.52173913</v>
      </c>
      <c r="C6" s="31">
        <f t="shared" ref="C6:C28" si="2">EXP(D6)</f>
        <v>10444552.93672251</v>
      </c>
      <c r="D6" s="32">
        <f t="shared" si="0"/>
        <v>16.161591150402646</v>
      </c>
      <c r="E6" s="31">
        <f t="shared" si="1"/>
        <v>7140031.8476689318</v>
      </c>
      <c r="F6" s="31">
        <v>5041183.6286104098</v>
      </c>
    </row>
    <row r="7" spans="1:20" x14ac:dyDescent="0.2">
      <c r="B7" s="31">
        <v>521740.04347825999</v>
      </c>
      <c r="C7" s="31">
        <f t="shared" si="2"/>
        <v>19164083.175444957</v>
      </c>
      <c r="D7" s="32">
        <f t="shared" si="0"/>
        <v>16.768548417168017</v>
      </c>
      <c r="E7" s="31">
        <f t="shared" si="1"/>
        <v>12948478.130553937</v>
      </c>
      <c r="F7" s="31">
        <v>9294783.8691929933</v>
      </c>
      <c r="O7" t="s">
        <v>176</v>
      </c>
    </row>
    <row r="8" spans="1:20" x14ac:dyDescent="0.2">
      <c r="B8" s="31">
        <v>782609.56521738996</v>
      </c>
      <c r="C8" s="31">
        <f t="shared" si="2"/>
        <v>26372303.017069981</v>
      </c>
      <c r="D8" s="32">
        <f t="shared" si="0"/>
        <v>17.08782488925511</v>
      </c>
      <c r="E8" s="31">
        <f t="shared" si="1"/>
        <v>17611612.634587612</v>
      </c>
      <c r="F8" s="31">
        <v>12853100.174054284</v>
      </c>
      <c r="O8">
        <v>3.9744999999999999</v>
      </c>
      <c r="P8">
        <v>1.6466000000000001</v>
      </c>
      <c r="Q8">
        <v>0.57391999999999999</v>
      </c>
    </row>
    <row r="9" spans="1:20" x14ac:dyDescent="0.2">
      <c r="B9" s="31">
        <v>1043479.08695652</v>
      </c>
      <c r="C9" s="31">
        <f t="shared" si="2"/>
        <v>32259355.273190431</v>
      </c>
      <c r="D9" s="32">
        <f t="shared" si="0"/>
        <v>17.289318645129651</v>
      </c>
      <c r="E9" s="31">
        <f t="shared" si="1"/>
        <v>21292523.632337242</v>
      </c>
      <c r="F9" s="31">
        <v>15798800.147315089</v>
      </c>
      <c r="O9" t="s">
        <v>177</v>
      </c>
    </row>
    <row r="10" spans="1:20" x14ac:dyDescent="0.2">
      <c r="B10" s="31">
        <v>1304348.60869565</v>
      </c>
      <c r="C10" s="31">
        <f t="shared" si="2"/>
        <v>36994285.311687194</v>
      </c>
      <c r="D10" s="32">
        <f t="shared" si="0"/>
        <v>17.426274007644228</v>
      </c>
      <c r="E10" s="31">
        <f t="shared" si="1"/>
        <v>24133842.99881611</v>
      </c>
      <c r="F10" s="31">
        <v>18205878.927673392</v>
      </c>
      <c r="O10">
        <v>0.45740999999999998</v>
      </c>
      <c r="P10">
        <v>0.26384999999999997</v>
      </c>
      <c r="Q10">
        <v>0.22816</v>
      </c>
    </row>
    <row r="11" spans="1:20" x14ac:dyDescent="0.2">
      <c r="B11" s="31">
        <v>1565218.1304347799</v>
      </c>
      <c r="C11" s="31">
        <f t="shared" si="2"/>
        <v>40727228.821117029</v>
      </c>
      <c r="D11" s="32">
        <f t="shared" si="0"/>
        <v>17.522407439527377</v>
      </c>
      <c r="E11" s="31">
        <f t="shared" si="1"/>
        <v>26260143.144787297</v>
      </c>
      <c r="F11" s="31">
        <v>20140509.645675447</v>
      </c>
      <c r="O11" t="s">
        <v>178</v>
      </c>
    </row>
    <row r="12" spans="1:20" x14ac:dyDescent="0.2">
      <c r="B12" s="31">
        <v>1826087.6521739101</v>
      </c>
      <c r="C12" s="31">
        <f t="shared" si="2"/>
        <v>43591382.118583776</v>
      </c>
      <c r="D12" s="32">
        <f t="shared" si="0"/>
        <v>17.590370030951732</v>
      </c>
      <c r="E12" s="31">
        <f t="shared" si="1"/>
        <v>27780064.805673033</v>
      </c>
      <c r="F12" s="31">
        <v>21661813.933662359</v>
      </c>
      <c r="O12">
        <v>-14.516999999999999</v>
      </c>
      <c r="P12">
        <v>-12.202999999999999</v>
      </c>
      <c r="Q12">
        <v>-12.721</v>
      </c>
    </row>
    <row r="13" spans="1:20" x14ac:dyDescent="0.2">
      <c r="B13" s="31">
        <v>2086957.17391304</v>
      </c>
      <c r="C13" s="31">
        <f t="shared" si="2"/>
        <v>45704775.996721581</v>
      </c>
      <c r="D13" s="32">
        <f t="shared" si="0"/>
        <v>17.637713357990801</v>
      </c>
      <c r="E13" s="31">
        <f t="shared" si="1"/>
        <v>28788205.038462915</v>
      </c>
      <c r="F13" s="31">
        <v>22822559.789062258</v>
      </c>
      <c r="O13" t="s">
        <v>179</v>
      </c>
    </row>
    <row r="14" spans="1:20" x14ac:dyDescent="0.2">
      <c r="B14" s="31">
        <v>2347826.6956521701</v>
      </c>
      <c r="C14" s="31">
        <f t="shared" si="2"/>
        <v>47171872.120719396</v>
      </c>
      <c r="D14" s="32">
        <f t="shared" si="0"/>
        <v>17.669308343273361</v>
      </c>
      <c r="E14" s="31">
        <f t="shared" si="1"/>
        <v>29366791.645187981</v>
      </c>
      <c r="F14" s="31">
        <v>23669793.438953523</v>
      </c>
      <c r="O14">
        <v>0.21553</v>
      </c>
      <c r="P14">
        <v>0.23591000000000001</v>
      </c>
      <c r="Q14">
        <v>0.26701000000000003</v>
      </c>
    </row>
    <row r="15" spans="1:20" x14ac:dyDescent="0.2">
      <c r="B15" s="31">
        <v>2608696.2173913</v>
      </c>
      <c r="C15" s="31">
        <f t="shared" si="2"/>
        <v>48084999.186247446</v>
      </c>
      <c r="D15" s="32">
        <f t="shared" si="0"/>
        <v>17.688480819205509</v>
      </c>
      <c r="E15" s="31">
        <f t="shared" si="1"/>
        <v>29587167.436920948</v>
      </c>
      <c r="F15" s="31">
        <v>24245411.258508995</v>
      </c>
    </row>
    <row r="16" spans="1:20" x14ac:dyDescent="0.2">
      <c r="B16" s="31">
        <v>2869565.7391304299</v>
      </c>
      <c r="C16" s="31">
        <f t="shared" si="2"/>
        <v>48525644.416711196</v>
      </c>
      <c r="D16" s="32">
        <f t="shared" si="0"/>
        <v>17.697602967028256</v>
      </c>
      <c r="E16" s="31">
        <f t="shared" si="1"/>
        <v>29511105.242727466</v>
      </c>
      <c r="F16" s="31">
        <v>24586677.253056467</v>
      </c>
    </row>
    <row r="17" spans="1:16" x14ac:dyDescent="0.2">
      <c r="B17" s="31">
        <v>3130435.2608695598</v>
      </c>
      <c r="C17" s="31">
        <f t="shared" si="2"/>
        <v>48565614.498086683</v>
      </c>
      <c r="D17" s="32">
        <f t="shared" si="0"/>
        <v>17.69842631784439</v>
      </c>
      <c r="E17" s="31">
        <f t="shared" si="1"/>
        <v>29191972.322886225</v>
      </c>
      <c r="F17" s="31">
        <v>24726691.118496034</v>
      </c>
    </row>
    <row r="18" spans="1:16" x14ac:dyDescent="0.2">
      <c r="B18" s="31">
        <v>3391304.7826086897</v>
      </c>
      <c r="C18" s="31">
        <f t="shared" si="2"/>
        <v>48268078.707629256</v>
      </c>
      <c r="D18" s="32">
        <f t="shared" si="0"/>
        <v>17.69228100381218</v>
      </c>
      <c r="E18" s="31">
        <f t="shared" si="1"/>
        <v>28675760.837522928</v>
      </c>
      <c r="F18" s="31">
        <v>24694811.443533327</v>
      </c>
      <c r="N18" t="s">
        <v>180</v>
      </c>
      <c r="O18">
        <v>3.7759999999999998</v>
      </c>
      <c r="P18">
        <v>-14.923</v>
      </c>
    </row>
    <row r="19" spans="1:16" x14ac:dyDescent="0.2">
      <c r="B19" s="31">
        <v>3652174.3043478201</v>
      </c>
      <c r="C19" s="31">
        <f t="shared" si="2"/>
        <v>47688505.776299305</v>
      </c>
      <c r="D19" s="32">
        <f t="shared" si="0"/>
        <v>17.680200957770534</v>
      </c>
      <c r="E19" s="31">
        <f t="shared" si="1"/>
        <v>28001999.225899596</v>
      </c>
      <c r="F19" s="31">
        <v>24517038.20580937</v>
      </c>
      <c r="N19" t="s">
        <v>181</v>
      </c>
      <c r="O19">
        <v>3.9744999999999999</v>
      </c>
      <c r="P19">
        <v>-14.516999999999999</v>
      </c>
    </row>
    <row r="20" spans="1:16" x14ac:dyDescent="0.2">
      <c r="B20" s="31">
        <v>3913043.82608695</v>
      </c>
      <c r="C20" s="31">
        <f t="shared" si="2"/>
        <v>46875504.922199301</v>
      </c>
      <c r="D20" s="32">
        <f t="shared" si="0"/>
        <v>17.66300581387042</v>
      </c>
      <c r="E20" s="31">
        <f t="shared" si="1"/>
        <v>27204557.745839596</v>
      </c>
      <c r="F20" s="31">
        <v>24216358.339053243</v>
      </c>
    </row>
    <row r="21" spans="1:16" x14ac:dyDescent="0.2">
      <c r="B21" s="31">
        <v>4173913.3478260799</v>
      </c>
      <c r="C21" s="31">
        <f t="shared" si="2"/>
        <v>45871580.493183896</v>
      </c>
      <c r="D21" s="32">
        <f t="shared" si="0"/>
        <v>17.641356321902673</v>
      </c>
      <c r="E21" s="31">
        <f t="shared" si="1"/>
        <v>26312359.987306379</v>
      </c>
      <c r="F21" s="31">
        <v>23813057.806672163</v>
      </c>
    </row>
    <row r="22" spans="1:16" x14ac:dyDescent="0.2">
      <c r="B22" s="31">
        <v>4434782.8695652103</v>
      </c>
      <c r="C22" s="31">
        <f t="shared" si="2"/>
        <v>44713808.751500532</v>
      </c>
      <c r="D22" s="32">
        <f t="shared" si="0"/>
        <v>17.615792932492873</v>
      </c>
      <c r="E22" s="31">
        <f t="shared" si="1"/>
        <v>25350010.891191766</v>
      </c>
      <c r="F22" s="31">
        <v>23325003.30581991</v>
      </c>
    </row>
    <row r="23" spans="1:16" x14ac:dyDescent="0.2">
      <c r="B23" s="31">
        <v>4695652.3913043402</v>
      </c>
      <c r="C23" s="31">
        <f t="shared" si="2"/>
        <v>43434444.51317776</v>
      </c>
      <c r="D23" s="32">
        <f t="shared" si="0"/>
        <v>17.58676333667249</v>
      </c>
      <c r="E23" s="31">
        <f t="shared" si="1"/>
        <v>24338350.657948632</v>
      </c>
      <c r="F23" s="31">
        <v>22767896.442293257</v>
      </c>
    </row>
    <row r="24" spans="1:16" x14ac:dyDescent="0.2">
      <c r="B24" s="31">
        <v>4956521.9130434701</v>
      </c>
      <c r="C24" s="31">
        <f t="shared" si="2"/>
        <v>42061464.611996539</v>
      </c>
      <c r="D24" s="32">
        <f t="shared" si="0"/>
        <v>17.554642549601091</v>
      </c>
      <c r="E24" s="31">
        <f t="shared" si="1"/>
        <v>23294942.90651539</v>
      </c>
      <c r="F24" s="31">
        <v>22155502.958173774</v>
      </c>
    </row>
    <row r="25" spans="1:16" x14ac:dyDescent="0.2">
      <c r="B25" s="31">
        <v>5217391.4347826</v>
      </c>
      <c r="C25" s="31">
        <f t="shared" si="2"/>
        <v>40619054.485100977</v>
      </c>
      <c r="D25" s="32">
        <f t="shared" si="0"/>
        <v>17.519747836767827</v>
      </c>
      <c r="E25" s="31">
        <f t="shared" si="1"/>
        <v>22234504.529196654</v>
      </c>
      <c r="F25" s="31">
        <v>21499859.358742408</v>
      </c>
    </row>
    <row r="26" spans="1:16" x14ac:dyDescent="0.2">
      <c r="B26" s="31">
        <v>5478260.9565217299</v>
      </c>
      <c r="C26" s="31">
        <f t="shared" si="2"/>
        <v>39128043.56810727</v>
      </c>
      <c r="D26" s="32">
        <f t="shared" si="0"/>
        <v>17.482349994677179</v>
      </c>
      <c r="E26" s="31">
        <f t="shared" si="1"/>
        <v>21169283.871288963</v>
      </c>
      <c r="F26" s="31">
        <v>20811459.070824876</v>
      </c>
    </row>
    <row r="27" spans="1:16" x14ac:dyDescent="0.2">
      <c r="A27">
        <v>10</v>
      </c>
      <c r="B27" s="31">
        <v>5739130.4782608598</v>
      </c>
      <c r="C27" s="31">
        <f t="shared" si="2"/>
        <v>37606294.636047222</v>
      </c>
      <c r="D27" s="32">
        <f t="shared" si="0"/>
        <v>17.442682004881714</v>
      </c>
      <c r="E27" s="31">
        <f t="shared" si="1"/>
        <v>20109393.134967126</v>
      </c>
      <c r="F27" s="31">
        <v>20099420.069528755</v>
      </c>
    </row>
    <row r="28" spans="1:16" x14ac:dyDescent="0.2">
      <c r="B28" s="31">
        <v>5999999.9999999898</v>
      </c>
      <c r="C28" s="31">
        <f t="shared" si="2"/>
        <v>36069051.727258585</v>
      </c>
      <c r="D28" s="32">
        <f t="shared" si="0"/>
        <v>17.400945762743692</v>
      </c>
      <c r="E28" s="31">
        <f t="shared" si="1"/>
        <v>19063100.256040622</v>
      </c>
      <c r="F28" s="31">
        <v>19371635.732621212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26</vt:i4>
      </vt:variant>
    </vt:vector>
  </HeadingPairs>
  <TitlesOfParts>
    <vt:vector size="36" baseType="lpstr">
      <vt:lpstr>Prior on SPR</vt:lpstr>
      <vt:lpstr>Sheet1</vt:lpstr>
      <vt:lpstr>Priors</vt:lpstr>
      <vt:lpstr>CTLs</vt:lpstr>
      <vt:lpstr>Files</vt:lpstr>
      <vt:lpstr>Sheet2</vt:lpstr>
      <vt:lpstr>Sheet3</vt:lpstr>
      <vt:lpstr>Sheet5</vt:lpstr>
      <vt:lpstr>SRR</vt:lpstr>
      <vt:lpstr>SRRFig</vt:lpstr>
      <vt:lpstr>a</vt:lpstr>
      <vt:lpstr>aa</vt:lpstr>
      <vt:lpstr>aa_c</vt:lpstr>
      <vt:lpstr>Allocation_CV</vt:lpstr>
      <vt:lpstr>SRR!Alpha</vt:lpstr>
      <vt:lpstr>Alpha</vt:lpstr>
      <vt:lpstr>b</vt:lpstr>
      <vt:lpstr>bb</vt:lpstr>
      <vt:lpstr>bb_c</vt:lpstr>
      <vt:lpstr>SRR!Beta</vt:lpstr>
      <vt:lpstr>Beta</vt:lpstr>
      <vt:lpstr>Bmsy2</vt:lpstr>
      <vt:lpstr>Bzero</vt:lpstr>
      <vt:lpstr>Fmsy</vt:lpstr>
      <vt:lpstr>Fmsy2</vt:lpstr>
      <vt:lpstr>lb</vt:lpstr>
      <vt:lpstr>MSY</vt:lpstr>
      <vt:lpstr>PhiZero</vt:lpstr>
      <vt:lpstr>Rzero</vt:lpstr>
      <vt:lpstr>SPB0</vt:lpstr>
      <vt:lpstr>SPRBF40</vt:lpstr>
      <vt:lpstr>SSB</vt:lpstr>
      <vt:lpstr>Steepness</vt:lpstr>
      <vt:lpstr>ub</vt:lpstr>
      <vt:lpstr>v</vt:lpstr>
      <vt:lpstr>xbar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Jim Ianelli</dc:creator>
  <cp:lastModifiedBy>James Ianelli</cp:lastModifiedBy>
  <dcterms:created xsi:type="dcterms:W3CDTF">2010-07-01T19:11:07Z</dcterms:created>
  <dcterms:modified xsi:type="dcterms:W3CDTF">2025-03-17T19:54:30Z</dcterms:modified>
</cp:coreProperties>
</file>