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.faunce\Work\2024 Integrated Analysis\2024_ADP_repo\analyses\Design Performance Evaluations\"/>
    </mc:Choice>
  </mc:AlternateContent>
  <bookViews>
    <workbookView xWindow="0" yWindow="0" windowWidth="28800" windowHeight="12456" activeTab="1"/>
  </bookViews>
  <sheets>
    <sheet name="Combining stratum" sheetId="1" r:id="rId1"/>
    <sheet name="Post stratific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3" l="1"/>
  <c r="H29" i="1"/>
  <c r="G29" i="1"/>
  <c r="H28" i="1"/>
  <c r="G28" i="1"/>
  <c r="I29" i="1" l="1"/>
  <c r="H20" i="1"/>
  <c r="K20" i="1" s="1"/>
  <c r="G20" i="1"/>
  <c r="J20" i="1" s="1"/>
  <c r="K19" i="1"/>
  <c r="J19" i="1"/>
  <c r="H19" i="1"/>
  <c r="G19" i="1"/>
  <c r="H18" i="1"/>
  <c r="K18" i="1" s="1"/>
  <c r="G18" i="1"/>
  <c r="J18" i="1" s="1"/>
  <c r="K17" i="1"/>
  <c r="H17" i="1"/>
  <c r="G17" i="1"/>
  <c r="J17" i="1" s="1"/>
  <c r="H16" i="1"/>
  <c r="K16" i="1" s="1"/>
  <c r="G16" i="1"/>
  <c r="J16" i="1" s="1"/>
  <c r="K15" i="1"/>
  <c r="H15" i="1"/>
  <c r="G15" i="1"/>
  <c r="J15" i="1" s="1"/>
  <c r="H14" i="1"/>
  <c r="K14" i="1" s="1"/>
  <c r="G14" i="1"/>
  <c r="J14" i="1" s="1"/>
  <c r="K13" i="1"/>
  <c r="J13" i="1"/>
  <c r="H13" i="1"/>
  <c r="G13" i="1"/>
  <c r="H12" i="1"/>
  <c r="K12" i="1" s="1"/>
  <c r="G12" i="1"/>
  <c r="J12" i="1" s="1"/>
  <c r="K11" i="1"/>
  <c r="J11" i="1"/>
  <c r="H11" i="1"/>
  <c r="G11" i="1"/>
  <c r="K10" i="1"/>
  <c r="J10" i="1"/>
  <c r="H10" i="1"/>
  <c r="G10" i="1"/>
  <c r="K9" i="1"/>
  <c r="J9" i="1"/>
  <c r="H9" i="1"/>
  <c r="G9" i="1"/>
  <c r="J8" i="1"/>
  <c r="H8" i="1"/>
  <c r="K8" i="1" s="1"/>
  <c r="G8" i="1"/>
  <c r="H7" i="1"/>
  <c r="K7" i="1" s="1"/>
  <c r="G7" i="1"/>
  <c r="J7" i="1" s="1"/>
  <c r="K6" i="1"/>
  <c r="J6" i="1"/>
  <c r="H6" i="1"/>
  <c r="G6" i="1"/>
  <c r="K5" i="1"/>
  <c r="J5" i="1"/>
  <c r="H5" i="1"/>
  <c r="G5" i="1"/>
  <c r="J4" i="1"/>
  <c r="H4" i="1"/>
  <c r="K4" i="1" s="1"/>
  <c r="G4" i="1"/>
  <c r="H3" i="1"/>
  <c r="K3" i="1" s="1"/>
  <c r="G3" i="1"/>
  <c r="J3" i="1" s="1"/>
  <c r="J2" i="1"/>
  <c r="H2" i="1"/>
  <c r="K2" i="1" s="1"/>
  <c r="G2" i="1"/>
  <c r="D28" i="3" l="1"/>
  <c r="D30" i="3" s="1"/>
  <c r="D24" i="3"/>
  <c r="D23" i="3"/>
  <c r="H20" i="3"/>
  <c r="K20" i="3" s="1"/>
  <c r="G20" i="3"/>
  <c r="J20" i="3" s="1"/>
  <c r="K19" i="3"/>
  <c r="H19" i="3"/>
  <c r="G19" i="3"/>
  <c r="J19" i="3" s="1"/>
  <c r="H18" i="3"/>
  <c r="K18" i="3" s="1"/>
  <c r="G18" i="3"/>
  <c r="J18" i="3" s="1"/>
  <c r="K17" i="3"/>
  <c r="H17" i="3"/>
  <c r="G17" i="3"/>
  <c r="J17" i="3" s="1"/>
  <c r="K16" i="3"/>
  <c r="J16" i="3"/>
  <c r="H16" i="3"/>
  <c r="G16" i="3"/>
  <c r="K15" i="3"/>
  <c r="H15" i="3"/>
  <c r="G15" i="3"/>
  <c r="J15" i="3" s="1"/>
  <c r="H14" i="3"/>
  <c r="K14" i="3" s="1"/>
  <c r="G14" i="3"/>
  <c r="J14" i="3" s="1"/>
  <c r="K13" i="3"/>
  <c r="J13" i="3"/>
  <c r="H13" i="3"/>
  <c r="G13" i="3"/>
  <c r="H12" i="3"/>
  <c r="K12" i="3" s="1"/>
  <c r="G12" i="3"/>
  <c r="J12" i="3" s="1"/>
  <c r="K11" i="3"/>
  <c r="J11" i="3"/>
  <c r="H11" i="3"/>
  <c r="G11" i="3"/>
  <c r="H10" i="3"/>
  <c r="K10" i="3" s="1"/>
  <c r="G10" i="3"/>
  <c r="J10" i="3" s="1"/>
  <c r="K9" i="3"/>
  <c r="J9" i="3"/>
  <c r="H9" i="3"/>
  <c r="G9" i="3"/>
  <c r="H8" i="3"/>
  <c r="K8" i="3" s="1"/>
  <c r="G8" i="3"/>
  <c r="J8" i="3" s="1"/>
  <c r="H7" i="3"/>
  <c r="K7" i="3" s="1"/>
  <c r="G7" i="3"/>
  <c r="J7" i="3" s="1"/>
  <c r="K6" i="3"/>
  <c r="J6" i="3"/>
  <c r="H6" i="3"/>
  <c r="G6" i="3"/>
  <c r="K5" i="3"/>
  <c r="H5" i="3"/>
  <c r="G5" i="3"/>
  <c r="J5" i="3" s="1"/>
  <c r="H4" i="3"/>
  <c r="K4" i="3" s="1"/>
  <c r="G4" i="3"/>
  <c r="J4" i="3" s="1"/>
  <c r="K3" i="3"/>
  <c r="H3" i="3"/>
  <c r="G3" i="3"/>
  <c r="J3" i="3" s="1"/>
  <c r="H2" i="3"/>
  <c r="K2" i="3" s="1"/>
  <c r="G2" i="3"/>
  <c r="D28" i="1"/>
  <c r="D24" i="1"/>
  <c r="D23" i="1"/>
  <c r="G24" i="3" l="1"/>
  <c r="G24" i="1"/>
  <c r="K27" i="1"/>
  <c r="H23" i="1"/>
  <c r="G23" i="1"/>
  <c r="J27" i="1"/>
  <c r="H24" i="1"/>
  <c r="H25" i="1" s="1"/>
  <c r="K27" i="3"/>
  <c r="H24" i="3"/>
  <c r="H25" i="3" s="1"/>
  <c r="G23" i="3"/>
  <c r="D33" i="3"/>
  <c r="H23" i="3"/>
  <c r="J2" i="3"/>
  <c r="J27" i="3" s="1"/>
  <c r="H28" i="3"/>
  <c r="G28" i="3"/>
  <c r="I28" i="1" l="1"/>
  <c r="L27" i="1"/>
  <c r="G25" i="1"/>
  <c r="I26" i="1" s="1"/>
  <c r="J33" i="3"/>
  <c r="L27" i="3"/>
  <c r="K33" i="3"/>
  <c r="G25" i="3"/>
  <c r="L26" i="3" s="1"/>
  <c r="L31" i="3" l="1"/>
  <c r="D31" i="3"/>
  <c r="D32" i="3"/>
  <c r="L32" i="3"/>
  <c r="D29" i="3"/>
  <c r="D35" i="3" s="1"/>
  <c r="L29" i="3"/>
  <c r="L33" i="3"/>
  <c r="L30" i="3"/>
</calcChain>
</file>

<file path=xl/comments1.xml><?xml version="1.0" encoding="utf-8"?>
<comments xmlns="http://schemas.openxmlformats.org/spreadsheetml/2006/main">
  <authors>
    <author>Craig.Faunce</author>
  </authors>
  <commentList>
    <comment ref="I26" authorId="0" shapeId="0">
      <text>
        <r>
          <rPr>
            <b/>
            <sz val="9"/>
            <color indexed="81"/>
            <rFont val="Tahoma"/>
            <family val="2"/>
          </rPr>
          <t>Craig.Faunce:</t>
        </r>
        <r>
          <rPr>
            <sz val="9"/>
            <color indexed="81"/>
            <rFont val="Tahoma"/>
            <family val="2"/>
          </rPr>
          <t xml:space="preserve">
In this case the wgt mean is identical to the mean from the entire dataset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Craig.Faunce:</t>
        </r>
        <r>
          <rPr>
            <sz val="9"/>
            <color indexed="81"/>
            <rFont val="Tahoma"/>
            <family val="2"/>
          </rPr>
          <t xml:space="preserve">
Incorrect variance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Craig.Faunce:</t>
        </r>
        <r>
          <rPr>
            <sz val="9"/>
            <color indexed="81"/>
            <rFont val="Tahoma"/>
            <family val="2"/>
          </rPr>
          <t xml:space="preserve">
This has div by n in it.  Is this duplicative to the divide by n jen has?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Craig.Faunce:</t>
        </r>
        <r>
          <rPr>
            <sz val="9"/>
            <color indexed="81"/>
            <rFont val="Tahoma"/>
            <family val="2"/>
          </rPr>
          <t xml:space="preserve">
See https://online.stat.psu.edu/stat506/lesson/6/6.1</t>
        </r>
      </text>
    </comment>
  </commentList>
</comments>
</file>

<file path=xl/comments2.xml><?xml version="1.0" encoding="utf-8"?>
<comments xmlns="http://schemas.openxmlformats.org/spreadsheetml/2006/main">
  <authors>
    <author>Craig.Faunce</author>
  </authors>
  <commentList>
    <comment ref="D33" authorId="0" shapeId="0">
      <text>
        <r>
          <rPr>
            <b/>
            <sz val="9"/>
            <color indexed="81"/>
            <rFont val="Tahoma"/>
            <charset val="1"/>
          </rPr>
          <t>Craig.Faunce:</t>
        </r>
        <r>
          <rPr>
            <sz val="9"/>
            <color indexed="81"/>
            <rFont val="Tahoma"/>
            <charset val="1"/>
          </rPr>
          <t xml:space="preserve">
Probably not right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Craig.Faunce:</t>
        </r>
        <r>
          <rPr>
            <sz val="9"/>
            <color indexed="81"/>
            <rFont val="Tahoma"/>
            <charset val="1"/>
          </rPr>
          <t xml:space="preserve">
Doesn’t work bc of zero in last term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Craig.Faunce:</t>
        </r>
        <r>
          <rPr>
            <sz val="9"/>
            <color indexed="81"/>
            <rFont val="Tahoma"/>
            <family val="2"/>
          </rPr>
          <t xml:space="preserve">
https://online.stat.psu.edu/stat506/lesson/6/6.3 although they do not use full formula...</t>
        </r>
      </text>
    </comment>
  </commentList>
</comments>
</file>

<file path=xl/sharedStrings.xml><?xml version="1.0" encoding="utf-8"?>
<sst xmlns="http://schemas.openxmlformats.org/spreadsheetml/2006/main" count="198" uniqueCount="32">
  <si>
    <t>Stratum</t>
  </si>
  <si>
    <t>FMP</t>
  </si>
  <si>
    <t>Trip</t>
  </si>
  <si>
    <t>HAL</t>
  </si>
  <si>
    <t>POT</t>
  </si>
  <si>
    <t>Bycatch</t>
  </si>
  <si>
    <t>BSAI</t>
  </si>
  <si>
    <t>GOA</t>
  </si>
  <si>
    <t>OBSERVED</t>
  </si>
  <si>
    <t>Y</t>
  </si>
  <si>
    <t>N</t>
  </si>
  <si>
    <t>POST STRATUM</t>
  </si>
  <si>
    <t>FIXED</t>
  </si>
  <si>
    <t>Mean Y</t>
  </si>
  <si>
    <t>Wgt mean</t>
  </si>
  <si>
    <t>Wgt p</t>
  </si>
  <si>
    <t>n</t>
  </si>
  <si>
    <t>VAR first term</t>
  </si>
  <si>
    <t>s2 p</t>
  </si>
  <si>
    <t>VAR second term</t>
  </si>
  <si>
    <t>VAR third term</t>
  </si>
  <si>
    <t>VAR fourth term</t>
  </si>
  <si>
    <t>Var fifth term</t>
  </si>
  <si>
    <t>VAR</t>
  </si>
  <si>
    <t>HAL &amp; POT as post strata in FIXED</t>
  </si>
  <si>
    <t>calcs HAL</t>
  </si>
  <si>
    <t>calcs POT</t>
  </si>
  <si>
    <t>calcs combined</t>
  </si>
  <si>
    <t>4Mean HAL</t>
  </si>
  <si>
    <t>4MEAN POT</t>
  </si>
  <si>
    <t>[Manual var]</t>
  </si>
  <si>
    <t>(N1/N)^2)*((N1-n1)/N1)*(s1^2)/n1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</si>
</sst>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0"/>
      <color rgb="FF000000"/>
      <name val="Arial Unicode MS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8" xfId="0" applyFon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3" fillId="0" borderId="0" xfId="0" applyNumberFormat="1" applyFon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2" fillId="0" borderId="8" xfId="0" applyNumberFormat="1" applyFont="1" applyBorder="1"/>
    <xf numFmtId="164" fontId="8" fillId="0" borderId="0" xfId="0" applyNumberFormat="1" applyFont="1"/>
    <xf numFmtId="164" fontId="2" fillId="0" borderId="3" xfId="0" applyNumberFormat="1" applyFont="1" applyBorder="1"/>
    <xf numFmtId="164" fontId="2" fillId="0" borderId="9" xfId="0" applyNumberFormat="1" applyFont="1" applyBorder="1"/>
    <xf numFmtId="164" fontId="1" fillId="2" borderId="13" xfId="1" applyNumberFormat="1" applyBorder="1"/>
    <xf numFmtId="0" fontId="9" fillId="0" borderId="0" xfId="0" applyFont="1" applyAlignment="1">
      <alignment vertical="center"/>
    </xf>
    <xf numFmtId="164" fontId="10" fillId="0" borderId="8" xfId="0" applyNumberFormat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5" zoomScale="80" zoomScaleNormal="80" workbookViewId="0">
      <selection activeCell="G29" sqref="G29"/>
    </sheetView>
  </sheetViews>
  <sheetFormatPr defaultRowHeight="14.4"/>
  <cols>
    <col min="1" max="1" width="16.33203125" customWidth="1"/>
    <col min="2" max="2" width="19.6640625" customWidth="1"/>
    <col min="4" max="4" width="14.33203125" customWidth="1"/>
    <col min="5" max="5" width="15.109375" customWidth="1"/>
    <col min="6" max="6" width="16.33203125" customWidth="1"/>
    <col min="7" max="7" width="13.109375" customWidth="1"/>
    <col min="8" max="8" width="12.88671875" customWidth="1"/>
    <col min="9" max="9" width="35.33203125" customWidth="1"/>
    <col min="10" max="11" width="10.5546875" bestFit="1" customWidth="1"/>
    <col min="12" max="12" width="15.88671875" customWidth="1"/>
  </cols>
  <sheetData>
    <row r="1" spans="1:12">
      <c r="A1" t="s">
        <v>2</v>
      </c>
      <c r="B1" t="s">
        <v>0</v>
      </c>
      <c r="C1" t="s">
        <v>1</v>
      </c>
      <c r="D1" t="s">
        <v>5</v>
      </c>
      <c r="E1" t="s">
        <v>8</v>
      </c>
      <c r="F1" t="s">
        <v>11</v>
      </c>
      <c r="G1" t="s">
        <v>28</v>
      </c>
      <c r="H1" t="s">
        <v>29</v>
      </c>
      <c r="J1" t="s">
        <v>25</v>
      </c>
      <c r="K1" t="s">
        <v>26</v>
      </c>
      <c r="L1" t="s">
        <v>27</v>
      </c>
    </row>
    <row r="2" spans="1:12">
      <c r="A2">
        <v>1</v>
      </c>
      <c r="B2" t="s">
        <v>3</v>
      </c>
      <c r="C2" t="s">
        <v>7</v>
      </c>
      <c r="D2">
        <v>12</v>
      </c>
      <c r="E2" s="1" t="s">
        <v>9</v>
      </c>
      <c r="F2" t="s">
        <v>12</v>
      </c>
      <c r="G2">
        <f>IF(B2="HAL",D2,"")</f>
        <v>12</v>
      </c>
      <c r="H2" t="str">
        <f>IF(B2="POT",D2,"")</f>
        <v/>
      </c>
      <c r="J2">
        <f>IF(E2="Y", G2, "")</f>
        <v>12</v>
      </c>
      <c r="K2" t="str">
        <f>IF(E2="Y", H2, "")</f>
        <v/>
      </c>
    </row>
    <row r="3" spans="1:12">
      <c r="A3">
        <v>2</v>
      </c>
      <c r="B3" t="s">
        <v>4</v>
      </c>
      <c r="C3" t="s">
        <v>7</v>
      </c>
      <c r="D3">
        <v>1</v>
      </c>
      <c r="E3" s="1" t="s">
        <v>9</v>
      </c>
      <c r="F3" t="s">
        <v>12</v>
      </c>
      <c r="G3" t="str">
        <f t="shared" ref="G3:G20" si="0">IF(B3="HAL",D3,"")</f>
        <v/>
      </c>
      <c r="H3">
        <f t="shared" ref="H3:H20" si="1">IF(B3="POT",D3,"")</f>
        <v>1</v>
      </c>
      <c r="J3" t="str">
        <f t="shared" ref="J3:J20" si="2">IF(E3="Y", G3, "")</f>
        <v/>
      </c>
      <c r="K3">
        <f t="shared" ref="K3:K20" si="3">IF(E3="Y", H3, "")</f>
        <v>1</v>
      </c>
    </row>
    <row r="4" spans="1:12">
      <c r="A4">
        <v>3</v>
      </c>
      <c r="B4" t="s">
        <v>3</v>
      </c>
      <c r="C4" t="s">
        <v>7</v>
      </c>
      <c r="D4">
        <v>2</v>
      </c>
      <c r="E4" s="1" t="s">
        <v>9</v>
      </c>
      <c r="F4" t="s">
        <v>12</v>
      </c>
      <c r="G4">
        <f t="shared" si="0"/>
        <v>2</v>
      </c>
      <c r="H4" t="str">
        <f t="shared" si="1"/>
        <v/>
      </c>
      <c r="J4">
        <f t="shared" si="2"/>
        <v>2</v>
      </c>
      <c r="K4" t="str">
        <f t="shared" si="3"/>
        <v/>
      </c>
    </row>
    <row r="5" spans="1:12">
      <c r="A5">
        <v>4</v>
      </c>
      <c r="B5" t="s">
        <v>4</v>
      </c>
      <c r="C5" t="s">
        <v>7</v>
      </c>
      <c r="D5">
        <v>0</v>
      </c>
      <c r="E5" s="1" t="s">
        <v>10</v>
      </c>
      <c r="F5" t="s">
        <v>12</v>
      </c>
      <c r="G5" t="str">
        <f t="shared" si="0"/>
        <v/>
      </c>
      <c r="H5">
        <f t="shared" si="1"/>
        <v>0</v>
      </c>
      <c r="J5" t="str">
        <f t="shared" si="2"/>
        <v/>
      </c>
      <c r="K5" t="str">
        <f t="shared" si="3"/>
        <v/>
      </c>
    </row>
    <row r="6" spans="1:12">
      <c r="A6">
        <v>5</v>
      </c>
      <c r="B6" t="s">
        <v>3</v>
      </c>
      <c r="C6" t="s">
        <v>7</v>
      </c>
      <c r="D6">
        <v>0</v>
      </c>
      <c r="E6" s="1" t="s">
        <v>10</v>
      </c>
      <c r="F6" t="s">
        <v>12</v>
      </c>
      <c r="G6">
        <f t="shared" si="0"/>
        <v>0</v>
      </c>
      <c r="H6" t="str">
        <f t="shared" si="1"/>
        <v/>
      </c>
      <c r="J6" t="str">
        <f t="shared" si="2"/>
        <v/>
      </c>
      <c r="K6" t="str">
        <f t="shared" si="3"/>
        <v/>
      </c>
    </row>
    <row r="7" spans="1:12">
      <c r="A7">
        <v>6</v>
      </c>
      <c r="B7" t="s">
        <v>3</v>
      </c>
      <c r="C7" t="s">
        <v>7</v>
      </c>
      <c r="D7">
        <v>3</v>
      </c>
      <c r="E7" s="1" t="s">
        <v>9</v>
      </c>
      <c r="F7" t="s">
        <v>12</v>
      </c>
      <c r="G7">
        <f t="shared" si="0"/>
        <v>3</v>
      </c>
      <c r="H7" t="str">
        <f t="shared" si="1"/>
        <v/>
      </c>
      <c r="J7">
        <f t="shared" si="2"/>
        <v>3</v>
      </c>
      <c r="K7" t="str">
        <f t="shared" si="3"/>
        <v/>
      </c>
    </row>
    <row r="8" spans="1:12">
      <c r="A8">
        <v>7</v>
      </c>
      <c r="B8" t="s">
        <v>3</v>
      </c>
      <c r="C8" t="s">
        <v>6</v>
      </c>
      <c r="D8">
        <v>1</v>
      </c>
      <c r="E8" s="1" t="s">
        <v>9</v>
      </c>
      <c r="F8" t="s">
        <v>12</v>
      </c>
      <c r="G8">
        <f t="shared" si="0"/>
        <v>1</v>
      </c>
      <c r="H8" t="str">
        <f t="shared" si="1"/>
        <v/>
      </c>
      <c r="J8">
        <f t="shared" si="2"/>
        <v>1</v>
      </c>
      <c r="K8" t="str">
        <f t="shared" si="3"/>
        <v/>
      </c>
    </row>
    <row r="9" spans="1:12">
      <c r="A9">
        <v>8</v>
      </c>
      <c r="B9" t="s">
        <v>3</v>
      </c>
      <c r="C9" t="s">
        <v>6</v>
      </c>
      <c r="D9">
        <v>0</v>
      </c>
      <c r="E9" s="1" t="s">
        <v>10</v>
      </c>
      <c r="F9" t="s">
        <v>12</v>
      </c>
      <c r="G9">
        <f t="shared" si="0"/>
        <v>0</v>
      </c>
      <c r="H9" t="str">
        <f t="shared" si="1"/>
        <v/>
      </c>
      <c r="J9" t="str">
        <f t="shared" si="2"/>
        <v/>
      </c>
      <c r="K9" t="str">
        <f t="shared" si="3"/>
        <v/>
      </c>
    </row>
    <row r="10" spans="1:12">
      <c r="A10">
        <v>9</v>
      </c>
      <c r="B10" t="s">
        <v>3</v>
      </c>
      <c r="C10" t="s">
        <v>6</v>
      </c>
      <c r="D10">
        <v>0</v>
      </c>
      <c r="E10" s="1" t="s">
        <v>10</v>
      </c>
      <c r="F10" t="s">
        <v>12</v>
      </c>
      <c r="G10">
        <f t="shared" si="0"/>
        <v>0</v>
      </c>
      <c r="H10" t="str">
        <f t="shared" si="1"/>
        <v/>
      </c>
      <c r="J10" t="str">
        <f t="shared" si="2"/>
        <v/>
      </c>
      <c r="K10" t="str">
        <f t="shared" si="3"/>
        <v/>
      </c>
    </row>
    <row r="11" spans="1:12">
      <c r="A11">
        <v>10</v>
      </c>
      <c r="B11" t="s">
        <v>3</v>
      </c>
      <c r="C11" t="s">
        <v>6</v>
      </c>
      <c r="D11">
        <v>0</v>
      </c>
      <c r="E11" s="1" t="s">
        <v>10</v>
      </c>
      <c r="F11" t="s">
        <v>12</v>
      </c>
      <c r="G11">
        <f t="shared" si="0"/>
        <v>0</v>
      </c>
      <c r="H11" t="str">
        <f t="shared" si="1"/>
        <v/>
      </c>
      <c r="J11" t="str">
        <f t="shared" si="2"/>
        <v/>
      </c>
      <c r="K11" t="str">
        <f t="shared" si="3"/>
        <v/>
      </c>
    </row>
    <row r="12" spans="1:12">
      <c r="A12">
        <v>11</v>
      </c>
      <c r="B12" t="s">
        <v>3</v>
      </c>
      <c r="C12" t="s">
        <v>6</v>
      </c>
      <c r="D12">
        <v>1</v>
      </c>
      <c r="E12" s="1" t="s">
        <v>9</v>
      </c>
      <c r="F12" t="s">
        <v>12</v>
      </c>
      <c r="G12">
        <f t="shared" si="0"/>
        <v>1</v>
      </c>
      <c r="H12" t="str">
        <f t="shared" si="1"/>
        <v/>
      </c>
      <c r="J12">
        <f t="shared" si="2"/>
        <v>1</v>
      </c>
      <c r="K12" t="str">
        <f t="shared" si="3"/>
        <v/>
      </c>
    </row>
    <row r="13" spans="1:12">
      <c r="A13">
        <v>12</v>
      </c>
      <c r="B13" t="s">
        <v>3</v>
      </c>
      <c r="C13" t="s">
        <v>7</v>
      </c>
      <c r="D13">
        <v>0</v>
      </c>
      <c r="E13" s="1" t="s">
        <v>10</v>
      </c>
      <c r="F13" t="s">
        <v>12</v>
      </c>
      <c r="G13">
        <f t="shared" si="0"/>
        <v>0</v>
      </c>
      <c r="H13" t="str">
        <f t="shared" si="1"/>
        <v/>
      </c>
      <c r="J13" t="str">
        <f t="shared" si="2"/>
        <v/>
      </c>
      <c r="K13" t="str">
        <f t="shared" si="3"/>
        <v/>
      </c>
    </row>
    <row r="14" spans="1:12">
      <c r="A14">
        <v>13</v>
      </c>
      <c r="B14" t="s">
        <v>3</v>
      </c>
      <c r="C14" t="s">
        <v>7</v>
      </c>
      <c r="D14">
        <v>0</v>
      </c>
      <c r="E14" s="1" t="s">
        <v>9</v>
      </c>
      <c r="F14" t="s">
        <v>12</v>
      </c>
      <c r="G14">
        <f t="shared" si="0"/>
        <v>0</v>
      </c>
      <c r="H14" t="str">
        <f t="shared" si="1"/>
        <v/>
      </c>
      <c r="J14">
        <f t="shared" si="2"/>
        <v>0</v>
      </c>
      <c r="K14" t="str">
        <f t="shared" si="3"/>
        <v/>
      </c>
    </row>
    <row r="15" spans="1:12">
      <c r="A15">
        <v>14</v>
      </c>
      <c r="B15" t="s">
        <v>3</v>
      </c>
      <c r="C15" t="s">
        <v>6</v>
      </c>
      <c r="D15">
        <v>1</v>
      </c>
      <c r="E15" s="1" t="s">
        <v>9</v>
      </c>
      <c r="F15" t="s">
        <v>12</v>
      </c>
      <c r="G15">
        <f t="shared" si="0"/>
        <v>1</v>
      </c>
      <c r="H15" t="str">
        <f t="shared" si="1"/>
        <v/>
      </c>
      <c r="J15">
        <f t="shared" si="2"/>
        <v>1</v>
      </c>
      <c r="K15" t="str">
        <f t="shared" si="3"/>
        <v/>
      </c>
    </row>
    <row r="16" spans="1:12">
      <c r="A16">
        <v>15</v>
      </c>
      <c r="B16" t="s">
        <v>4</v>
      </c>
      <c r="C16" t="s">
        <v>7</v>
      </c>
      <c r="D16">
        <v>0</v>
      </c>
      <c r="E16" s="1" t="s">
        <v>9</v>
      </c>
      <c r="F16" t="s">
        <v>12</v>
      </c>
      <c r="G16" t="str">
        <f t="shared" si="0"/>
        <v/>
      </c>
      <c r="H16">
        <f t="shared" si="1"/>
        <v>0</v>
      </c>
      <c r="J16" t="str">
        <f t="shared" si="2"/>
        <v/>
      </c>
      <c r="K16">
        <f t="shared" si="3"/>
        <v>0</v>
      </c>
    </row>
    <row r="17" spans="1:12">
      <c r="A17">
        <v>16</v>
      </c>
      <c r="B17" t="s">
        <v>3</v>
      </c>
      <c r="C17" t="s">
        <v>7</v>
      </c>
      <c r="D17">
        <v>1</v>
      </c>
      <c r="E17" s="1" t="s">
        <v>9</v>
      </c>
      <c r="F17" t="s">
        <v>12</v>
      </c>
      <c r="G17">
        <f t="shared" si="0"/>
        <v>1</v>
      </c>
      <c r="H17" t="str">
        <f t="shared" si="1"/>
        <v/>
      </c>
      <c r="J17">
        <f t="shared" si="2"/>
        <v>1</v>
      </c>
      <c r="K17" t="str">
        <f t="shared" si="3"/>
        <v/>
      </c>
    </row>
    <row r="18" spans="1:12">
      <c r="A18">
        <v>17</v>
      </c>
      <c r="B18" t="s">
        <v>3</v>
      </c>
      <c r="C18" t="s">
        <v>6</v>
      </c>
      <c r="D18">
        <v>2</v>
      </c>
      <c r="E18" s="1" t="s">
        <v>9</v>
      </c>
      <c r="F18" t="s">
        <v>12</v>
      </c>
      <c r="G18">
        <f t="shared" si="0"/>
        <v>2</v>
      </c>
      <c r="H18" t="str">
        <f t="shared" si="1"/>
        <v/>
      </c>
      <c r="J18">
        <f t="shared" si="2"/>
        <v>2</v>
      </c>
      <c r="K18" t="str">
        <f t="shared" si="3"/>
        <v/>
      </c>
    </row>
    <row r="19" spans="1:12">
      <c r="A19">
        <v>18</v>
      </c>
      <c r="B19" t="s">
        <v>4</v>
      </c>
      <c r="C19" t="s">
        <v>6</v>
      </c>
      <c r="D19">
        <v>0</v>
      </c>
      <c r="E19" s="1" t="s">
        <v>10</v>
      </c>
      <c r="F19" t="s">
        <v>12</v>
      </c>
      <c r="G19" t="str">
        <f t="shared" si="0"/>
        <v/>
      </c>
      <c r="H19">
        <f t="shared" si="1"/>
        <v>0</v>
      </c>
      <c r="J19" t="str">
        <f t="shared" si="2"/>
        <v/>
      </c>
      <c r="K19" t="str">
        <f t="shared" si="3"/>
        <v/>
      </c>
    </row>
    <row r="20" spans="1:12">
      <c r="A20">
        <v>19</v>
      </c>
      <c r="B20" t="s">
        <v>4</v>
      </c>
      <c r="C20" t="s">
        <v>7</v>
      </c>
      <c r="D20">
        <v>1</v>
      </c>
      <c r="E20" s="1" t="s">
        <v>9</v>
      </c>
      <c r="F20" t="s">
        <v>12</v>
      </c>
      <c r="G20" t="str">
        <f t="shared" si="0"/>
        <v/>
      </c>
      <c r="H20">
        <f t="shared" si="1"/>
        <v>1</v>
      </c>
      <c r="J20" t="str">
        <f t="shared" si="2"/>
        <v/>
      </c>
      <c r="K20">
        <f t="shared" si="3"/>
        <v>1</v>
      </c>
    </row>
    <row r="21" spans="1:12" ht="15" thickBot="1"/>
    <row r="22" spans="1:12">
      <c r="D22" s="4" t="s">
        <v>12</v>
      </c>
      <c r="I22" s="8" t="s">
        <v>24</v>
      </c>
      <c r="J22" s="9"/>
      <c r="K22" s="9"/>
      <c r="L22" s="10"/>
    </row>
    <row r="23" spans="1:12">
      <c r="A23" s="2" t="s">
        <v>13</v>
      </c>
      <c r="D23" s="5">
        <f>AVERAGE(D2:D20)</f>
        <v>1.3157894736842106</v>
      </c>
      <c r="G23">
        <f>AVERAGE(G2:G20)</f>
        <v>1.6428571428571428</v>
      </c>
      <c r="H23">
        <f>AVERAGE(H2:H20)</f>
        <v>0.4</v>
      </c>
      <c r="I23" s="11"/>
      <c r="J23" s="12"/>
      <c r="K23" s="12"/>
      <c r="L23" s="13"/>
    </row>
    <row r="24" spans="1:12">
      <c r="A24" s="2" t="s">
        <v>10</v>
      </c>
      <c r="D24" s="6">
        <f>19</f>
        <v>19</v>
      </c>
      <c r="G24">
        <f>COUNT(G2:G20)</f>
        <v>14</v>
      </c>
      <c r="H24">
        <f>COUNT(H2:H20)</f>
        <v>5</v>
      </c>
      <c r="I24" s="11"/>
      <c r="J24" s="12"/>
      <c r="K24" s="12"/>
      <c r="L24" s="13"/>
    </row>
    <row r="25" spans="1:12">
      <c r="A25" s="2" t="s">
        <v>15</v>
      </c>
      <c r="D25" s="6">
        <v>1</v>
      </c>
      <c r="G25" s="3">
        <f>G24/SUM(G24:H24)</f>
        <v>0.73684210526315785</v>
      </c>
      <c r="H25" s="3">
        <f>H24/SUM(G24:H24)</f>
        <v>0.26315789473684209</v>
      </c>
      <c r="I25" s="11"/>
      <c r="J25" s="12"/>
      <c r="K25" s="12"/>
      <c r="L25" s="13"/>
    </row>
    <row r="26" spans="1:12">
      <c r="A26" s="2" t="s">
        <v>14</v>
      </c>
      <c r="D26" s="6"/>
      <c r="I26" s="14">
        <f>(G25*G23)+(H25*H23)</f>
        <v>1.3157894736842106</v>
      </c>
      <c r="J26" s="12"/>
      <c r="K26" s="12"/>
      <c r="L26" s="13"/>
    </row>
    <row r="27" spans="1:12">
      <c r="A27" s="2" t="s">
        <v>16</v>
      </c>
      <c r="D27" s="6"/>
      <c r="G27" s="28" t="s">
        <v>31</v>
      </c>
      <c r="J27" s="12">
        <f>COUNT(J2:J20)</f>
        <v>9</v>
      </c>
      <c r="K27" s="12">
        <f>COUNT(K2:K20)</f>
        <v>3</v>
      </c>
      <c r="L27" s="13">
        <f>SUM(J27:K27)</f>
        <v>12</v>
      </c>
    </row>
    <row r="28" spans="1:12" ht="15" thickBot="1">
      <c r="A28" s="2" t="s">
        <v>18</v>
      </c>
      <c r="D28" s="19">
        <f>_xlfn.VAR.P(D2:D20)</f>
        <v>7.0581717451523547</v>
      </c>
      <c r="E28" s="3"/>
      <c r="F28" s="3"/>
      <c r="G28" s="3">
        <f>_xlfn.VAR.S(G2:G20)</f>
        <v>9.7857142857142865</v>
      </c>
      <c r="H28" s="3">
        <f>_xlfn.VAR.S(H2:H20)</f>
        <v>0.3</v>
      </c>
      <c r="I28" s="14">
        <f>SUM(G28:H28)</f>
        <v>10.085714285714287</v>
      </c>
      <c r="J28" s="12"/>
      <c r="K28" s="12"/>
      <c r="L28" s="13"/>
    </row>
    <row r="29" spans="1:12">
      <c r="A29" s="2" t="s">
        <v>30</v>
      </c>
      <c r="G29" s="24">
        <f>(G24/D24)^2*((G24-J27)/G24)*(G28/J27)</f>
        <v>0.21083410280086182</v>
      </c>
      <c r="H29" s="24">
        <f>(H24/D24)^2*((H24-K27)/H24)*(H28/K27)</f>
        <v>2.7700831024930744E-3</v>
      </c>
      <c r="I29" s="29">
        <f>SUM(G29:H29)</f>
        <v>0.21360418590335489</v>
      </c>
      <c r="J29" s="12"/>
      <c r="K29" s="12"/>
      <c r="L29" s="13"/>
    </row>
    <row r="30" spans="1:12">
      <c r="A30" s="2"/>
      <c r="C30" s="12"/>
      <c r="D30" s="16"/>
      <c r="E30" s="16"/>
      <c r="F30" s="3"/>
      <c r="G30" s="3"/>
      <c r="H30" s="3"/>
      <c r="I30" s="15"/>
      <c r="J30" s="12"/>
      <c r="K30" s="12"/>
      <c r="L30" s="13"/>
    </row>
    <row r="31" spans="1:12">
      <c r="A31" s="2"/>
      <c r="C31" s="12"/>
      <c r="D31" s="16"/>
      <c r="E31" s="12"/>
      <c r="I31" s="11"/>
      <c r="J31" s="12"/>
      <c r="K31" s="12"/>
      <c r="L31" s="13"/>
    </row>
    <row r="32" spans="1:12">
      <c r="A32" s="2"/>
      <c r="C32" s="12"/>
      <c r="D32" s="16"/>
      <c r="E32" s="16"/>
      <c r="F32" s="3"/>
      <c r="G32" s="3"/>
      <c r="H32" s="3"/>
      <c r="I32" s="15"/>
      <c r="J32" s="16"/>
      <c r="K32" s="16"/>
      <c r="L32" s="17"/>
    </row>
    <row r="33" spans="1:12">
      <c r="A33" s="2"/>
      <c r="C33" s="12"/>
      <c r="D33" s="16"/>
      <c r="E33" s="16"/>
      <c r="F33" s="3"/>
      <c r="G33" s="3"/>
      <c r="H33" s="3"/>
      <c r="I33" s="15"/>
      <c r="J33" s="16"/>
      <c r="K33" s="16"/>
      <c r="L33" s="17"/>
    </row>
    <row r="34" spans="1:12">
      <c r="A34" s="2"/>
      <c r="C34" s="12"/>
      <c r="D34" s="16"/>
      <c r="E34" s="16"/>
      <c r="F34" s="3"/>
      <c r="G34" s="3"/>
      <c r="H34" s="3"/>
      <c r="I34" s="15"/>
      <c r="J34" s="18"/>
      <c r="K34" s="18"/>
      <c r="L34" s="17"/>
    </row>
    <row r="35" spans="1:12">
      <c r="A35" s="2"/>
      <c r="C35" s="12"/>
      <c r="D35" s="16"/>
      <c r="E35" s="16"/>
      <c r="F35" s="3"/>
      <c r="G35" s="3"/>
      <c r="H35" s="3"/>
      <c r="I35" s="15"/>
      <c r="J35" s="16"/>
      <c r="K35" s="16"/>
      <c r="L35" s="17"/>
    </row>
    <row r="36" spans="1:12" ht="15" thickBot="1">
      <c r="A36" s="2"/>
      <c r="C36" s="12"/>
      <c r="D36" s="16"/>
      <c r="E36" s="16"/>
      <c r="F36" s="3"/>
      <c r="G36" s="3"/>
      <c r="H36" s="3"/>
      <c r="I36" s="20"/>
      <c r="J36" s="21"/>
      <c r="K36" s="21"/>
      <c r="L36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F20" workbookViewId="0">
      <selection activeCell="G33" sqref="G33"/>
    </sheetView>
  </sheetViews>
  <sheetFormatPr defaultRowHeight="14.4"/>
  <cols>
    <col min="1" max="1" width="16.33203125" customWidth="1"/>
    <col min="2" max="2" width="19.6640625" customWidth="1"/>
    <col min="4" max="4" width="14.33203125" customWidth="1"/>
    <col min="5" max="5" width="15.109375" customWidth="1"/>
    <col min="6" max="6" width="16.33203125" customWidth="1"/>
    <col min="7" max="7" width="13.109375" customWidth="1"/>
    <col min="8" max="8" width="12.88671875" customWidth="1"/>
    <col min="9" max="9" width="35.33203125" customWidth="1"/>
    <col min="10" max="11" width="10.5546875" bestFit="1" customWidth="1"/>
    <col min="12" max="12" width="15.88671875" customWidth="1"/>
  </cols>
  <sheetData>
    <row r="1" spans="1:12">
      <c r="A1" t="s">
        <v>2</v>
      </c>
      <c r="B1" t="s">
        <v>0</v>
      </c>
      <c r="C1" t="s">
        <v>1</v>
      </c>
      <c r="D1" t="s">
        <v>5</v>
      </c>
      <c r="E1" t="s">
        <v>8</v>
      </c>
      <c r="F1" t="s">
        <v>11</v>
      </c>
      <c r="G1" t="s">
        <v>28</v>
      </c>
      <c r="H1" t="s">
        <v>29</v>
      </c>
      <c r="J1" t="s">
        <v>25</v>
      </c>
      <c r="K1" t="s">
        <v>26</v>
      </c>
      <c r="L1" t="s">
        <v>27</v>
      </c>
    </row>
    <row r="2" spans="1:12">
      <c r="A2">
        <v>1</v>
      </c>
      <c r="B2" t="s">
        <v>3</v>
      </c>
      <c r="C2" t="s">
        <v>7</v>
      </c>
      <c r="D2">
        <v>12</v>
      </c>
      <c r="E2" s="1" t="s">
        <v>9</v>
      </c>
      <c r="F2" t="s">
        <v>12</v>
      </c>
      <c r="G2">
        <f>IF(B2="HAL",D2,"")</f>
        <v>12</v>
      </c>
      <c r="H2" t="str">
        <f>IF(B2="POT",D2,"")</f>
        <v/>
      </c>
      <c r="J2">
        <f>IF(E2="Y", G2, "")</f>
        <v>12</v>
      </c>
      <c r="K2" t="str">
        <f>IF(E2="Y", H2, "")</f>
        <v/>
      </c>
    </row>
    <row r="3" spans="1:12">
      <c r="A3">
        <v>2</v>
      </c>
      <c r="B3" t="s">
        <v>4</v>
      </c>
      <c r="C3" t="s">
        <v>7</v>
      </c>
      <c r="D3">
        <v>1</v>
      </c>
      <c r="E3" s="1" t="s">
        <v>9</v>
      </c>
      <c r="F3" t="s">
        <v>12</v>
      </c>
      <c r="G3" t="str">
        <f t="shared" ref="G3:G20" si="0">IF(B3="HAL",D3,"")</f>
        <v/>
      </c>
      <c r="H3">
        <f t="shared" ref="H3:H20" si="1">IF(B3="POT",D3,"")</f>
        <v>1</v>
      </c>
      <c r="J3" t="str">
        <f t="shared" ref="J3:J20" si="2">IF(E3="Y", G3, "")</f>
        <v/>
      </c>
      <c r="K3">
        <f t="shared" ref="K3:K20" si="3">IF(E3="Y", H3, "")</f>
        <v>1</v>
      </c>
    </row>
    <row r="4" spans="1:12">
      <c r="A4">
        <v>3</v>
      </c>
      <c r="B4" t="s">
        <v>3</v>
      </c>
      <c r="C4" t="s">
        <v>7</v>
      </c>
      <c r="D4">
        <v>2</v>
      </c>
      <c r="E4" s="1" t="s">
        <v>9</v>
      </c>
      <c r="F4" t="s">
        <v>12</v>
      </c>
      <c r="G4">
        <f t="shared" si="0"/>
        <v>2</v>
      </c>
      <c r="H4" t="str">
        <f t="shared" si="1"/>
        <v/>
      </c>
      <c r="J4">
        <f t="shared" si="2"/>
        <v>2</v>
      </c>
      <c r="K4" t="str">
        <f t="shared" si="3"/>
        <v/>
      </c>
    </row>
    <row r="5" spans="1:12">
      <c r="A5">
        <v>4</v>
      </c>
      <c r="B5" t="s">
        <v>4</v>
      </c>
      <c r="C5" t="s">
        <v>7</v>
      </c>
      <c r="D5">
        <v>0</v>
      </c>
      <c r="E5" s="1" t="s">
        <v>10</v>
      </c>
      <c r="F5" t="s">
        <v>12</v>
      </c>
      <c r="G5" t="str">
        <f t="shared" si="0"/>
        <v/>
      </c>
      <c r="H5">
        <f t="shared" si="1"/>
        <v>0</v>
      </c>
      <c r="J5" t="str">
        <f t="shared" si="2"/>
        <v/>
      </c>
      <c r="K5" t="str">
        <f t="shared" si="3"/>
        <v/>
      </c>
    </row>
    <row r="6" spans="1:12">
      <c r="A6">
        <v>5</v>
      </c>
      <c r="B6" t="s">
        <v>3</v>
      </c>
      <c r="C6" t="s">
        <v>7</v>
      </c>
      <c r="D6">
        <v>0</v>
      </c>
      <c r="E6" s="1" t="s">
        <v>10</v>
      </c>
      <c r="F6" t="s">
        <v>12</v>
      </c>
      <c r="G6">
        <f t="shared" si="0"/>
        <v>0</v>
      </c>
      <c r="H6" t="str">
        <f t="shared" si="1"/>
        <v/>
      </c>
      <c r="J6" t="str">
        <f t="shared" si="2"/>
        <v/>
      </c>
      <c r="K6" t="str">
        <f t="shared" si="3"/>
        <v/>
      </c>
    </row>
    <row r="7" spans="1:12">
      <c r="A7">
        <v>6</v>
      </c>
      <c r="B7" t="s">
        <v>3</v>
      </c>
      <c r="C7" t="s">
        <v>7</v>
      </c>
      <c r="D7">
        <v>3</v>
      </c>
      <c r="E7" s="1" t="s">
        <v>9</v>
      </c>
      <c r="F7" t="s">
        <v>12</v>
      </c>
      <c r="G7">
        <f t="shared" si="0"/>
        <v>3</v>
      </c>
      <c r="H7" t="str">
        <f t="shared" si="1"/>
        <v/>
      </c>
      <c r="J7">
        <f t="shared" si="2"/>
        <v>3</v>
      </c>
      <c r="K7" t="str">
        <f t="shared" si="3"/>
        <v/>
      </c>
    </row>
    <row r="8" spans="1:12">
      <c r="A8">
        <v>7</v>
      </c>
      <c r="B8" t="s">
        <v>3</v>
      </c>
      <c r="C8" t="s">
        <v>6</v>
      </c>
      <c r="D8">
        <v>1</v>
      </c>
      <c r="E8" s="1" t="s">
        <v>9</v>
      </c>
      <c r="F8" t="s">
        <v>12</v>
      </c>
      <c r="G8">
        <f t="shared" si="0"/>
        <v>1</v>
      </c>
      <c r="H8" t="str">
        <f t="shared" si="1"/>
        <v/>
      </c>
      <c r="J8">
        <f t="shared" si="2"/>
        <v>1</v>
      </c>
      <c r="K8" t="str">
        <f t="shared" si="3"/>
        <v/>
      </c>
    </row>
    <row r="9" spans="1:12">
      <c r="A9">
        <v>8</v>
      </c>
      <c r="B9" t="s">
        <v>3</v>
      </c>
      <c r="C9" t="s">
        <v>6</v>
      </c>
      <c r="D9">
        <v>0</v>
      </c>
      <c r="E9" s="1" t="s">
        <v>10</v>
      </c>
      <c r="F9" t="s">
        <v>12</v>
      </c>
      <c r="G9">
        <f t="shared" si="0"/>
        <v>0</v>
      </c>
      <c r="H9" t="str">
        <f t="shared" si="1"/>
        <v/>
      </c>
      <c r="J9" t="str">
        <f t="shared" si="2"/>
        <v/>
      </c>
      <c r="K9" t="str">
        <f t="shared" si="3"/>
        <v/>
      </c>
    </row>
    <row r="10" spans="1:12">
      <c r="A10">
        <v>9</v>
      </c>
      <c r="B10" t="s">
        <v>3</v>
      </c>
      <c r="C10" t="s">
        <v>6</v>
      </c>
      <c r="D10">
        <v>0</v>
      </c>
      <c r="E10" s="1" t="s">
        <v>10</v>
      </c>
      <c r="F10" t="s">
        <v>12</v>
      </c>
      <c r="G10">
        <f t="shared" si="0"/>
        <v>0</v>
      </c>
      <c r="H10" t="str">
        <f t="shared" si="1"/>
        <v/>
      </c>
      <c r="J10" t="str">
        <f t="shared" si="2"/>
        <v/>
      </c>
      <c r="K10" t="str">
        <f t="shared" si="3"/>
        <v/>
      </c>
    </row>
    <row r="11" spans="1:12">
      <c r="A11">
        <v>10</v>
      </c>
      <c r="B11" t="s">
        <v>3</v>
      </c>
      <c r="C11" t="s">
        <v>6</v>
      </c>
      <c r="D11">
        <v>0</v>
      </c>
      <c r="E11" s="1" t="s">
        <v>10</v>
      </c>
      <c r="F11" t="s">
        <v>12</v>
      </c>
      <c r="G11">
        <f t="shared" si="0"/>
        <v>0</v>
      </c>
      <c r="H11" t="str">
        <f t="shared" si="1"/>
        <v/>
      </c>
      <c r="J11" t="str">
        <f t="shared" si="2"/>
        <v/>
      </c>
      <c r="K11" t="str">
        <f t="shared" si="3"/>
        <v/>
      </c>
    </row>
    <row r="12" spans="1:12">
      <c r="A12">
        <v>11</v>
      </c>
      <c r="B12" t="s">
        <v>3</v>
      </c>
      <c r="C12" t="s">
        <v>6</v>
      </c>
      <c r="D12">
        <v>1</v>
      </c>
      <c r="E12" s="1" t="s">
        <v>9</v>
      </c>
      <c r="F12" t="s">
        <v>12</v>
      </c>
      <c r="G12">
        <f t="shared" si="0"/>
        <v>1</v>
      </c>
      <c r="H12" t="str">
        <f t="shared" si="1"/>
        <v/>
      </c>
      <c r="J12">
        <f t="shared" si="2"/>
        <v>1</v>
      </c>
      <c r="K12" t="str">
        <f t="shared" si="3"/>
        <v/>
      </c>
    </row>
    <row r="13" spans="1:12">
      <c r="A13">
        <v>12</v>
      </c>
      <c r="B13" t="s">
        <v>3</v>
      </c>
      <c r="C13" t="s">
        <v>7</v>
      </c>
      <c r="D13">
        <v>0</v>
      </c>
      <c r="E13" s="1" t="s">
        <v>10</v>
      </c>
      <c r="F13" t="s">
        <v>12</v>
      </c>
      <c r="G13">
        <f t="shared" si="0"/>
        <v>0</v>
      </c>
      <c r="H13" t="str">
        <f t="shared" si="1"/>
        <v/>
      </c>
      <c r="J13" t="str">
        <f t="shared" si="2"/>
        <v/>
      </c>
      <c r="K13" t="str">
        <f t="shared" si="3"/>
        <v/>
      </c>
    </row>
    <row r="14" spans="1:12">
      <c r="A14">
        <v>13</v>
      </c>
      <c r="B14" t="s">
        <v>3</v>
      </c>
      <c r="C14" t="s">
        <v>7</v>
      </c>
      <c r="D14">
        <v>0</v>
      </c>
      <c r="E14" s="1" t="s">
        <v>9</v>
      </c>
      <c r="F14" t="s">
        <v>12</v>
      </c>
      <c r="G14">
        <f t="shared" si="0"/>
        <v>0</v>
      </c>
      <c r="H14" t="str">
        <f t="shared" si="1"/>
        <v/>
      </c>
      <c r="J14">
        <f t="shared" si="2"/>
        <v>0</v>
      </c>
      <c r="K14" t="str">
        <f t="shared" si="3"/>
        <v/>
      </c>
    </row>
    <row r="15" spans="1:12">
      <c r="A15">
        <v>14</v>
      </c>
      <c r="B15" t="s">
        <v>3</v>
      </c>
      <c r="C15" t="s">
        <v>6</v>
      </c>
      <c r="D15">
        <v>1</v>
      </c>
      <c r="E15" s="1" t="s">
        <v>9</v>
      </c>
      <c r="F15" t="s">
        <v>12</v>
      </c>
      <c r="G15">
        <f t="shared" si="0"/>
        <v>1</v>
      </c>
      <c r="H15" t="str">
        <f t="shared" si="1"/>
        <v/>
      </c>
      <c r="J15">
        <f t="shared" si="2"/>
        <v>1</v>
      </c>
      <c r="K15" t="str">
        <f t="shared" si="3"/>
        <v/>
      </c>
    </row>
    <row r="16" spans="1:12">
      <c r="A16">
        <v>15</v>
      </c>
      <c r="B16" t="s">
        <v>4</v>
      </c>
      <c r="C16" t="s">
        <v>7</v>
      </c>
      <c r="D16">
        <v>0</v>
      </c>
      <c r="E16" s="1" t="s">
        <v>9</v>
      </c>
      <c r="F16" t="s">
        <v>12</v>
      </c>
      <c r="G16" t="str">
        <f t="shared" si="0"/>
        <v/>
      </c>
      <c r="H16">
        <f t="shared" si="1"/>
        <v>0</v>
      </c>
      <c r="J16" t="str">
        <f t="shared" si="2"/>
        <v/>
      </c>
      <c r="K16">
        <f t="shared" si="3"/>
        <v>0</v>
      </c>
    </row>
    <row r="17" spans="1:14">
      <c r="A17">
        <v>16</v>
      </c>
      <c r="B17" t="s">
        <v>3</v>
      </c>
      <c r="C17" t="s">
        <v>7</v>
      </c>
      <c r="D17">
        <v>1</v>
      </c>
      <c r="E17" s="1" t="s">
        <v>9</v>
      </c>
      <c r="F17" t="s">
        <v>12</v>
      </c>
      <c r="G17">
        <f t="shared" si="0"/>
        <v>1</v>
      </c>
      <c r="H17" t="str">
        <f t="shared" si="1"/>
        <v/>
      </c>
      <c r="J17">
        <f t="shared" si="2"/>
        <v>1</v>
      </c>
      <c r="K17" t="str">
        <f t="shared" si="3"/>
        <v/>
      </c>
    </row>
    <row r="18" spans="1:14">
      <c r="A18">
        <v>17</v>
      </c>
      <c r="B18" t="s">
        <v>3</v>
      </c>
      <c r="C18" t="s">
        <v>6</v>
      </c>
      <c r="D18">
        <v>2</v>
      </c>
      <c r="E18" s="1" t="s">
        <v>9</v>
      </c>
      <c r="F18" t="s">
        <v>12</v>
      </c>
      <c r="G18">
        <f t="shared" si="0"/>
        <v>2</v>
      </c>
      <c r="H18" t="str">
        <f t="shared" si="1"/>
        <v/>
      </c>
      <c r="J18">
        <f t="shared" si="2"/>
        <v>2</v>
      </c>
      <c r="K18" t="str">
        <f t="shared" si="3"/>
        <v/>
      </c>
    </row>
    <row r="19" spans="1:14">
      <c r="A19">
        <v>18</v>
      </c>
      <c r="B19" t="s">
        <v>4</v>
      </c>
      <c r="C19" t="s">
        <v>6</v>
      </c>
      <c r="D19">
        <v>0</v>
      </c>
      <c r="E19" s="1" t="s">
        <v>10</v>
      </c>
      <c r="F19" t="s">
        <v>12</v>
      </c>
      <c r="G19" t="str">
        <f t="shared" si="0"/>
        <v/>
      </c>
      <c r="H19">
        <f t="shared" si="1"/>
        <v>0</v>
      </c>
      <c r="J19" t="str">
        <f t="shared" si="2"/>
        <v/>
      </c>
      <c r="K19" t="str">
        <f t="shared" si="3"/>
        <v/>
      </c>
    </row>
    <row r="20" spans="1:14">
      <c r="A20">
        <v>19</v>
      </c>
      <c r="B20" t="s">
        <v>4</v>
      </c>
      <c r="C20" t="s">
        <v>7</v>
      </c>
      <c r="D20">
        <v>1</v>
      </c>
      <c r="E20" s="1" t="s">
        <v>9</v>
      </c>
      <c r="F20" t="s">
        <v>12</v>
      </c>
      <c r="G20" t="str">
        <f t="shared" si="0"/>
        <v/>
      </c>
      <c r="H20">
        <f t="shared" si="1"/>
        <v>1</v>
      </c>
      <c r="J20" t="str">
        <f t="shared" si="2"/>
        <v/>
      </c>
      <c r="K20">
        <f t="shared" si="3"/>
        <v>1</v>
      </c>
    </row>
    <row r="21" spans="1:14" ht="15" thickBot="1"/>
    <row r="22" spans="1:14">
      <c r="D22" s="4" t="s">
        <v>12</v>
      </c>
      <c r="I22" s="8" t="s">
        <v>24</v>
      </c>
      <c r="J22" s="9"/>
      <c r="K22" s="9"/>
      <c r="L22" s="10"/>
    </row>
    <row r="23" spans="1:14">
      <c r="A23" s="2" t="s">
        <v>13</v>
      </c>
      <c r="D23" s="25">
        <f>AVERAGE(D2:D20)</f>
        <v>1.3157894736842106</v>
      </c>
      <c r="G23">
        <f>AVERAGE(G2:G20)</f>
        <v>1.6428571428571428</v>
      </c>
      <c r="H23">
        <f>AVERAGE(H2:H20)</f>
        <v>0.4</v>
      </c>
      <c r="I23" s="11"/>
      <c r="J23" s="12"/>
      <c r="K23" s="12"/>
      <c r="L23" s="13"/>
    </row>
    <row r="24" spans="1:14">
      <c r="A24" s="2" t="s">
        <v>10</v>
      </c>
      <c r="D24" s="6">
        <f>19</f>
        <v>19</v>
      </c>
      <c r="G24">
        <f>COUNT(G2:G20)</f>
        <v>14</v>
      </c>
      <c r="H24">
        <f>COUNT(H2:H20)</f>
        <v>5</v>
      </c>
      <c r="I24" s="11"/>
      <c r="J24" s="12"/>
      <c r="K24" s="12"/>
      <c r="L24" s="13"/>
    </row>
    <row r="25" spans="1:14">
      <c r="A25" s="2" t="s">
        <v>15</v>
      </c>
      <c r="D25" s="6">
        <v>1</v>
      </c>
      <c r="G25" s="3">
        <f>G24/SUM(G24:H24)</f>
        <v>0.73684210526315785</v>
      </c>
      <c r="H25" s="3">
        <f>H24/SUM(G24:H24)</f>
        <v>0.26315789473684209</v>
      </c>
      <c r="I25" s="11"/>
      <c r="J25" s="12"/>
      <c r="K25" s="12"/>
      <c r="L25" s="13"/>
    </row>
    <row r="26" spans="1:14">
      <c r="A26" s="2" t="s">
        <v>14</v>
      </c>
      <c r="D26" s="6"/>
      <c r="I26" s="11"/>
      <c r="J26" s="12"/>
      <c r="K26" s="12"/>
      <c r="L26" s="26">
        <f>(G25*G23)+(H25*H23)</f>
        <v>1.3157894736842106</v>
      </c>
    </row>
    <row r="27" spans="1:14">
      <c r="A27" s="2" t="s">
        <v>16</v>
      </c>
      <c r="D27" s="6"/>
      <c r="I27" s="11"/>
      <c r="J27" s="12">
        <f>COUNT(J2:J20)</f>
        <v>9</v>
      </c>
      <c r="K27" s="12">
        <f>COUNT(K2:K20)</f>
        <v>3</v>
      </c>
      <c r="L27" s="13">
        <f>SUM(J27:K27)</f>
        <v>12</v>
      </c>
    </row>
    <row r="28" spans="1:14">
      <c r="A28" s="2" t="s">
        <v>18</v>
      </c>
      <c r="D28" s="7">
        <f t="shared" ref="D28" si="4">_xlfn.VAR.P(D2:D20)</f>
        <v>7.0581717451523547</v>
      </c>
      <c r="E28" s="3"/>
      <c r="F28" s="3"/>
      <c r="G28" s="3">
        <f>_xlfn.VAR.P(G2:G20)</f>
        <v>9.0867346938775508</v>
      </c>
      <c r="H28" s="3">
        <f>_xlfn.VAR.P(H2:H20)</f>
        <v>0.24</v>
      </c>
      <c r="I28" s="23"/>
      <c r="J28" s="12"/>
      <c r="K28" s="12"/>
      <c r="L28" s="13"/>
    </row>
    <row r="29" spans="1:14">
      <c r="A29" s="2" t="s">
        <v>17</v>
      </c>
      <c r="D29" s="7">
        <f>($D$24-$L$27)/($L$27*$D$24)</f>
        <v>3.0701754385964911E-2</v>
      </c>
      <c r="E29" s="3"/>
      <c r="F29" s="3"/>
      <c r="G29" s="3"/>
      <c r="H29" s="3"/>
      <c r="I29" s="11"/>
      <c r="J29" s="12"/>
      <c r="K29" s="12"/>
      <c r="L29" s="17">
        <f>($D$24-$L$27)/($L$27*$D$24)</f>
        <v>3.0701754385964911E-2</v>
      </c>
    </row>
    <row r="30" spans="1:14">
      <c r="A30" s="2" t="s">
        <v>19</v>
      </c>
      <c r="D30" s="7">
        <f>D28</f>
        <v>7.0581717451523547</v>
      </c>
      <c r="I30" s="11"/>
      <c r="J30" s="12"/>
      <c r="K30" s="12"/>
      <c r="L30" s="17">
        <f>SUM((G28*G25), (H25*H28))</f>
        <v>6.7586466165413528</v>
      </c>
      <c r="N30" s="3"/>
    </row>
    <row r="31" spans="1:14">
      <c r="A31" s="2" t="s">
        <v>20</v>
      </c>
      <c r="D31" s="7">
        <f>1/(L27^2)</f>
        <v>6.9444444444444441E-3</v>
      </c>
      <c r="E31" s="3"/>
      <c r="F31" s="3"/>
      <c r="G31" s="3"/>
      <c r="H31" s="3"/>
      <c r="I31" s="15"/>
      <c r="J31" s="16"/>
      <c r="K31" s="12"/>
      <c r="L31" s="17">
        <f>1/(L27^2)</f>
        <v>6.9444444444444441E-3</v>
      </c>
    </row>
    <row r="32" spans="1:14">
      <c r="A32" s="2" t="s">
        <v>21</v>
      </c>
      <c r="D32" s="7">
        <f>(D24-L27)/(D24-1)</f>
        <v>0.3888888888888889</v>
      </c>
      <c r="E32" s="3"/>
      <c r="F32" s="3"/>
      <c r="G32" s="3"/>
      <c r="H32" s="3"/>
      <c r="I32" s="15"/>
      <c r="J32" s="16"/>
      <c r="K32" s="12"/>
      <c r="L32" s="17">
        <f>(D24-L27)/(D24-1)</f>
        <v>0.3888888888888889</v>
      </c>
    </row>
    <row r="33" spans="1:14">
      <c r="A33" s="2" t="s">
        <v>22</v>
      </c>
      <c r="D33" s="7">
        <f>((D24-D24)/D24)*D28</f>
        <v>0</v>
      </c>
      <c r="E33" s="3"/>
      <c r="F33" s="3"/>
      <c r="G33" s="3"/>
      <c r="H33" s="3"/>
      <c r="I33" s="15"/>
      <c r="J33" s="18">
        <f>((D24-G24)/D24)*G28</f>
        <v>2.3912459720730395</v>
      </c>
      <c r="K33" s="18">
        <f>((D24-H24)/D24)*H28</f>
        <v>0.17684210526315788</v>
      </c>
      <c r="L33" s="17">
        <f>SUM(J33:K33)</f>
        <v>2.5680880773361974</v>
      </c>
    </row>
    <row r="34" spans="1:14" ht="15" thickBot="1">
      <c r="A34" s="2"/>
      <c r="D34" s="7"/>
      <c r="E34" s="3"/>
      <c r="F34" s="3"/>
      <c r="G34" s="3"/>
      <c r="H34" s="3"/>
      <c r="I34" s="15"/>
      <c r="J34" s="16"/>
      <c r="K34" s="16"/>
      <c r="L34" s="17"/>
    </row>
    <row r="35" spans="1:14" ht="15.6" thickTop="1" thickBot="1">
      <c r="A35" s="2" t="s">
        <v>23</v>
      </c>
      <c r="D35" s="19">
        <f>(D29*D30)+(D31*D32*D33)</f>
        <v>0.21669825533362491</v>
      </c>
      <c r="E35" s="3"/>
      <c r="F35" s="3"/>
      <c r="G35" s="3"/>
      <c r="H35" s="3"/>
      <c r="I35" s="20"/>
      <c r="J35" s="21"/>
      <c r="K35" s="21"/>
      <c r="L35" s="27">
        <f>(L29*L30)+(L31*(L32*L33))</f>
        <v>0.21443773145094702</v>
      </c>
      <c r="N35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Combining stratum</vt:lpstr>
      <vt:lpstr>Post stratification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Craig.Faunce</dc:creator>
  <cp:lastModifiedBy>Craig.Faunce</cp:lastModifiedBy>
  <dcterms:created xsi:type="dcterms:W3CDTF">2023-08-09T18:57:38Z</dcterms:created>
  <dcterms:modified xsi:type="dcterms:W3CDTF">2023-08-17T20:49:20Z</dcterms:modified>
</cp:coreProperties>
</file>