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41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C11" i="1"/>
  <c r="C10" i="1"/>
  <c r="C9" i="1"/>
  <c r="C8" i="1"/>
  <c r="C6" i="1"/>
  <c r="C5" i="1"/>
  <c r="C4" i="1"/>
  <c r="C3" i="1"/>
  <c r="A9" i="1"/>
  <c r="A10" i="1" s="1"/>
  <c r="A11" i="1" s="1"/>
  <c r="A12" i="1" s="1"/>
  <c r="A5" i="1"/>
  <c r="A6" i="1" s="1"/>
  <c r="A4" i="1"/>
  <c r="A3" i="1"/>
  <c r="A8" i="1"/>
  <c r="E19" i="1" l="1"/>
  <c r="E18" i="1"/>
  <c r="E16" i="1"/>
  <c r="E17" i="1"/>
  <c r="A18" i="1"/>
  <c r="A19" i="1" s="1"/>
  <c r="C19" i="1" s="1"/>
  <c r="C20" i="1"/>
  <c r="C17" i="1"/>
  <c r="C16" i="1"/>
  <c r="C15" i="1"/>
  <c r="C14" i="1"/>
  <c r="A16" i="1"/>
  <c r="A17" i="1" s="1"/>
  <c r="A15" i="1"/>
  <c r="A14" i="1"/>
  <c r="C7" i="1"/>
  <c r="C13" i="1"/>
  <c r="C2" i="1"/>
  <c r="C18" i="1" l="1"/>
  <c r="A63" i="1"/>
  <c r="C63" i="1" s="1"/>
  <c r="E138" i="1" l="1"/>
  <c r="A135" i="1" l="1"/>
  <c r="C135" i="1" s="1"/>
  <c r="A136" i="1" l="1"/>
  <c r="H84" i="1"/>
  <c r="H85" i="1" s="1"/>
  <c r="H86" i="1" s="1"/>
  <c r="A85" i="1"/>
  <c r="A86" i="1" s="1"/>
  <c r="C86" i="1" s="1"/>
  <c r="C136" i="1" l="1"/>
  <c r="A137" i="1"/>
  <c r="C85" i="1"/>
  <c r="E134" i="1"/>
  <c r="A134" i="1"/>
  <c r="C134" i="1" s="1"/>
  <c r="A133" i="1"/>
  <c r="C133" i="1" s="1"/>
  <c r="A138" i="1" l="1"/>
  <c r="C137" i="1"/>
  <c r="E132" i="1"/>
  <c r="A132" i="1"/>
  <c r="C132" i="1" s="1"/>
  <c r="C72" i="1"/>
  <c r="C138" i="1" l="1"/>
  <c r="A139" i="1"/>
  <c r="H94" i="1"/>
  <c r="H95" i="1" s="1"/>
  <c r="H96" i="1" s="1"/>
  <c r="H97" i="1" s="1"/>
  <c r="H98" i="1" s="1"/>
  <c r="A94" i="1"/>
  <c r="A95" i="1" s="1"/>
  <c r="C93" i="1"/>
  <c r="A88" i="1"/>
  <c r="C88" i="1" s="1"/>
  <c r="C87" i="1"/>
  <c r="C139" i="1" l="1"/>
  <c r="A140" i="1"/>
  <c r="A89" i="1"/>
  <c r="C89" i="1" s="1"/>
  <c r="C95" i="1"/>
  <c r="A96" i="1"/>
  <c r="C96" i="1" s="1"/>
  <c r="C94" i="1"/>
  <c r="A90" i="1"/>
  <c r="C140" i="1" l="1"/>
  <c r="A141" i="1"/>
  <c r="A97" i="1"/>
  <c r="A98" i="1" s="1"/>
  <c r="C97" i="1"/>
  <c r="C90" i="1"/>
  <c r="A91" i="1"/>
  <c r="A142" i="1" l="1"/>
  <c r="C142" i="1" s="1"/>
  <c r="C141" i="1"/>
  <c r="C98" i="1"/>
  <c r="C91" i="1"/>
  <c r="A92" i="1"/>
  <c r="C92" i="1" l="1"/>
  <c r="A39" i="1" l="1"/>
  <c r="A40" i="1" s="1"/>
  <c r="C40" i="1" l="1"/>
  <c r="A41" i="1"/>
  <c r="A101" i="1"/>
  <c r="A102" i="1" s="1"/>
  <c r="A103" i="1" s="1"/>
  <c r="A104" i="1" s="1"/>
  <c r="A105" i="1" s="1"/>
  <c r="A106" i="1" s="1"/>
  <c r="A107" i="1" s="1"/>
  <c r="A108" i="1" s="1"/>
  <c r="A109" i="1" s="1"/>
  <c r="A110" i="1" s="1"/>
  <c r="A111" i="1" s="1"/>
  <c r="A112" i="1" s="1"/>
  <c r="A113" i="1" s="1"/>
  <c r="A114" i="1" s="1"/>
  <c r="C114" i="1" l="1"/>
  <c r="A115" i="1"/>
  <c r="A42" i="1"/>
  <c r="C41" i="1"/>
  <c r="C113" i="1"/>
  <c r="C109" i="1"/>
  <c r="C112" i="1"/>
  <c r="A123" i="1"/>
  <c r="C122" i="1"/>
  <c r="C123" i="1" l="1"/>
  <c r="A124" i="1"/>
  <c r="C115" i="1"/>
  <c r="A116" i="1"/>
  <c r="C42" i="1"/>
  <c r="A43" i="1"/>
  <c r="C124" i="1" l="1"/>
  <c r="A125" i="1"/>
  <c r="C116" i="1"/>
  <c r="A117" i="1"/>
  <c r="A44" i="1"/>
  <c r="C43" i="1"/>
  <c r="C117" i="1" l="1"/>
  <c r="A118" i="1"/>
  <c r="C125" i="1"/>
  <c r="A126" i="1"/>
  <c r="C44" i="1"/>
  <c r="A45" i="1"/>
  <c r="C111" i="1"/>
  <c r="C101" i="1"/>
  <c r="A127" i="1" l="1"/>
  <c r="C126" i="1"/>
  <c r="A119" i="1"/>
  <c r="C118" i="1"/>
  <c r="A46" i="1"/>
  <c r="C45" i="1"/>
  <c r="C110" i="1"/>
  <c r="C100" i="1"/>
  <c r="C102" i="1"/>
  <c r="C103" i="1"/>
  <c r="C99" i="1"/>
  <c r="C119" i="1" l="1"/>
  <c r="A120" i="1"/>
  <c r="C127" i="1"/>
  <c r="A128" i="1"/>
  <c r="C46" i="1"/>
  <c r="A47" i="1"/>
  <c r="C108" i="1"/>
  <c r="C38" i="1"/>
  <c r="C21" i="1"/>
  <c r="C128" i="1" l="1"/>
  <c r="A129" i="1"/>
  <c r="A121" i="1"/>
  <c r="C121" i="1" s="1"/>
  <c r="C120" i="1"/>
  <c r="E44" i="1"/>
  <c r="E127" i="1"/>
  <c r="A48" i="1"/>
  <c r="C47" i="1"/>
  <c r="E108" i="1"/>
  <c r="A22" i="1"/>
  <c r="C22" i="1" s="1"/>
  <c r="A130" i="1" l="1"/>
  <c r="C129" i="1"/>
  <c r="C48" i="1"/>
  <c r="A49" i="1"/>
  <c r="C107" i="1"/>
  <c r="A23" i="1"/>
  <c r="C39" i="1"/>
  <c r="C73" i="1"/>
  <c r="C64" i="1"/>
  <c r="E21" i="1" s="1"/>
  <c r="A65" i="1"/>
  <c r="C130" i="1" l="1"/>
  <c r="A131" i="1"/>
  <c r="C131" i="1" s="1"/>
  <c r="C65" i="1"/>
  <c r="E74" i="1" s="1"/>
  <c r="A66" i="1"/>
  <c r="A50" i="1"/>
  <c r="C49" i="1"/>
  <c r="C106" i="1"/>
  <c r="C105" i="1"/>
  <c r="C104" i="1"/>
  <c r="C23" i="1"/>
  <c r="A24" i="1"/>
  <c r="E75" i="1"/>
  <c r="E73" i="1"/>
  <c r="A74" i="1"/>
  <c r="H74" i="1"/>
  <c r="H75" i="1" s="1"/>
  <c r="H76" i="1" s="1"/>
  <c r="H77" i="1" s="1"/>
  <c r="H78" i="1" s="1"/>
  <c r="H79" i="1" s="1"/>
  <c r="H80" i="1" s="1"/>
  <c r="H81" i="1" s="1"/>
  <c r="H82" i="1" s="1"/>
  <c r="H83" i="1" s="1"/>
  <c r="C66" i="1" l="1"/>
  <c r="A67" i="1"/>
  <c r="C50" i="1"/>
  <c r="A51" i="1"/>
  <c r="C24" i="1"/>
  <c r="E43" i="1" s="1"/>
  <c r="A25" i="1"/>
  <c r="C74" i="1"/>
  <c r="A75" i="1"/>
  <c r="A68" i="1" l="1"/>
  <c r="C67" i="1"/>
  <c r="E76" i="1"/>
  <c r="C75" i="1"/>
  <c r="A76" i="1"/>
  <c r="A77" i="1" s="1"/>
  <c r="A52" i="1"/>
  <c r="C51" i="1"/>
  <c r="E107" i="1"/>
  <c r="C25" i="1"/>
  <c r="A26" i="1"/>
  <c r="C68" i="1" l="1"/>
  <c r="E78" i="1" s="1"/>
  <c r="A69" i="1"/>
  <c r="A78" i="1"/>
  <c r="A79" i="1" s="1"/>
  <c r="C77" i="1"/>
  <c r="E77" i="1"/>
  <c r="C76" i="1"/>
  <c r="C52" i="1"/>
  <c r="A53" i="1"/>
  <c r="C26" i="1"/>
  <c r="E25" i="1" s="1"/>
  <c r="A27" i="1"/>
  <c r="C79" i="1" l="1"/>
  <c r="A80" i="1"/>
  <c r="C69" i="1"/>
  <c r="E81" i="1" s="1"/>
  <c r="A70" i="1"/>
  <c r="C78" i="1"/>
  <c r="C53" i="1"/>
  <c r="A54" i="1"/>
  <c r="A28" i="1"/>
  <c r="C27" i="1"/>
  <c r="E99" i="1"/>
  <c r="C70" i="1" l="1"/>
  <c r="A71" i="1"/>
  <c r="C71" i="1" s="1"/>
  <c r="A81" i="1"/>
  <c r="C80" i="1"/>
  <c r="C54" i="1"/>
  <c r="A55" i="1"/>
  <c r="C28" i="1"/>
  <c r="A29" i="1"/>
  <c r="C81" i="1" l="1"/>
  <c r="A82" i="1"/>
  <c r="A56" i="1"/>
  <c r="C55" i="1"/>
  <c r="C29" i="1"/>
  <c r="A30" i="1"/>
  <c r="C82" i="1" l="1"/>
  <c r="A83" i="1"/>
  <c r="A84" i="1" s="1"/>
  <c r="C56" i="1"/>
  <c r="A57" i="1"/>
  <c r="A31" i="1"/>
  <c r="C30" i="1"/>
  <c r="C84" i="1" l="1"/>
  <c r="C83" i="1"/>
  <c r="C31" i="1"/>
  <c r="A32" i="1"/>
  <c r="A58" i="1"/>
  <c r="C57" i="1"/>
  <c r="C32" i="1" l="1"/>
  <c r="A33" i="1"/>
  <c r="C58" i="1"/>
  <c r="A59" i="1"/>
  <c r="A34" i="1" l="1"/>
  <c r="C33" i="1"/>
  <c r="E34" i="1" s="1"/>
  <c r="A60" i="1"/>
  <c r="C59" i="1"/>
  <c r="C34" i="1" l="1"/>
  <c r="A35" i="1"/>
  <c r="C60" i="1"/>
  <c r="A61" i="1"/>
  <c r="C35" i="1" l="1"/>
  <c r="A36" i="1"/>
  <c r="A62" i="1"/>
  <c r="C61" i="1"/>
  <c r="C36" i="1" l="1"/>
  <c r="A37" i="1"/>
  <c r="C37" i="1" s="1"/>
  <c r="C62" i="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D59" authorId="0" shapeId="0">
      <text>
        <r>
          <rPr>
            <b/>
            <sz val="9"/>
            <color indexed="81"/>
            <rFont val="Tahoma"/>
            <charset val="1"/>
          </rPr>
          <t>Author:</t>
        </r>
        <r>
          <rPr>
            <sz val="9"/>
            <color indexed="81"/>
            <rFont val="Tahoma"/>
            <charset val="1"/>
          </rPr>
          <t xml:space="preserve">
Implemented but no min/max valid weights were specified initially</t>
        </r>
      </text>
    </comment>
    <comment ref="D61" authorId="0" shapeId="0">
      <text>
        <r>
          <rPr>
            <b/>
            <sz val="9"/>
            <color indexed="81"/>
            <rFont val="Tahoma"/>
            <charset val="1"/>
          </rPr>
          <t>Author:</t>
        </r>
        <r>
          <rPr>
            <sz val="9"/>
            <color indexed="81"/>
            <rFont val="Tahoma"/>
            <charset val="1"/>
          </rPr>
          <t xml:space="preserve">
Implemented but no min/max valid weights were specified initially</t>
        </r>
      </text>
    </comment>
    <comment ref="D114" authorId="0" shapeId="0">
      <text>
        <r>
          <rPr>
            <b/>
            <sz val="9"/>
            <color indexed="81"/>
            <rFont val="Tahoma"/>
            <charset val="1"/>
          </rPr>
          <t>Author:</t>
        </r>
        <r>
          <rPr>
            <sz val="9"/>
            <color indexed="81"/>
            <rFont val="Tahoma"/>
            <charset val="1"/>
          </rPr>
          <t xml:space="preserve">
Business rules defined in (docs\original documents\species_QC_info.xlsx)</t>
        </r>
      </text>
    </comment>
    <comment ref="D115" authorId="0" shapeId="0">
      <text>
        <r>
          <rPr>
            <b/>
            <sz val="9"/>
            <color indexed="81"/>
            <rFont val="Tahoma"/>
            <charset val="1"/>
          </rPr>
          <t>Author:</t>
        </r>
        <r>
          <rPr>
            <sz val="9"/>
            <color indexed="81"/>
            <rFont val="Tahoma"/>
            <charset val="1"/>
          </rPr>
          <t xml:space="preserve">
Business rules defined in (docs\original documents\species_QC_info.xlsx)</t>
        </r>
      </text>
    </comment>
    <comment ref="D116" authorId="0" shapeId="0">
      <text>
        <r>
          <rPr>
            <b/>
            <sz val="9"/>
            <color indexed="81"/>
            <rFont val="Tahoma"/>
            <charset val="1"/>
          </rPr>
          <t>Author:</t>
        </r>
        <r>
          <rPr>
            <sz val="9"/>
            <color indexed="81"/>
            <rFont val="Tahoma"/>
            <charset val="1"/>
          </rPr>
          <t xml:space="preserve">
Business rules defined in (docs\original documents\species_QC_info.xlsx)</t>
        </r>
      </text>
    </comment>
    <comment ref="D117" authorId="0" shapeId="0">
      <text>
        <r>
          <rPr>
            <b/>
            <sz val="9"/>
            <color indexed="81"/>
            <rFont val="Tahoma"/>
            <charset val="1"/>
          </rPr>
          <t>Author:</t>
        </r>
        <r>
          <rPr>
            <sz val="9"/>
            <color indexed="81"/>
            <rFont val="Tahoma"/>
            <charset val="1"/>
          </rPr>
          <t xml:space="preserve">
Business rules defined in (docs\original documents\species_QC_info.xlsx)</t>
        </r>
      </text>
    </comment>
    <comment ref="D118" authorId="0" shapeId="0">
      <text>
        <r>
          <rPr>
            <b/>
            <sz val="9"/>
            <color indexed="81"/>
            <rFont val="Tahoma"/>
            <charset val="1"/>
          </rPr>
          <t>Author:</t>
        </r>
        <r>
          <rPr>
            <sz val="9"/>
            <color indexed="81"/>
            <rFont val="Tahoma"/>
            <charset val="1"/>
          </rPr>
          <t xml:space="preserve">
Implemented but no min/max valid weights were specified initially
Business rules defined in (docs\original documents\species_QC_info.xlsx)</t>
        </r>
      </text>
    </comment>
    <comment ref="D119" authorId="0" shapeId="0">
      <text>
        <r>
          <rPr>
            <b/>
            <sz val="9"/>
            <color indexed="81"/>
            <rFont val="Tahoma"/>
            <charset val="1"/>
          </rPr>
          <t>Author:</t>
        </r>
        <r>
          <rPr>
            <sz val="9"/>
            <color indexed="81"/>
            <rFont val="Tahoma"/>
            <charset val="1"/>
          </rPr>
          <t xml:space="preserve">
Business rules defined in (docs\original documents\species_QC_info.xlsx)</t>
        </r>
      </text>
    </comment>
    <comment ref="D120" authorId="0" shapeId="0">
      <text>
        <r>
          <rPr>
            <b/>
            <sz val="9"/>
            <color indexed="81"/>
            <rFont val="Tahoma"/>
            <charset val="1"/>
          </rPr>
          <t>Author:</t>
        </r>
        <r>
          <rPr>
            <sz val="9"/>
            <color indexed="81"/>
            <rFont val="Tahoma"/>
            <charset val="1"/>
          </rPr>
          <t xml:space="preserve">
Implemented but no min/max valid weights were specified initially
Business rules defined in (docs\original documents\species_QC_info.xlsx)</t>
        </r>
      </text>
    </comment>
    <comment ref="D121" authorId="0" shapeId="0">
      <text>
        <r>
          <rPr>
            <b/>
            <sz val="9"/>
            <color indexed="81"/>
            <rFont val="Tahoma"/>
            <charset val="1"/>
          </rPr>
          <t>Author:</t>
        </r>
        <r>
          <rPr>
            <sz val="9"/>
            <color indexed="81"/>
            <rFont val="Tahoma"/>
            <charset val="1"/>
          </rPr>
          <t xml:space="preserve">
Business rules defined in (docs\original documents\species_QC_info.xlsx)</t>
        </r>
      </text>
    </comment>
  </commentList>
</comments>
</file>

<file path=xl/sharedStrings.xml><?xml version="1.0" encoding="utf-8"?>
<sst xmlns="http://schemas.openxmlformats.org/spreadsheetml/2006/main" count="476" uniqueCount="228">
  <si>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</si>
  <si>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</si>
  <si>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</si>
  <si>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</si>
  <si>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</si>
  <si>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</si>
  <si>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</si>
  <si>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</si>
  <si>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</si>
  <si>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</si>
  <si>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</si>
  <si>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</si>
  <si>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</si>
  <si>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</si>
  <si>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Rule Description</t>
  </si>
  <si>
    <t>Technical Rule Description</t>
  </si>
  <si>
    <t>Test Case Exists? (if applicable)</t>
  </si>
  <si>
    <t>Error Code (if applicable)</t>
  </si>
  <si>
    <t>yes</t>
  </si>
  <si>
    <t>no</t>
  </si>
  <si>
    <t>N/A</t>
  </si>
  <si>
    <t>LIB Package</t>
  </si>
  <si>
    <t>Get Region From Longitude Function</t>
  </si>
  <si>
    <t>Get Region ID From Region Code Function</t>
  </si>
  <si>
    <t>this function determines a region based on a longitude value in decimal degrees (P_LON_DD parameter) and returns the region code</t>
  </si>
  <si>
    <t>this function determines a region ID (LIB_REGIONS.REGION_ID table field) based on a region code (P_REGION_CODE parameter) value (LIB_REGIONS.REGION_CODE table field) and returns the region ID value</t>
  </si>
  <si>
    <t>LIB Package Errors</t>
  </si>
  <si>
    <t>Get Region From Longitude Function - General Processing Error</t>
  </si>
  <si>
    <t>Get Region ID From Region Code Function - General Processing Error</t>
  </si>
  <si>
    <t>Get Region ID From Region Code Function - Invalid Region Code Error</t>
  </si>
  <si>
    <t>LIB Database</t>
  </si>
  <si>
    <t>Data QC</t>
  </si>
  <si>
    <t>Native length unit of measurement</t>
  </si>
  <si>
    <t>Native weight unit of measurement</t>
  </si>
  <si>
    <t>The specimen lengths (LIB_SPEC.LEN_CM) are defined in centimeters to allow them to be easily compared to the sampling plan lengths that are also stored in centimeters with 2 decimal places</t>
  </si>
  <si>
    <t>The specimen weights (LIB_SPEC.WT_KG) are defined in kilograms based on the International System of Units (SI) with 2 decimal places</t>
  </si>
  <si>
    <t>Mismatched Region</t>
  </si>
  <si>
    <t>Specimen with no Samples</t>
  </si>
  <si>
    <t>Points outside of North Pacific Bounding Box</t>
  </si>
  <si>
    <t>The specimen had no samples collected</t>
  </si>
  <si>
    <t>North Pacific Bounding Box Definition</t>
  </si>
  <si>
    <t>Error</t>
  </si>
  <si>
    <t>LIB Database Errors</t>
  </si>
  <si>
    <t>Overlapping Sample Allocations Error</t>
  </si>
  <si>
    <t>Each sampling allocation (LIB_SAMP_ALLOC) record must have unique the start (START_SAMP_ID) and end sample IDs (END_SAMP_ID) that do not overlap with any other sampling allocation records</t>
  </si>
  <si>
    <t>Automatic Sample Allocation IDs</t>
  </si>
  <si>
    <t>Unique Sample Allocation IDs Policy</t>
  </si>
  <si>
    <t>Sampling Allocation Application User Association</t>
  </si>
  <si>
    <t>Each Sampling Allocation (LIB_SAMP_ALLOC) record is associated with the user that it is assigned to (AUTH_APP_USERS)</t>
  </si>
  <si>
    <t>Formatted Numeric Sample IDs</t>
  </si>
  <si>
    <t>Formatted Alphanumeric Sample IDs</t>
  </si>
  <si>
    <t>The formatted numeric sample IDs for a given sampling allocation or specimen is a five-digit number with leading zeroes (e.g. 02999)</t>
  </si>
  <si>
    <t>The formatted alphanumeric sample ID for a given sampling allocation or specimen begins with the corresponding nation code for the associated Application User as a prefix and then a dash and a five-digit numeric value with leading zeroes (e.g. MX-02999)</t>
  </si>
  <si>
    <t>LIBA - QA</t>
  </si>
  <si>
    <t>Invalid Sample ID</t>
  </si>
  <si>
    <t>The Sample ID was not assigned to the current user</t>
  </si>
  <si>
    <t>All weight values must be specified or no weight values must be specified</t>
  </si>
  <si>
    <t>Invalid Specimen Dates</t>
  </si>
  <si>
    <t>Start date occurs after end date</t>
  </si>
  <si>
    <t>The Start Sample ID is larger than the End Sample ID</t>
  </si>
  <si>
    <t xml:space="preserve">Overlapping Sample Allocations </t>
  </si>
  <si>
    <t>Invalid Sample Allocation IDs</t>
  </si>
  <si>
    <t>There were one or more overlapping Sample Allocation IDs for the pending start/end sample ID values</t>
  </si>
  <si>
    <t>Unassigned Sample ID</t>
  </si>
  <si>
    <t>The Sample ID is already associated with a specimen</t>
  </si>
  <si>
    <t>The Sample ID has not been allocated</t>
  </si>
  <si>
    <t>Duplicate Sample ID</t>
  </si>
  <si>
    <t>warning</t>
  </si>
  <si>
    <t>error</t>
  </si>
  <si>
    <t>Unmatched Sampling Plan Specimen Length</t>
  </si>
  <si>
    <t>Only one of the fishing set coordinate components (Latitude or Longitude) is defined</t>
  </si>
  <si>
    <t>Incomplete Fishing Set Coordinates</t>
  </si>
  <si>
    <t>LIBA</t>
  </si>
  <si>
    <t>Latitude is stored to 5 decimal places</t>
  </si>
  <si>
    <t>Longitude is stored to 5 decimal places</t>
  </si>
  <si>
    <t>Latitude (LIB_SPEC.LAT_DD) is stored to 5 decimal places of precision</t>
  </si>
  <si>
    <t>Longitude (LIB_SPEC.LON_DD) is stored to 5 decimal places of precision</t>
  </si>
  <si>
    <t>Invalid Longitude Value</t>
  </si>
  <si>
    <t>Invalid Latitude Value</t>
  </si>
  <si>
    <t>The Latitude value specified is not a valid value (-90 to 90)</t>
  </si>
  <si>
    <t>The Longitude value specified is not a valid value (-180 to 180)</t>
  </si>
  <si>
    <t>Incomplete Specimen Weight Information</t>
  </si>
  <si>
    <t>Invalid Specimen Weight Value</t>
  </si>
  <si>
    <t>Invalid Specimen Length Value</t>
  </si>
  <si>
    <t>The specimen Length value must be positive</t>
  </si>
  <si>
    <t>The specimen Weight value must be positive</t>
  </si>
  <si>
    <t>The specimen length does not match a defined species/length in the sampling plan</t>
  </si>
  <si>
    <t>Orphan Specimen Trips</t>
  </si>
  <si>
    <t>The specimen length is invalid based on the original length value and unit of measurement</t>
  </si>
  <si>
    <t>The specimen weight is invalid based on the original weight value and unit of measurement</t>
  </si>
  <si>
    <t>The specimen trip is not associated with any specimens</t>
  </si>
  <si>
    <t>Inconsistent Specimen Length Values</t>
  </si>
  <si>
    <t>Inconsistent Specimen Weight Values</t>
  </si>
  <si>
    <t>View/Edit Specimen Page - Automatic Region Assignment</t>
  </si>
  <si>
    <t>Each user that is an administrator (DATA_ADMIN group) has access to create/edit/delete any specimen</t>
  </si>
  <si>
    <t>Each user that is a Data Contributor (DATA_WRITE group) has access to create/edit/delete any specimen associated with a sample ID that was allocated to them, otherwise the given specimen can be viewed in read-only mode</t>
  </si>
  <si>
    <t>User Country Associations</t>
  </si>
  <si>
    <t>Each user is associated with only one country group (e.g. US, JP) that indicates the country that is responsible for documenting the specimens and collecting the biological samples</t>
  </si>
  <si>
    <t>Specimens- Admin Role</t>
  </si>
  <si>
    <t>Specimens - Data Contributor Role</t>
  </si>
  <si>
    <t>View/Edit Specimen Page - Sample Allocations</t>
  </si>
  <si>
    <t>Clicking the "View Assigned Sample IDs" link will popup a window to view all sample IDs assigned to you to make it easier to confirm the sample ID is available/entered.  You can also click the Allocate Sample IDs button to retrieve a new sample ID allocation.</t>
  </si>
  <si>
    <t>View/Edit Specimen Page - Trip Assignments</t>
  </si>
  <si>
    <t>North Pacific Region Definition</t>
  </si>
  <si>
    <t>When a specimen is saved the user can specify the associate it with a new trip or associate it with an existing trip by selecting the sample ID of the corresponding trip</t>
  </si>
  <si>
    <t>If the specimen's Original Weight Unit of Measurement and Original Weight Value fields are specified the weight in kilograms is automatically calculated and used to update the specimen record when it is saved</t>
  </si>
  <si>
    <t>The specimen's length in centimeters is automatically calculated based on the specimen's Original Length Unit of Measurement and Original Length Value fields and used to update the specimen record when it is saved</t>
  </si>
  <si>
    <t>View/Edit Specimen Page - Automatic Length Calculations</t>
  </si>
  <si>
    <t>View/Edit Specimen Page - Automatic Weight Calculations</t>
  </si>
  <si>
    <t>View Sample Allocations - Allocate Sample IDs</t>
  </si>
  <si>
    <t>Clicking the Allocate Sample IDs button will create a new unique block of 10 unique sequential sample IDs and associated them with the logged in user</t>
  </si>
  <si>
    <t>The specimen length value exceeds the maximum valid length value defined for the Species and Length Type (defined in LIB_SPP_LEN_RULES table)</t>
  </si>
  <si>
    <t>Unusually High Specimen Length Value</t>
  </si>
  <si>
    <t>Invalid High Specimen Length Value</t>
  </si>
  <si>
    <t>The specimen length value exceeds the maximum expected length value defined for the Species and Length Type (defined in LIB_SPP_LEN_RULES table)</t>
  </si>
  <si>
    <t>Invalid Low Specimen Length Value</t>
  </si>
  <si>
    <t>Unusually Low Specimen Length Value</t>
  </si>
  <si>
    <t>The specimen length value exceeds the minimum valid length value defined for the Species and Length Type (defined in LIB_SPP_LEN_RULES table)</t>
  </si>
  <si>
    <t>The specimen length value exceeds the minimum expected length value defined for the Species and Length Type (defined in LIB_SPP_LEN_RULES table)</t>
  </si>
  <si>
    <t>Invalid High Specimen Weight Value</t>
  </si>
  <si>
    <t>Unusually High Specimen Weight Value</t>
  </si>
  <si>
    <t>Invalid Low Specimen Weight Value</t>
  </si>
  <si>
    <t>Unusually Low Specimen Weight Value</t>
  </si>
  <si>
    <t>The specimen weight value exceeds the maximum valid weight value defined for the Species and Weight Type (defined in LIB_SPP_WT_RULES table)</t>
  </si>
  <si>
    <t>The specimen weight value exceeds the maximum expected weight value defined for the Species and Weight Type (defined in LIB_SPP_WT_RULES table)</t>
  </si>
  <si>
    <t>The specimen weight value exceeds the minimum valid weight value defined for the Species and Weight Type (defined in LIB_SPP_WT_RULES table)</t>
  </si>
  <si>
    <t>The specimen weight value exceeds the minimum expected weight value defined for the Species and Weight Type (defined in LIB_SPP_WT_RULES table)</t>
  </si>
  <si>
    <t>LIB Custom DVM</t>
  </si>
  <si>
    <t>LDVM Cruise Insertions/Updates</t>
  </si>
  <si>
    <t>LDVM Cruise Deletions</t>
  </si>
  <si>
    <t>LDVM Execution (Return Code)</t>
  </si>
  <si>
    <t>The LDVM LIB_DVM_PKG.EXEC_DVM_SPEC_RC_SP procedure can be executed for a specified Specimen record to validate the Specimen record and all related child records (LIB implementation: CR-DB-005).  The procedure will indicate if the DVM was processed successfully with a return code and an exception message if there was a processing error.  This procedure allows a PL/SQL block to continue even if the DVM has an exception (e.g. batch DVM processing)</t>
  </si>
  <si>
    <t>The LDVM LIB_DVM_PKG.BATCH_EXEC_DVM_SPEC_SP procedure can be executed to execute the DVM on all Specimen records to validate the Specimen data so any QC issues can be resolved before using the data for reporting, submissions, etc.</t>
  </si>
  <si>
    <t>LDVM Execution (Specimen ID)</t>
  </si>
  <si>
    <t>LDVM Execution (Sample ID)</t>
  </si>
  <si>
    <t>The LDVM LIB_DVM_PKG.EXEC_DVM_SAMP_SP procedure can be executed for a specified Specimen record for a given Sample ID (defined by P_SAMP_ID parameter) to validate the Specimen record and all related child records (LIB implementation: CR-DB-005).  The procedure will raise a user defined exception if the DVM processing was unsuccessful</t>
  </si>
  <si>
    <t>The LDVM LIB_DVM_PKG.EXEC_DVM_SPEC_SP procedure can be executed for a specified Specimen record for a given Specimen ID (defined by P_SPEC_ID parameter) to validate the Specimen record and all related child records (LIB implementation: CR-DB-005).  The procedure will raise a user defined exception if the DVM processing was unsuccessful</t>
  </si>
  <si>
    <t>The LIB_DVM_PKG.EXEC_DVM_SPEC_SP or LIB_DVM_PKG.EXEC_DVM_SAMP_SP procedures can be executed to validate a specified new or updated Specimen record to ensure the DVM data is kept up-to-date for the Specimen (LIB implementation: CR-DB-015)</t>
  </si>
  <si>
    <t>The LIB_DVM_PKG.DELETE_SPEC_SP procedure can be executed to delete a given Specimen record and all associated DVM data to ensure that the DVM data is not kept for a deleted Specimen (LIB implementation: CR-DB-016).  The data history package retains the information for auditing purposes</t>
  </si>
  <si>
    <t>LIB Custom DVM Errors</t>
  </si>
  <si>
    <t>Batch DVM - Processing Error</t>
  </si>
  <si>
    <t>The Batch DVM procedure did not complete successfully</t>
  </si>
  <si>
    <t>Batch Process LDVM</t>
  </si>
  <si>
    <t>The Specimen DVM procedure was executed without the required parameters</t>
  </si>
  <si>
    <t>The Specimen DVM procedure did not complete successfully</t>
  </si>
  <si>
    <t>Specimen DVM - Required Parameters are Blank</t>
  </si>
  <si>
    <t>Specimen DVM - Processing Error</t>
  </si>
  <si>
    <t>Delete Specimen - Required Parameters are Blank</t>
  </si>
  <si>
    <t>Delete Specimen - Processing Error</t>
  </si>
  <si>
    <t>Delete Specimen - Invalid Specimen Specified</t>
  </si>
  <si>
    <t>The Delete Specimen DVM procedure was executed without the required parameters</t>
  </si>
  <si>
    <t>The Delete Specimen DVM procedure did not complete successfully</t>
  </si>
  <si>
    <t>The Delete Specimen DVM procedure was executed for a specified Specimen that does not exist</t>
  </si>
  <si>
    <t>Specimen Length Validation Function</t>
  </si>
  <si>
    <t>Specimen Weight Validation Function</t>
  </si>
  <si>
    <t>Specimen Sampling Plan Validation Function</t>
  </si>
  <si>
    <t>Specimen Length Validation Function - General Processing Error</t>
  </si>
  <si>
    <t>Specimen Weight Validation Function - General Processing Error</t>
  </si>
  <si>
    <t>Specimen Sampling Plan Validation Function - General Processing Error</t>
  </si>
  <si>
    <t>this function determines if there is a validation warning (unexpected low/high length value) for the specified species, length, and length type.  If the function returns a NULL value then there are no specimen length validation warnings and if it returns a string it indicates a validation warning was identified and the string contains the information about the warning</t>
  </si>
  <si>
    <t>this function determines if there is a validation warning (unexpected low/high weight value) for the specified species, weight, and weight type.  If the function returns a NULL value then there are no specimen weight validation warnings and if it returns a string it indicates a validation warning was identified and the string contains the information about the warning</t>
  </si>
  <si>
    <t>this function determines if there is a sampling plan validation warning for the specified species and length.  If the function returns a NULL value then there are no sampling plan warnings and if it returns a string it indicates a validation warning was identified and the string contains the information about the warning</t>
  </si>
  <si>
    <t>Validation Issue Categories</t>
  </si>
  <si>
    <t>Validation Errors</t>
  </si>
  <si>
    <t>Validation Warnings</t>
  </si>
  <si>
    <t>A Validation Error indicates that the associated parent table (e.g. Specimen) or an associated record (e.g. Sample Allocation) is invalid</t>
  </si>
  <si>
    <t>A Validation Warning indicates that the associated parent table (e.g. Specimen) or an associated record (e.g. Sample Allocation) have a value or set of values that are not typical but acceptable</t>
  </si>
  <si>
    <t>All specimens are displayed on the page but only specimens associated with a Sample ID that has been allocated to the logged in user are editable or if the logged in user is an administrator the specimens are editable, these editable records are highlighted in a different color and have an edit icon associated with them.  Otherwise the specimen records are not highlighted and they have a view icon associated with them</t>
  </si>
  <si>
    <t>View Specimens - Editable/Viewable Records</t>
  </si>
  <si>
    <t>The North pacific bounding box is defined as 0° to 65°N and 120°E to 120°W, this is inclusive (source: LHP point of contact)</t>
  </si>
  <si>
    <t>Download Sampling Data Sheet Procedure</t>
  </si>
  <si>
    <t>This procedure queries for the LIB_SAMP_ALLOC record for the specified SAMP_ALLOC_ID value specified by P_SAMP_ALLOC_ID.  The corresponding sampling data sheet will be provided as a PDF download</t>
  </si>
  <si>
    <t>Download Sampling Data Sheet Procedure - Required Field Error</t>
  </si>
  <si>
    <t>Download Sampling Data Sheet Procedure - Invalid Sampling Allocation</t>
  </si>
  <si>
    <t>Download Sampling Data Sheet Procedure - General Processing Error</t>
  </si>
  <si>
    <t>The P_SAMP_ALLOC_ID parameter is blank</t>
  </si>
  <si>
    <t>The P_SAMP_ALLOC_ID parameter is invalid, the sampling allocation record does not exist</t>
  </si>
  <si>
    <t>Authorization Package</t>
  </si>
  <si>
    <t>S&amp;T CAM Custom Authentication Function</t>
  </si>
  <si>
    <t>The procedure ST6_CAM_AUTH.APX_CUST_AUTH_USER package function utilizes an secure web service to authenticate users via the S&amp;T CAM system</t>
  </si>
  <si>
    <t>User Authentication</t>
  </si>
  <si>
    <t>User Management</t>
  </si>
  <si>
    <t>CAM user management is performed using the S&amp;T CAM system (shown in the "My Account" and "Manage Users" navigation bar items following a successful login</t>
  </si>
  <si>
    <t>Sampling Plan Length Bins</t>
  </si>
  <si>
    <t>Sampling Plan Length Bin Specimen Matches</t>
  </si>
  <si>
    <t>A given Sample Plan bin (LIB_SAMP_PLANS) defines the minimum length (non-inclusive) in centimeters (LEN_BIN_MIN_CM) and the width of the sampling plan bin in centimeters (LEN_BIN_WIDTH_CM) of the given sampling plan bin to determine the maximum length (inclusive) of the bin in centimeters (e.g. LIB_SAMP_PLANS_V.LEN_BIN_MAX_CM)</t>
  </si>
  <si>
    <t>A given specimen matches a sampling plan bin if the sampling plan species matches the specimen species and the length of the specimen is above the minimum sampling plan length (non-inclusive) and below the maximum sampling plan length (inclusive)</t>
  </si>
  <si>
    <t>Import Staging Specimen Data Procedure</t>
  </si>
  <si>
    <t>This procedure creates the specimen record based on the specified specimen staging record (P_STG_SPEC_ID) and updates the staging record to link to the corresponding specimen record</t>
  </si>
  <si>
    <t>Batch Import Staging Specimen Data Procedure</t>
  </si>
  <si>
    <t>This procedure queries the LIB_STG_SPEC table for all specimen staging records that have not already been imported to the LIB_SPEC specimen table and imports them into the specimen table.</t>
  </si>
  <si>
    <t>Import Staging Specimen Data Procedure - Required Field Error</t>
  </si>
  <si>
    <t>Import Staging Specimen Data Procedure - General Processing Error</t>
  </si>
  <si>
    <t>Batch Import Staging Specimen Data Procedure - General Processing Error</t>
  </si>
  <si>
    <t>Import Staging Specimen Data Procedure - Staging Record Missing</t>
  </si>
  <si>
    <t>Import Staging Specimen Data Procedure - Staging Record Already Processed</t>
  </si>
  <si>
    <t>The Specimen Staging Record does not exist</t>
  </si>
  <si>
    <t>The Import Staging Specimen procedure did not complete successfully</t>
  </si>
  <si>
    <t>The specified specimen staging record has already been processed</t>
  </si>
  <si>
    <t>The parameters specified were invalid, the value of P_STG_SPEC_ID or P_TRIP_ID is blank</t>
  </si>
  <si>
    <t>The Batch Import Staging Specimen Data Procedure did not complete successfully</t>
  </si>
  <si>
    <t>Load Specimens - csv file format</t>
  </si>
  <si>
    <t>The column names must match the names of the column aliases defined in the data loading pages (the order of the columns do not matter).  For an example please see LIB_data_import_example.xlsx.  The column headings also have comments defined to specify if the given reference value column is a cod</t>
  </si>
  <si>
    <t>Load Specimens - batch processing</t>
  </si>
  <si>
    <t>Load Specimens - staging data import</t>
  </si>
  <si>
    <t>Load Specimens - staging data processing</t>
  </si>
  <si>
    <t xml:space="preserve">Each time a .csv file is uploaded the data is loaded into the specimen staging table (LIB_STG_SPEC) using the default APEX functionality. </t>
  </si>
  <si>
    <t>Each staging record in the given .csv file is associated with a batch record (LIB_STG_BATCHES) so that the imported data can be tracked</t>
  </si>
  <si>
    <t>Original Trip ID</t>
  </si>
  <si>
    <t xml:space="preserve">Each specimen trip record (LIB_SPEC_TRIPS) defines a unique nation-/fishery-specific unique alphanumeric trip identifier (ORIG_TRIP_ID).  </t>
  </si>
  <si>
    <t>Invalid Spine Sample Information</t>
  </si>
  <si>
    <t>The specimen spine sample note is not defined for a spine sample that was collected or the spine sample note is defined when a spine sample was not collected</t>
  </si>
  <si>
    <t>PRI Database</t>
  </si>
  <si>
    <t>GIM</t>
  </si>
  <si>
    <t>RIA</t>
  </si>
  <si>
    <t>PRI Database Errors</t>
  </si>
  <si>
    <t>GitLab API</t>
  </si>
  <si>
    <t>The GitLab API is used to query for projects and project tags and stores the information in the PRI Database</t>
  </si>
  <si>
    <t>Custom Configuration File</t>
  </si>
  <si>
    <t>Project Resource Information</t>
  </si>
  <si>
    <t>Custom Configuration File Format</t>
  </si>
  <si>
    <t>Custom Configuration File Template</t>
  </si>
  <si>
    <t>Custom Configuration Content Template</t>
  </si>
  <si>
    <t>Each Git project that has a Custom Configuration File (PRI.config) defined in the root of their repository will have it parsed for one or more resources defined in the project</t>
  </si>
  <si>
    <t>Project Filtering</t>
  </si>
  <si>
    <t>Only public and internal Projects are displayed in the interface, private project are excluded</t>
  </si>
  <si>
    <t>The script is designed to be run periodically to refresh the information in the database so the existing data is replaced each time the process is executed</t>
  </si>
  <si>
    <t>Repeatable Script Execution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</si>
</sst>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
      <u/>
      <sz val="11"/>
      <color theme="1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bgColor indexed="64"/>
      </patternFill>
    </fill>
    <fill>
      <patternFill patternType="solid">
        <fgColor rgb="FFFFC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0" fillId="0" borderId="0" xfId="0" applyAlignment="1">
      <alignment wrapText="1"/>
    </xf>
    <xf numFmtId="0" fontId="3" fillId="0" borderId="0" xfId="0" applyFont="1"/>
    <xf numFmtId="0" fontId="0" fillId="0" borderId="0" xfId="0" applyFill="1"/>
    <xf numFmtId="0" fontId="0" fillId="0" borderId="0" xfId="0" applyFill="1" applyAlignment="1">
      <alignment wrapText="1"/>
    </xf>
    <xf numFmtId="0" fontId="0" fillId="2" borderId="0" xfId="0" applyFill="1" applyAlignment="1">
      <alignment wrapText="1"/>
    </xf>
    <xf numFmtId="0" fontId="0" fillId="2" borderId="0" xfId="0" applyFill="1"/>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0" borderId="0" xfId="0" applyFont="1" applyFill="1" applyAlignment="1">
      <alignment wrapText="1"/>
    </xf>
    <xf numFmtId="0" fontId="6" fillId="0" borderId="0" xfId="1" applyAlignment="1">
      <alignment wrapText="1"/>
    </xf>
    <xf numFmtId="0" fontId="0" fillId="0" borderId="0" xfId="0" applyFo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PRI.config.template.txt" TargetMode="External"/><Relationship Id="rId7" Type="http://schemas.openxmlformats.org/officeDocument/2006/relationships/comments" Target="../comments1.xml"/><Relationship Id="rId2" Type="http://schemas.openxmlformats.org/officeDocument/2006/relationships/hyperlink" Target="json_schema.json" TargetMode="External"/><Relationship Id="rId1" Type="http://schemas.openxmlformats.org/officeDocument/2006/relationships/hyperlink" Target="batch%20import\sample%20data%20files\LIB_data_import_example.xlsx"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data_generator_template.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1"/>
  <sheetViews>
    <sheetView tabSelected="1" workbookViewId="0">
      <selection activeCell="B7" sqref="B7"/>
    </sheetView>
  </sheetViews>
  <sheetFormatPr defaultRowHeight="15" x14ac:dyDescent="0.25"/>
  <cols>
    <col min="2" max="2" width="21.42578125" bestFit="1" customWidth="1"/>
    <col min="3" max="3" width="21.5703125" customWidth="1"/>
    <col min="4" max="4" width="51.7109375" style="1" bestFit="1" customWidth="1"/>
    <col min="5" max="5" width="58.85546875" style="1" customWidth="1"/>
    <col min="6" max="6" width="15.42578125" style="1" customWidth="1"/>
    <col min="7" max="7" width="24.42578125" style="1" bestFit="1" customWidth="1"/>
    <col min="8" max="8" width="24.42578125" style="1" customWidth="1"/>
    <col min="9" max="18" width="21.5703125" customWidth="1"/>
  </cols>
  <sheetData>
    <row r="1" spans="1:18" x14ac:dyDescent="0.25">
      <c r="A1" s="2" t="s">
        <v>12</v>
      </c>
      <c r="B1" s="2" t="s">
        <v>11</v>
      </c>
      <c r="C1" s="2" t="s">
        <v>0</v>
      </c>
      <c r="D1" s="2" t="s">
        <v>1</v>
      </c>
      <c r="E1" s="2" t="s">
        <v>14</v>
      </c>
      <c r="F1" s="2" t="s">
        <v>15</v>
      </c>
      <c r="G1" s="2" t="s">
        <v>13</v>
      </c>
      <c r="H1" s="2" t="s">
        <v>17</v>
      </c>
      <c r="I1" s="2" t="s">
        <v>2</v>
      </c>
      <c r="J1" s="2" t="s">
        <v>16</v>
      </c>
      <c r="K1" s="2" t="s">
        <v>3</v>
      </c>
      <c r="L1" s="2" t="s">
        <v>4</v>
      </c>
      <c r="M1" s="2" t="s">
        <v>5</v>
      </c>
      <c r="N1" s="2" t="s">
        <v>6</v>
      </c>
      <c r="O1" s="2" t="s">
        <v>7</v>
      </c>
      <c r="P1" s="2" t="s">
        <v>8</v>
      </c>
      <c r="Q1" s="2" t="s">
        <v>9</v>
      </c>
      <c r="R1" s="2" t="s">
        <v>10</v>
      </c>
    </row>
    <row r="2" spans="1:18" s="15" customFormat="1" x14ac:dyDescent="0.25">
      <c r="A2" s="15">
        <v>1</v>
      </c>
      <c r="B2" s="15" t="s">
        <v>212</v>
      </c>
      <c r="C2" s="4" t="str">
        <f>CONCATENATE("PRI-DB-", REPT("0", 3-LEN(A2)), A2)</f>
        <v>PRI-DB-001</v>
      </c>
      <c r="E2" s="16"/>
    </row>
    <row r="3" spans="1:18" s="15" customFormat="1" x14ac:dyDescent="0.25">
      <c r="A3" s="15">
        <f>A2+1</f>
        <v>2</v>
      </c>
      <c r="B3" s="15" t="s">
        <v>212</v>
      </c>
      <c r="C3" s="4" t="str">
        <f t="shared" ref="C3:C6" si="0">CONCATENATE("PRI-DB-", REPT("0", 3-LEN(A3)), A3)</f>
        <v>PRI-DB-002</v>
      </c>
      <c r="E3" s="16"/>
    </row>
    <row r="4" spans="1:18" s="15" customFormat="1" x14ac:dyDescent="0.25">
      <c r="A4" s="15">
        <f t="shared" ref="A4:A6" si="1">A3+1</f>
        <v>3</v>
      </c>
      <c r="B4" s="15" t="s">
        <v>212</v>
      </c>
      <c r="C4" s="4" t="str">
        <f t="shared" si="0"/>
        <v>PRI-DB-003</v>
      </c>
      <c r="E4" s="16"/>
    </row>
    <row r="5" spans="1:18" s="15" customFormat="1" x14ac:dyDescent="0.25">
      <c r="A5" s="15">
        <f t="shared" si="1"/>
        <v>4</v>
      </c>
      <c r="B5" s="15" t="s">
        <v>212</v>
      </c>
      <c r="C5" s="4" t="str">
        <f t="shared" si="0"/>
        <v>PRI-DB-004</v>
      </c>
      <c r="E5" s="16"/>
    </row>
    <row r="6" spans="1:18" s="15" customFormat="1" x14ac:dyDescent="0.25">
      <c r="A6" s="15">
        <f t="shared" si="1"/>
        <v>5</v>
      </c>
      <c r="B6" s="15" t="s">
        <v>212</v>
      </c>
      <c r="C6" s="4" t="str">
        <f t="shared" si="0"/>
        <v>PRI-DB-005</v>
      </c>
      <c r="E6" s="16"/>
    </row>
    <row r="7" spans="1:18" s="15" customFormat="1" x14ac:dyDescent="0.25">
      <c r="A7" s="15">
        <v>1</v>
      </c>
      <c r="B7" s="15" t="s">
        <v>215</v>
      </c>
      <c r="C7" s="4" t="str">
        <f>CONCATENATE("PRI-DB-ERR-", REPT("0", 3-LEN(A7)), A7)</f>
        <v>PRI-DB-ERR-001</v>
      </c>
      <c r="E7" s="16"/>
    </row>
    <row r="8" spans="1:18" s="15" customFormat="1" x14ac:dyDescent="0.25">
      <c r="A8" s="15">
        <f>A7+1</f>
        <v>2</v>
      </c>
      <c r="B8" s="15" t="s">
        <v>215</v>
      </c>
      <c r="C8" s="4" t="str">
        <f t="shared" ref="C8:C12" si="2">CONCATENATE("PRI-DB-ERR-", REPT("0", 3-LEN(A8)), A8)</f>
        <v>PRI-DB-ERR-002</v>
      </c>
      <c r="E8" s="16"/>
    </row>
    <row r="9" spans="1:18" s="15" customFormat="1" x14ac:dyDescent="0.25">
      <c r="A9" s="15">
        <f t="shared" ref="A9:A12" si="3">A8+1</f>
        <v>3</v>
      </c>
      <c r="B9" s="15" t="s">
        <v>215</v>
      </c>
      <c r="C9" s="4" t="str">
        <f t="shared" si="2"/>
        <v>PRI-DB-ERR-003</v>
      </c>
      <c r="E9" s="16"/>
    </row>
    <row r="10" spans="1:18" s="15" customFormat="1" x14ac:dyDescent="0.25">
      <c r="A10" s="15">
        <f t="shared" si="3"/>
        <v>4</v>
      </c>
      <c r="B10" s="15" t="s">
        <v>215</v>
      </c>
      <c r="C10" s="4" t="str">
        <f t="shared" si="2"/>
        <v>PRI-DB-ERR-004</v>
      </c>
      <c r="E10" s="16"/>
    </row>
    <row r="11" spans="1:18" s="15" customFormat="1" x14ac:dyDescent="0.25">
      <c r="A11" s="15">
        <f t="shared" si="3"/>
        <v>5</v>
      </c>
      <c r="B11" s="15" t="s">
        <v>215</v>
      </c>
      <c r="C11" s="4" t="str">
        <f t="shared" si="2"/>
        <v>PRI-DB-ERR-005</v>
      </c>
      <c r="E11" s="16"/>
    </row>
    <row r="12" spans="1:18" s="15" customFormat="1" x14ac:dyDescent="0.25">
      <c r="A12" s="15">
        <f t="shared" si="3"/>
        <v>6</v>
      </c>
      <c r="B12" s="15" t="s">
        <v>215</v>
      </c>
      <c r="C12" s="4" t="str">
        <f t="shared" si="2"/>
        <v>PRI-DB-ERR-006</v>
      </c>
      <c r="E12" s="16"/>
    </row>
    <row r="13" spans="1:18" s="15" customFormat="1" ht="45" x14ac:dyDescent="0.25">
      <c r="A13" s="15">
        <v>1</v>
      </c>
      <c r="B13" s="15" t="s">
        <v>213</v>
      </c>
      <c r="C13" s="4" t="str">
        <f>CONCATENATE("GIM-", REPT("0", 3-LEN(A13)), A13)</f>
        <v>GIM-001</v>
      </c>
      <c r="D13" s="15" t="s">
        <v>227</v>
      </c>
      <c r="E13" s="16" t="s">
        <v>226</v>
      </c>
    </row>
    <row r="14" spans="1:18" s="15" customFormat="1" ht="30" x14ac:dyDescent="0.25">
      <c r="A14" s="15">
        <f>A13+1</f>
        <v>2</v>
      </c>
      <c r="B14" s="15" t="s">
        <v>213</v>
      </c>
      <c r="C14" s="4" t="str">
        <f t="shared" ref="C14:C17" si="4">CONCATENATE("GIM-", REPT("0", 3-LEN(A14)), A14)</f>
        <v>GIM-002</v>
      </c>
      <c r="D14" s="15" t="s">
        <v>216</v>
      </c>
      <c r="E14" s="16" t="s">
        <v>217</v>
      </c>
    </row>
    <row r="15" spans="1:18" s="15" customFormat="1" ht="45" x14ac:dyDescent="0.25">
      <c r="A15" s="15">
        <f t="shared" ref="A15:A17" si="5">A14+1</f>
        <v>3</v>
      </c>
      <c r="B15" s="15" t="s">
        <v>213</v>
      </c>
      <c r="C15" s="4" t="str">
        <f t="shared" si="4"/>
        <v>GIM-003</v>
      </c>
      <c r="D15" s="15" t="s">
        <v>218</v>
      </c>
      <c r="E15" s="16" t="s">
        <v>223</v>
      </c>
    </row>
    <row r="16" spans="1:18" s="15" customFormat="1" ht="30" x14ac:dyDescent="0.25">
      <c r="A16" s="15">
        <f t="shared" si="5"/>
        <v>4</v>
      </c>
      <c r="B16" s="15" t="s">
        <v>213</v>
      </c>
      <c r="C16" s="4" t="str">
        <f t="shared" si="4"/>
        <v>GIM-004</v>
      </c>
      <c r="D16" s="15" t="s">
        <v>219</v>
      </c>
      <c r="E16" s="16" t="str">
        <f>"Project Resource Information is defined in the """&amp;D15&amp;""" ("&amp;C15&amp;")"</f>
        <v>Project Resource Information is defined in the "Custom Configuration File" (GIM-003)</v>
      </c>
    </row>
    <row r="17" spans="1:8" s="15" customFormat="1" ht="30" x14ac:dyDescent="0.25">
      <c r="A17" s="15">
        <f t="shared" si="5"/>
        <v>5</v>
      </c>
      <c r="B17" s="15" t="s">
        <v>213</v>
      </c>
      <c r="C17" s="4" t="str">
        <f t="shared" si="4"/>
        <v>GIM-005</v>
      </c>
      <c r="D17" s="15" t="s">
        <v>220</v>
      </c>
      <c r="E17" s="14" t="str">
        <f>"The custom configuration file format is JSON, a JSON schema is available for the """&amp;D15&amp;""" ("&amp;C15&amp;")"</f>
        <v>The custom configuration file format is JSON, a JSON schema is available for the "Custom Configuration File" (GIM-003)</v>
      </c>
    </row>
    <row r="18" spans="1:8" s="15" customFormat="1" ht="75" x14ac:dyDescent="0.25">
      <c r="A18" s="15">
        <f t="shared" ref="A18:A19" si="6">A17+1</f>
        <v>6</v>
      </c>
      <c r="B18" s="15" t="s">
        <v>213</v>
      </c>
      <c r="C18" s="4" t="str">
        <f t="shared" ref="C18:C19" si="7">CONCATENATE("GIM-", REPT("0", 3-LEN(A18)), A18)</f>
        <v>GIM-006</v>
      </c>
      <c r="D18" s="15" t="s">
        <v>221</v>
      </c>
      <c r="E18" s="14" t="str">
        <f>"A Custom Configuration File Template is available to provide the JSON wrapper for the JSON content.  Information from the """&amp;D19&amp;""" ("&amp;C19&amp;") can be imported into the Custom Configuration File Template to define the """&amp;D15&amp;""" ("&amp;C15&amp;")"</f>
        <v>A Custom Configuration File Template is available to provide the JSON wrapper for the JSON content.  Information from the "Custom Configuration Content Template" (GIM-007) can be imported into the Custom Configuration File Template to define the "Custom Configuration File" (GIM-003)</v>
      </c>
    </row>
    <row r="19" spans="1:8" s="15" customFormat="1" ht="60" x14ac:dyDescent="0.25">
      <c r="A19" s="15">
        <f t="shared" si="6"/>
        <v>7</v>
      </c>
      <c r="B19" s="15" t="s">
        <v>213</v>
      </c>
      <c r="C19" s="4" t="str">
        <f t="shared" si="7"/>
        <v>GIM-007</v>
      </c>
      <c r="D19" s="15" t="s">
        <v>222</v>
      </c>
      <c r="E19" s="14" t="str">
        <f>"A Custom Configuration Content Template is available to generate the JSON content for each project resource for the """&amp;D15&amp;""" ("&amp;C15&amp;") by specifying resource information in the appropriate columns"</f>
        <v>A Custom Configuration Content Template is available to generate the JSON content for each project resource for the "Custom Configuration File" (GIM-003) by specifying resource information in the appropriate columns</v>
      </c>
    </row>
    <row r="20" spans="1:8" s="15" customFormat="1" ht="30" x14ac:dyDescent="0.25">
      <c r="A20" s="15">
        <v>1</v>
      </c>
      <c r="B20" s="15" t="s">
        <v>214</v>
      </c>
      <c r="C20" s="4" t="str">
        <f>CONCATENATE("RIA-", REPT("0", 3-LEN(A20)), A20)</f>
        <v>RIA-001</v>
      </c>
      <c r="D20" s="15" t="s">
        <v>224</v>
      </c>
      <c r="E20" s="16" t="s">
        <v>225</v>
      </c>
    </row>
    <row r="21" spans="1:8" ht="90" x14ac:dyDescent="0.25">
      <c r="A21">
        <v>1</v>
      </c>
      <c r="B21" s="4" t="s">
        <v>30</v>
      </c>
      <c r="C21" s="4" t="str">
        <f>CONCATENATE("LIB-DB-", REPT("0", 3-LEN(A21)), A21)</f>
        <v>LIB-DB-001</v>
      </c>
      <c r="D21" s="4" t="s">
        <v>103</v>
      </c>
      <c r="E21" s="1" t="str">
        <f>"A given longitude value in 360 degree notation is defined as the Eastern Noth Pacific when the longitude value is more than 200, Central North Pacific"&amp;" when the longitude value is between 160 and 200 (both inclusive), and Western North Pacific when the longitude is less than 160.  This logic is defined in the """&amp;D64&amp;""" ("&amp;C64&amp;")"</f>
        <v>A given longitude value in 360 degree notation is defined as the Eastern Noth Pacific when the longitude value is more than 200, Central North Pacific when the longitude value is between 160 and 200 (both inclusive), and Western North Pacific when the longitude is less than 160.  This logic is defined in the "Get Region From Longitude Function" (LIB-PKG-001)</v>
      </c>
      <c r="F21"/>
      <c r="G21" s="4" t="s">
        <v>20</v>
      </c>
      <c r="H21"/>
    </row>
    <row r="22" spans="1:8" ht="60" x14ac:dyDescent="0.25">
      <c r="A22">
        <f>A21+1</f>
        <v>2</v>
      </c>
      <c r="B22" s="4" t="s">
        <v>30</v>
      </c>
      <c r="C22" s="4" t="str">
        <f t="shared" ref="C22:C23" si="8">CONCATENATE("LIB-DB-", REPT("0", 3-LEN(A22)), A22)</f>
        <v>LIB-DB-002</v>
      </c>
      <c r="D22" s="1" t="s">
        <v>32</v>
      </c>
      <c r="E22" s="4" t="s">
        <v>34</v>
      </c>
      <c r="F22"/>
      <c r="G22"/>
      <c r="H22"/>
    </row>
    <row r="23" spans="1:8" ht="45" x14ac:dyDescent="0.25">
      <c r="A23">
        <f t="shared" ref="A23:A37" si="9">A22+1</f>
        <v>3</v>
      </c>
      <c r="B23" s="4" t="s">
        <v>30</v>
      </c>
      <c r="C23" s="4" t="str">
        <f t="shared" si="8"/>
        <v>LIB-DB-003</v>
      </c>
      <c r="D23" s="1" t="s">
        <v>33</v>
      </c>
      <c r="E23" s="4" t="s">
        <v>35</v>
      </c>
      <c r="F23"/>
      <c r="G23"/>
      <c r="H23"/>
    </row>
    <row r="24" spans="1:8" ht="30" x14ac:dyDescent="0.25">
      <c r="A24">
        <f t="shared" si="9"/>
        <v>4</v>
      </c>
      <c r="B24" s="4" t="s">
        <v>30</v>
      </c>
      <c r="C24" s="4" t="str">
        <f t="shared" ref="C24" si="10">CONCATENATE("LIB-DB-", REPT("0", 3-LEN(A24)), A24)</f>
        <v>LIB-DB-004</v>
      </c>
      <c r="D24" s="1" t="s">
        <v>40</v>
      </c>
      <c r="E24" s="4" t="s">
        <v>169</v>
      </c>
      <c r="F24"/>
      <c r="G24"/>
      <c r="H24"/>
    </row>
    <row r="25" spans="1:8" ht="180" x14ac:dyDescent="0.25">
      <c r="A25">
        <f t="shared" si="9"/>
        <v>5</v>
      </c>
      <c r="B25" s="4" t="s">
        <v>30</v>
      </c>
      <c r="C25" s="4" t="str">
        <f t="shared" ref="C25" si="11">CONCATENATE("LIB-DB-", REPT("0", 3-LEN(A25)), A25)</f>
        <v>LIB-DB-005</v>
      </c>
      <c r="D25" s="1" t="s">
        <v>45</v>
      </c>
      <c r="E25" s="1" t="str">
        <f>"When a sampling allocation (LIB_SAMP_ALLOC) record is inserted into the database"&amp;" with no start (START_SAMP_ID) and end sample IDs (END_SAMP_ID) specified the sample allocation trigger (LIB_SAMP_ALLOC_AUTO_BRI) automatically provides values for them to generate """&amp;$D$26&amp;""" ("&amp;$C$26&amp;"), the unique sample IDs are allocated in blocks of 10 (e.g. 101 - 110).  The automatically generated START_SAMP_ID of the new record is based on the existing data in the sampling "&amp;"allocation table, it uses the maximum END_SAMP_ID and adds one to it, the automatically generated END_SAMP_ID is the new START_SAMP_ID + 9 (e.g. START_SAMP_ID = 151 then END_SAMP_ID = 160)"</f>
        <v>When a sampling allocation (LIB_SAMP_ALLOC) record is inserted into the database with no start (START_SAMP_ID) and end sample IDs (END_SAMP_ID) specified the sample allocation trigger (LIB_SAMP_ALLOC_AUTO_BRI) automatically provides values for them to generate "Unique Sample Allocation IDs Policy" (LIB-DB-006), the unique sample IDs are allocated in blocks of 10 (e.g. 101 - 110).  The automatically generated START_SAMP_ID of the new record is based on the existing data in the sampling allocation table, it uses the maximum END_SAMP_ID and adds one to it, the automatically generated END_SAMP_ID is the new START_SAMP_ID + 9 (e.g. START_SAMP_ID = 151 then END_SAMP_ID = 160)</v>
      </c>
      <c r="F25"/>
      <c r="G25"/>
      <c r="H25"/>
    </row>
    <row r="26" spans="1:8" ht="60" x14ac:dyDescent="0.25">
      <c r="A26">
        <f t="shared" si="9"/>
        <v>6</v>
      </c>
      <c r="B26" s="4" t="s">
        <v>30</v>
      </c>
      <c r="C26" s="4" t="str">
        <f t="shared" ref="C26:C28" si="12">CONCATENATE("LIB-DB-", REPT("0", 3-LEN(A26)), A26)</f>
        <v>LIB-DB-006</v>
      </c>
      <c r="D26" s="1" t="s">
        <v>46</v>
      </c>
      <c r="E26" s="4" t="s">
        <v>44</v>
      </c>
      <c r="F26"/>
      <c r="G26"/>
      <c r="H26"/>
    </row>
    <row r="27" spans="1:8" ht="45" x14ac:dyDescent="0.25">
      <c r="A27">
        <f t="shared" si="9"/>
        <v>7</v>
      </c>
      <c r="B27" s="4" t="s">
        <v>30</v>
      </c>
      <c r="C27" s="4" t="str">
        <f t="shared" si="12"/>
        <v>LIB-DB-007</v>
      </c>
      <c r="D27" s="1" t="s">
        <v>47</v>
      </c>
      <c r="E27" s="1" t="s">
        <v>48</v>
      </c>
      <c r="F27"/>
      <c r="G27"/>
      <c r="H27"/>
    </row>
    <row r="28" spans="1:8" ht="45" x14ac:dyDescent="0.25">
      <c r="A28">
        <f t="shared" si="9"/>
        <v>8</v>
      </c>
      <c r="B28" s="4" t="s">
        <v>30</v>
      </c>
      <c r="C28" s="4" t="str">
        <f t="shared" si="12"/>
        <v>LIB-DB-008</v>
      </c>
      <c r="D28" s="1" t="s">
        <v>49</v>
      </c>
      <c r="E28" s="1" t="s">
        <v>51</v>
      </c>
      <c r="F28"/>
      <c r="G28"/>
      <c r="H28"/>
    </row>
    <row r="29" spans="1:8" ht="75" x14ac:dyDescent="0.25">
      <c r="A29">
        <f t="shared" si="9"/>
        <v>9</v>
      </c>
      <c r="B29" s="4" t="s">
        <v>30</v>
      </c>
      <c r="C29" s="4" t="str">
        <f t="shared" ref="C29" si="13">CONCATENATE("LIB-DB-", REPT("0", 3-LEN(A29)), A29)</f>
        <v>LIB-DB-009</v>
      </c>
      <c r="D29" s="1" t="s">
        <v>50</v>
      </c>
      <c r="E29" s="1" t="s">
        <v>52</v>
      </c>
      <c r="F29"/>
      <c r="G29"/>
      <c r="H29"/>
    </row>
    <row r="30" spans="1:8" ht="30" x14ac:dyDescent="0.25">
      <c r="A30">
        <f t="shared" si="9"/>
        <v>10</v>
      </c>
      <c r="B30" s="4" t="s">
        <v>30</v>
      </c>
      <c r="C30" s="4" t="str">
        <f t="shared" ref="C30:C31" si="14">CONCATENATE("LIB-DB-", REPT("0", 3-LEN(A30)), A30)</f>
        <v>LIB-DB-010</v>
      </c>
      <c r="D30" s="1" t="s">
        <v>73</v>
      </c>
      <c r="E30" s="4" t="s">
        <v>75</v>
      </c>
      <c r="F30"/>
      <c r="G30"/>
      <c r="H30"/>
    </row>
    <row r="31" spans="1:8" ht="30" x14ac:dyDescent="0.25">
      <c r="A31">
        <f t="shared" si="9"/>
        <v>11</v>
      </c>
      <c r="B31" s="4" t="s">
        <v>30</v>
      </c>
      <c r="C31" s="4" t="str">
        <f t="shared" si="14"/>
        <v>LIB-DB-011</v>
      </c>
      <c r="D31" s="1" t="s">
        <v>74</v>
      </c>
      <c r="E31" s="4" t="s">
        <v>76</v>
      </c>
      <c r="F31"/>
      <c r="G31"/>
      <c r="H31"/>
    </row>
    <row r="32" spans="1:8" ht="45" x14ac:dyDescent="0.25">
      <c r="A32">
        <f t="shared" si="9"/>
        <v>12</v>
      </c>
      <c r="B32" s="4" t="s">
        <v>30</v>
      </c>
      <c r="C32" s="4" t="str">
        <f t="shared" ref="C32:C34" si="15">CONCATENATE("LIB-DB-", REPT("0", 3-LEN(A32)), A32)</f>
        <v>LIB-DB-012</v>
      </c>
      <c r="D32" s="13" t="s">
        <v>163</v>
      </c>
      <c r="E32" s="13" t="s">
        <v>165</v>
      </c>
      <c r="F32"/>
      <c r="G32"/>
      <c r="H32"/>
    </row>
    <row r="33" spans="1:8" ht="45" x14ac:dyDescent="0.25">
      <c r="A33">
        <f t="shared" si="9"/>
        <v>13</v>
      </c>
      <c r="B33" s="4" t="s">
        <v>30</v>
      </c>
      <c r="C33" s="4" t="str">
        <f t="shared" si="15"/>
        <v>LIB-DB-013</v>
      </c>
      <c r="D33" s="13" t="s">
        <v>164</v>
      </c>
      <c r="E33" s="13" t="s">
        <v>166</v>
      </c>
      <c r="F33"/>
      <c r="G33"/>
      <c r="H33"/>
    </row>
    <row r="34" spans="1:8" ht="120" x14ac:dyDescent="0.25">
      <c r="A34">
        <f t="shared" si="9"/>
        <v>14</v>
      </c>
      <c r="B34" s="4" t="s">
        <v>30</v>
      </c>
      <c r="C34" s="4" t="str">
        <f t="shared" si="15"/>
        <v>LIB-DB-014</v>
      </c>
      <c r="D34" s="13" t="s">
        <v>162</v>
      </c>
      <c r="E34" s="13" t="str">
        <f>CONCATENATE("There are four Validation Issue Categories: an Annotated Warning is a Validation Warning (", $C$33, ") has been annotated by choosing an Issue Resolution Type, an Active Warning is a Validation Warning (", $C$33, ") that has not been annotated, an Annotated Error is a Validation Error (", $C$32, ") that has not been annotated by choosing an Issue Resolution Type, and an Active Error is a Validation Error (", $C$32, ") that has not been annotated.")</f>
        <v>There are four Validation Issue Categories: an Annotated Warning is a Validation Warning (LIB-DB-013) has been annotated by choosing an Issue Resolution Type, an Active Warning is a Validation Warning (LIB-DB-013) that has not been annotated, an Annotated Error is a Validation Error (LIB-DB-012) that has not been annotated by choosing an Issue Resolution Type, and an Active Error is a Validation Error (LIB-DB-012) that has not been annotated.</v>
      </c>
      <c r="F34"/>
      <c r="G34"/>
      <c r="H34"/>
    </row>
    <row r="35" spans="1:8" ht="90" x14ac:dyDescent="0.25">
      <c r="A35">
        <f t="shared" si="9"/>
        <v>15</v>
      </c>
      <c r="B35" s="4" t="s">
        <v>30</v>
      </c>
      <c r="C35" s="4" t="str">
        <f t="shared" ref="C35" si="16">CONCATENATE("LIB-DB-", REPT("0", 3-LEN(A35)), A35)</f>
        <v>LIB-DB-015</v>
      </c>
      <c r="D35" s="13" t="s">
        <v>183</v>
      </c>
      <c r="E35" s="13" t="s">
        <v>185</v>
      </c>
      <c r="F35"/>
      <c r="G35"/>
      <c r="H35"/>
    </row>
    <row r="36" spans="1:8" ht="75" x14ac:dyDescent="0.25">
      <c r="A36">
        <f t="shared" si="9"/>
        <v>16</v>
      </c>
      <c r="B36" s="4" t="s">
        <v>30</v>
      </c>
      <c r="C36" s="4" t="str">
        <f t="shared" ref="C36" si="17">CONCATENATE("LIB-DB-", REPT("0", 3-LEN(A36)), A36)</f>
        <v>LIB-DB-016</v>
      </c>
      <c r="D36" s="13" t="s">
        <v>184</v>
      </c>
      <c r="E36" s="13" t="s">
        <v>186</v>
      </c>
      <c r="F36"/>
      <c r="G36"/>
      <c r="H36"/>
    </row>
    <row r="37" spans="1:8" ht="45" x14ac:dyDescent="0.25">
      <c r="A37">
        <f t="shared" si="9"/>
        <v>17</v>
      </c>
      <c r="B37" s="4" t="s">
        <v>30</v>
      </c>
      <c r="C37" s="4" t="str">
        <f t="shared" ref="C37" si="18">CONCATENATE("LIB-DB-", REPT("0", 3-LEN(A37)), A37)</f>
        <v>LIB-DB-017</v>
      </c>
      <c r="D37" s="13" t="s">
        <v>208</v>
      </c>
      <c r="E37" s="13" t="s">
        <v>209</v>
      </c>
      <c r="F37"/>
      <c r="G37"/>
      <c r="H37"/>
    </row>
    <row r="38" spans="1:8" s="3" customFormat="1" x14ac:dyDescent="0.25">
      <c r="A38" s="3">
        <v>1</v>
      </c>
      <c r="B38" s="4" t="s">
        <v>31</v>
      </c>
      <c r="C38" s="4" t="str">
        <f>CONCATENATE("LIB-QC-", REPT("0", 3-LEN(A38)), A38)</f>
        <v>LIB-QC-001</v>
      </c>
      <c r="D38" s="4" t="s">
        <v>57</v>
      </c>
      <c r="E38" s="4" t="s">
        <v>58</v>
      </c>
      <c r="G38" s="3" t="s">
        <v>68</v>
      </c>
    </row>
    <row r="39" spans="1:8" s="3" customFormat="1" x14ac:dyDescent="0.25">
      <c r="A39" s="3">
        <f>A38+1</f>
        <v>2</v>
      </c>
      <c r="B39" s="4" t="s">
        <v>31</v>
      </c>
      <c r="C39" s="4" t="str">
        <f t="shared" ref="C39" si="19">CONCATENATE("LIB-QC-", REPT("0", 3-LEN(A39)), A39)</f>
        <v>LIB-QC-002</v>
      </c>
      <c r="D39" s="3" t="s">
        <v>54</v>
      </c>
      <c r="E39" s="3" t="s">
        <v>65</v>
      </c>
      <c r="G39" s="3" t="s">
        <v>68</v>
      </c>
    </row>
    <row r="40" spans="1:8" s="3" customFormat="1" ht="30" x14ac:dyDescent="0.25">
      <c r="A40" s="3">
        <f t="shared" ref="A40:A63" si="20">A39+1</f>
        <v>3</v>
      </c>
      <c r="B40" s="4" t="s">
        <v>31</v>
      </c>
      <c r="C40" s="4" t="str">
        <f t="shared" ref="C40:C54" si="21">CONCATENATE("LIB-QC-", REPT("0", 3-LEN(A40)), A40)</f>
        <v>LIB-QC-003</v>
      </c>
      <c r="D40" s="4" t="s">
        <v>71</v>
      </c>
      <c r="E40" s="4" t="s">
        <v>70</v>
      </c>
      <c r="G40" s="3" t="s">
        <v>68</v>
      </c>
    </row>
    <row r="41" spans="1:8" s="3" customFormat="1" x14ac:dyDescent="0.25">
      <c r="A41" s="3">
        <f t="shared" si="20"/>
        <v>4</v>
      </c>
      <c r="B41" s="4" t="s">
        <v>31</v>
      </c>
      <c r="C41" s="4" t="str">
        <f t="shared" si="21"/>
        <v>LIB-QC-004</v>
      </c>
      <c r="D41" s="4" t="s">
        <v>78</v>
      </c>
      <c r="E41" s="4" t="s">
        <v>79</v>
      </c>
      <c r="G41" s="3" t="s">
        <v>68</v>
      </c>
    </row>
    <row r="42" spans="1:8" s="3" customFormat="1" x14ac:dyDescent="0.25">
      <c r="A42" s="3">
        <f t="shared" si="20"/>
        <v>5</v>
      </c>
      <c r="B42" s="4" t="s">
        <v>31</v>
      </c>
      <c r="C42" s="4" t="str">
        <f t="shared" si="21"/>
        <v>LIB-QC-005</v>
      </c>
      <c r="D42" s="4" t="s">
        <v>77</v>
      </c>
      <c r="E42" s="4" t="s">
        <v>80</v>
      </c>
      <c r="G42" s="3" t="s">
        <v>68</v>
      </c>
    </row>
    <row r="43" spans="1:8" s="3" customFormat="1" ht="30" x14ac:dyDescent="0.25">
      <c r="A43" s="3">
        <f t="shared" si="20"/>
        <v>6</v>
      </c>
      <c r="B43" s="4" t="s">
        <v>31</v>
      </c>
      <c r="C43" s="4" t="str">
        <f t="shared" si="21"/>
        <v>LIB-QC-006</v>
      </c>
      <c r="D43" s="4" t="s">
        <v>38</v>
      </c>
      <c r="E43" s="4" t="str">
        <f>"The fishing set coordinates are not located within the """&amp;$D$24&amp;""" ("&amp;$C$24&amp;")"</f>
        <v>The fishing set coordinates are not located within the "North Pacific Bounding Box Definition" (LIB-DB-004)</v>
      </c>
      <c r="G43" s="3" t="s">
        <v>68</v>
      </c>
    </row>
    <row r="44" spans="1:8" s="3" customFormat="1" ht="30" x14ac:dyDescent="0.25">
      <c r="A44" s="3">
        <f t="shared" si="20"/>
        <v>7</v>
      </c>
      <c r="B44" s="4" t="s">
        <v>31</v>
      </c>
      <c r="C44" s="4" t="str">
        <f t="shared" si="21"/>
        <v>LIB-QC-007</v>
      </c>
      <c r="D44" s="4" t="s">
        <v>36</v>
      </c>
      <c r="E44" s="4" t="str">
        <f>"The region assigned to the specimen does not match the """&amp;$D$21&amp;""" ("&amp;$C$21&amp;") for the longitude value"</f>
        <v>The region assigned to the specimen does not match the "North Pacific Region Definition" (LIB-DB-001) for the longitude value</v>
      </c>
      <c r="G44" s="3" t="s">
        <v>68</v>
      </c>
    </row>
    <row r="45" spans="1:8" s="3" customFormat="1" x14ac:dyDescent="0.25">
      <c r="A45" s="3">
        <f t="shared" si="20"/>
        <v>8</v>
      </c>
      <c r="B45" s="4" t="s">
        <v>31</v>
      </c>
      <c r="C45" s="4" t="str">
        <f t="shared" si="21"/>
        <v>LIB-QC-008</v>
      </c>
      <c r="D45" s="4" t="s">
        <v>83</v>
      </c>
      <c r="E45" s="3" t="s">
        <v>84</v>
      </c>
      <c r="G45" s="3" t="s">
        <v>68</v>
      </c>
    </row>
    <row r="46" spans="1:8" s="3" customFormat="1" ht="30" x14ac:dyDescent="0.25">
      <c r="A46" s="3">
        <f t="shared" si="20"/>
        <v>9</v>
      </c>
      <c r="B46" s="4" t="s">
        <v>31</v>
      </c>
      <c r="C46" s="4" t="str">
        <f t="shared" si="21"/>
        <v>LIB-QC-009</v>
      </c>
      <c r="D46" s="4" t="s">
        <v>69</v>
      </c>
      <c r="E46" s="4" t="s">
        <v>86</v>
      </c>
      <c r="F46" s="4"/>
      <c r="G46" s="3" t="s">
        <v>67</v>
      </c>
    </row>
    <row r="47" spans="1:8" s="3" customFormat="1" x14ac:dyDescent="0.25">
      <c r="A47" s="3">
        <f t="shared" si="20"/>
        <v>10</v>
      </c>
      <c r="B47" s="4" t="s">
        <v>31</v>
      </c>
      <c r="C47" s="4" t="str">
        <f t="shared" si="21"/>
        <v>LIB-QC-010</v>
      </c>
      <c r="D47" s="4" t="s">
        <v>81</v>
      </c>
      <c r="E47" s="3" t="s">
        <v>56</v>
      </c>
      <c r="G47" s="3" t="s">
        <v>68</v>
      </c>
    </row>
    <row r="48" spans="1:8" s="3" customFormat="1" x14ac:dyDescent="0.25">
      <c r="A48" s="3">
        <f t="shared" si="20"/>
        <v>11</v>
      </c>
      <c r="B48" s="4" t="s">
        <v>31</v>
      </c>
      <c r="C48" s="4" t="str">
        <f t="shared" si="21"/>
        <v>LIB-QC-011</v>
      </c>
      <c r="D48" s="4" t="s">
        <v>82</v>
      </c>
      <c r="E48" s="3" t="s">
        <v>85</v>
      </c>
      <c r="G48" s="3" t="s">
        <v>68</v>
      </c>
    </row>
    <row r="49" spans="1:7" s="3" customFormat="1" x14ac:dyDescent="0.25">
      <c r="A49" s="3">
        <f t="shared" si="20"/>
        <v>12</v>
      </c>
      <c r="B49" s="4" t="s">
        <v>31</v>
      </c>
      <c r="C49" s="4" t="str">
        <f t="shared" si="21"/>
        <v>LIB-QC-012</v>
      </c>
      <c r="D49" s="4" t="s">
        <v>37</v>
      </c>
      <c r="E49" s="4" t="s">
        <v>39</v>
      </c>
      <c r="G49" s="3" t="s">
        <v>67</v>
      </c>
    </row>
    <row r="50" spans="1:7" s="3" customFormat="1" ht="30" x14ac:dyDescent="0.25">
      <c r="A50" s="3">
        <f t="shared" si="20"/>
        <v>13</v>
      </c>
      <c r="B50" s="4" t="s">
        <v>31</v>
      </c>
      <c r="C50" s="4" t="str">
        <f t="shared" si="21"/>
        <v>LIB-QC-013</v>
      </c>
      <c r="D50" s="4" t="s">
        <v>91</v>
      </c>
      <c r="E50" s="4" t="s">
        <v>88</v>
      </c>
      <c r="G50" s="3" t="s">
        <v>41</v>
      </c>
    </row>
    <row r="51" spans="1:7" s="3" customFormat="1" ht="30" x14ac:dyDescent="0.25">
      <c r="A51" s="3">
        <f t="shared" si="20"/>
        <v>14</v>
      </c>
      <c r="B51" s="4" t="s">
        <v>31</v>
      </c>
      <c r="C51" s="4" t="str">
        <f t="shared" si="21"/>
        <v>LIB-QC-014</v>
      </c>
      <c r="D51" s="4" t="s">
        <v>92</v>
      </c>
      <c r="E51" s="4" t="s">
        <v>89</v>
      </c>
      <c r="G51" s="3" t="s">
        <v>41</v>
      </c>
    </row>
    <row r="52" spans="1:7" s="11" customFormat="1" x14ac:dyDescent="0.25">
      <c r="A52" s="11">
        <f t="shared" si="20"/>
        <v>15</v>
      </c>
      <c r="B52" s="12" t="s">
        <v>31</v>
      </c>
      <c r="C52" s="12" t="str">
        <f t="shared" si="21"/>
        <v>LIB-QC-015</v>
      </c>
      <c r="D52" s="12" t="s">
        <v>61</v>
      </c>
      <c r="E52" s="12" t="s">
        <v>59</v>
      </c>
      <c r="G52" s="11" t="s">
        <v>41</v>
      </c>
    </row>
    <row r="53" spans="1:7" s="11" customFormat="1" ht="30" x14ac:dyDescent="0.25">
      <c r="A53" s="11">
        <f t="shared" si="20"/>
        <v>16</v>
      </c>
      <c r="B53" s="12" t="s">
        <v>31</v>
      </c>
      <c r="C53" s="12" t="str">
        <f t="shared" si="21"/>
        <v>LIB-QC-016</v>
      </c>
      <c r="D53" s="12" t="s">
        <v>60</v>
      </c>
      <c r="E53" s="12" t="s">
        <v>62</v>
      </c>
      <c r="G53" s="11" t="s">
        <v>41</v>
      </c>
    </row>
    <row r="54" spans="1:7" s="11" customFormat="1" x14ac:dyDescent="0.25">
      <c r="A54" s="11">
        <f t="shared" si="20"/>
        <v>17</v>
      </c>
      <c r="B54" s="12" t="s">
        <v>31</v>
      </c>
      <c r="C54" s="12" t="str">
        <f t="shared" si="21"/>
        <v>LIB-QC-017</v>
      </c>
      <c r="D54" s="12" t="s">
        <v>87</v>
      </c>
      <c r="E54" s="12" t="s">
        <v>90</v>
      </c>
      <c r="G54" s="11" t="s">
        <v>67</v>
      </c>
    </row>
    <row r="55" spans="1:7" s="3" customFormat="1" ht="45" x14ac:dyDescent="0.25">
      <c r="A55" s="3">
        <f t="shared" si="20"/>
        <v>18</v>
      </c>
      <c r="B55" s="4" t="s">
        <v>31</v>
      </c>
      <c r="C55" s="4" t="str">
        <f t="shared" ref="C55:C62" si="22">CONCATENATE("LIB-QC-", REPT("0", 3-LEN(A55)), A55)</f>
        <v>LIB-QC-018</v>
      </c>
      <c r="D55" s="4" t="s">
        <v>113</v>
      </c>
      <c r="E55" s="4" t="s">
        <v>111</v>
      </c>
      <c r="G55" s="3" t="s">
        <v>68</v>
      </c>
    </row>
    <row r="56" spans="1:7" s="3" customFormat="1" ht="45" x14ac:dyDescent="0.25">
      <c r="A56" s="3">
        <f t="shared" si="20"/>
        <v>19</v>
      </c>
      <c r="B56" s="4" t="s">
        <v>31</v>
      </c>
      <c r="C56" s="4" t="str">
        <f t="shared" si="22"/>
        <v>LIB-QC-019</v>
      </c>
      <c r="D56" s="4" t="s">
        <v>112</v>
      </c>
      <c r="E56" s="4" t="s">
        <v>114</v>
      </c>
      <c r="G56" s="3" t="s">
        <v>67</v>
      </c>
    </row>
    <row r="57" spans="1:7" s="3" customFormat="1" ht="45" x14ac:dyDescent="0.25">
      <c r="A57" s="3">
        <f t="shared" si="20"/>
        <v>20</v>
      </c>
      <c r="B57" s="4" t="s">
        <v>31</v>
      </c>
      <c r="C57" s="4" t="str">
        <f t="shared" si="22"/>
        <v>LIB-QC-020</v>
      </c>
      <c r="D57" s="4" t="s">
        <v>115</v>
      </c>
      <c r="E57" s="4" t="s">
        <v>117</v>
      </c>
      <c r="G57" s="3" t="s">
        <v>68</v>
      </c>
    </row>
    <row r="58" spans="1:7" s="3" customFormat="1" ht="45" x14ac:dyDescent="0.25">
      <c r="A58" s="3">
        <f t="shared" si="20"/>
        <v>21</v>
      </c>
      <c r="B58" s="4" t="s">
        <v>31</v>
      </c>
      <c r="C58" s="4" t="str">
        <f t="shared" si="22"/>
        <v>LIB-QC-021</v>
      </c>
      <c r="D58" s="4" t="s">
        <v>116</v>
      </c>
      <c r="E58" s="4" t="s">
        <v>118</v>
      </c>
      <c r="G58" s="3" t="s">
        <v>67</v>
      </c>
    </row>
    <row r="59" spans="1:7" s="7" customFormat="1" ht="45" x14ac:dyDescent="0.25">
      <c r="A59" s="7">
        <f t="shared" si="20"/>
        <v>22</v>
      </c>
      <c r="B59" s="8" t="s">
        <v>31</v>
      </c>
      <c r="C59" s="8" t="str">
        <f t="shared" si="22"/>
        <v>LIB-QC-022</v>
      </c>
      <c r="D59" s="12" t="s">
        <v>119</v>
      </c>
      <c r="E59" s="8" t="s">
        <v>123</v>
      </c>
      <c r="G59" s="7" t="s">
        <v>68</v>
      </c>
    </row>
    <row r="60" spans="1:7" s="3" customFormat="1" ht="45" x14ac:dyDescent="0.25">
      <c r="A60" s="3">
        <f t="shared" si="20"/>
        <v>23</v>
      </c>
      <c r="B60" s="4" t="s">
        <v>31</v>
      </c>
      <c r="C60" s="4" t="str">
        <f t="shared" si="22"/>
        <v>LIB-QC-023</v>
      </c>
      <c r="D60" s="4" t="s">
        <v>120</v>
      </c>
      <c r="E60" s="4" t="s">
        <v>124</v>
      </c>
      <c r="G60" s="3" t="s">
        <v>67</v>
      </c>
    </row>
    <row r="61" spans="1:7" s="7" customFormat="1" ht="45" x14ac:dyDescent="0.25">
      <c r="A61" s="7">
        <f t="shared" si="20"/>
        <v>24</v>
      </c>
      <c r="B61" s="8" t="s">
        <v>31</v>
      </c>
      <c r="C61" s="8" t="str">
        <f t="shared" si="22"/>
        <v>LIB-QC-024</v>
      </c>
      <c r="D61" s="12" t="s">
        <v>121</v>
      </c>
      <c r="E61" s="8" t="s">
        <v>125</v>
      </c>
      <c r="G61" s="7" t="s">
        <v>68</v>
      </c>
    </row>
    <row r="62" spans="1:7" s="3" customFormat="1" ht="45" x14ac:dyDescent="0.25">
      <c r="A62" s="3">
        <f t="shared" si="20"/>
        <v>25</v>
      </c>
      <c r="B62" s="4" t="s">
        <v>31</v>
      </c>
      <c r="C62" s="4" t="str">
        <f t="shared" si="22"/>
        <v>LIB-QC-025</v>
      </c>
      <c r="D62" s="4" t="s">
        <v>122</v>
      </c>
      <c r="E62" s="4" t="s">
        <v>126</v>
      </c>
      <c r="G62" s="3" t="s">
        <v>67</v>
      </c>
    </row>
    <row r="63" spans="1:7" s="9" customFormat="1" ht="45" x14ac:dyDescent="0.25">
      <c r="A63" s="9">
        <f t="shared" si="20"/>
        <v>26</v>
      </c>
      <c r="B63" s="10" t="s">
        <v>31</v>
      </c>
      <c r="C63" s="10" t="str">
        <f t="shared" ref="C63" si="23">CONCATENATE("LIB-QC-", REPT("0", 3-LEN(A63)), A63)</f>
        <v>LIB-QC-026</v>
      </c>
      <c r="D63" s="10" t="s">
        <v>210</v>
      </c>
      <c r="E63" s="10" t="s">
        <v>211</v>
      </c>
      <c r="G63" s="9" t="s">
        <v>68</v>
      </c>
    </row>
    <row r="64" spans="1:7" s="3" customFormat="1" ht="45" x14ac:dyDescent="0.25">
      <c r="A64" s="3">
        <v>1</v>
      </c>
      <c r="B64" s="3" t="s">
        <v>21</v>
      </c>
      <c r="C64" s="3" t="str">
        <f>CONCATENATE("LIB-PKG-", REPT("0", 3-LEN(A64)), A64)</f>
        <v>LIB-PKG-001</v>
      </c>
      <c r="D64" s="3" t="s">
        <v>22</v>
      </c>
      <c r="E64" s="4" t="s">
        <v>24</v>
      </c>
      <c r="G64" s="4" t="s">
        <v>20</v>
      </c>
    </row>
    <row r="65" spans="1:10" s="3" customFormat="1" ht="60" x14ac:dyDescent="0.25">
      <c r="A65" s="3">
        <f>A64+1</f>
        <v>2</v>
      </c>
      <c r="B65" s="3" t="s">
        <v>21</v>
      </c>
      <c r="C65" s="3" t="str">
        <f>CONCATENATE("LIB-PKG-", REPT("0", 3-LEN(A65)), A65)</f>
        <v>LIB-PKG-002</v>
      </c>
      <c r="D65" s="3" t="s">
        <v>23</v>
      </c>
      <c r="E65" s="4" t="s">
        <v>25</v>
      </c>
      <c r="G65" s="4" t="s">
        <v>20</v>
      </c>
    </row>
    <row r="66" spans="1:10" s="3" customFormat="1" ht="90" x14ac:dyDescent="0.25">
      <c r="A66" s="3">
        <f t="shared" ref="A66:A71" si="24">A65+1</f>
        <v>3</v>
      </c>
      <c r="B66" s="3" t="s">
        <v>21</v>
      </c>
      <c r="C66" s="3" t="str">
        <f t="shared" ref="C66:C68" si="25">CONCATENATE("LIB-PKG-", REPT("0", 3-LEN(A66)), A66)</f>
        <v>LIB-PKG-003</v>
      </c>
      <c r="D66" s="3" t="s">
        <v>153</v>
      </c>
      <c r="E66" s="4" t="s">
        <v>159</v>
      </c>
      <c r="G66" s="4"/>
    </row>
    <row r="67" spans="1:10" s="3" customFormat="1" ht="90" x14ac:dyDescent="0.25">
      <c r="A67" s="3">
        <f t="shared" si="24"/>
        <v>4</v>
      </c>
      <c r="B67" s="3" t="s">
        <v>21</v>
      </c>
      <c r="C67" s="3" t="str">
        <f t="shared" si="25"/>
        <v>LIB-PKG-004</v>
      </c>
      <c r="D67" s="3" t="s">
        <v>154</v>
      </c>
      <c r="E67" s="4" t="s">
        <v>160</v>
      </c>
      <c r="G67" s="4"/>
    </row>
    <row r="68" spans="1:10" s="3" customFormat="1" ht="90" x14ac:dyDescent="0.25">
      <c r="A68" s="3">
        <f t="shared" si="24"/>
        <v>5</v>
      </c>
      <c r="B68" s="3" t="s">
        <v>21</v>
      </c>
      <c r="C68" s="3" t="str">
        <f t="shared" si="25"/>
        <v>LIB-PKG-005</v>
      </c>
      <c r="D68" s="3" t="s">
        <v>155</v>
      </c>
      <c r="E68" s="4" t="s">
        <v>161</v>
      </c>
      <c r="G68" s="4"/>
    </row>
    <row r="69" spans="1:10" s="3" customFormat="1" ht="60" x14ac:dyDescent="0.25">
      <c r="A69" s="3">
        <f t="shared" si="24"/>
        <v>6</v>
      </c>
      <c r="B69" s="3" t="s">
        <v>21</v>
      </c>
      <c r="C69" s="3" t="str">
        <f t="shared" ref="C69" si="26">CONCATENATE("LIB-PKG-", REPT("0", 3-LEN(A69)), A69)</f>
        <v>LIB-PKG-006</v>
      </c>
      <c r="D69" s="3" t="s">
        <v>170</v>
      </c>
      <c r="E69" s="4" t="s">
        <v>171</v>
      </c>
      <c r="G69" s="4"/>
    </row>
    <row r="70" spans="1:10" s="7" customFormat="1" ht="60" x14ac:dyDescent="0.25">
      <c r="A70" s="3">
        <f t="shared" si="24"/>
        <v>7</v>
      </c>
      <c r="B70" s="3" t="s">
        <v>21</v>
      </c>
      <c r="C70" s="3" t="str">
        <f t="shared" ref="C70:C71" si="27">CONCATENATE("LIB-PKG-", REPT("0", 3-LEN(A70)), A70)</f>
        <v>LIB-PKG-007</v>
      </c>
      <c r="D70" s="7" t="s">
        <v>187</v>
      </c>
      <c r="E70" s="8" t="s">
        <v>188</v>
      </c>
      <c r="G70" s="8"/>
    </row>
    <row r="71" spans="1:10" s="7" customFormat="1" ht="60" x14ac:dyDescent="0.25">
      <c r="A71" s="3">
        <f t="shared" si="24"/>
        <v>8</v>
      </c>
      <c r="B71" s="3" t="s">
        <v>21</v>
      </c>
      <c r="C71" s="3" t="str">
        <f t="shared" si="27"/>
        <v>LIB-PKG-008</v>
      </c>
      <c r="D71" s="7" t="s">
        <v>189</v>
      </c>
      <c r="E71" s="8" t="s">
        <v>190</v>
      </c>
      <c r="G71" s="8"/>
    </row>
    <row r="72" spans="1:10" s="3" customFormat="1" ht="45" x14ac:dyDescent="0.25">
      <c r="A72" s="3">
        <v>1</v>
      </c>
      <c r="B72" s="3" t="s">
        <v>177</v>
      </c>
      <c r="C72" s="3" t="str">
        <f>CONCATENATE("AUTH-PKG-", REPT("0", 3-LEN(A72)), A72)</f>
        <v>AUTH-PKG-001</v>
      </c>
      <c r="D72" s="3" t="s">
        <v>178</v>
      </c>
      <c r="E72" s="4" t="s">
        <v>179</v>
      </c>
      <c r="G72" s="4"/>
    </row>
    <row r="73" spans="1:10" s="3" customFormat="1" ht="30" x14ac:dyDescent="0.25">
      <c r="A73" s="3">
        <v>1</v>
      </c>
      <c r="B73" s="3" t="s">
        <v>26</v>
      </c>
      <c r="C73" s="3" t="str">
        <f>CONCATENATE("LIB-PKG-ERR-", REPT("0", 3-LEN(A73)), A73)</f>
        <v>LIB-PKG-ERR-001</v>
      </c>
      <c r="D73" s="3" t="s">
        <v>27</v>
      </c>
      <c r="E73" s="4" t="str">
        <f>CONCATENATE("The """, $D$64, """ (", $C$64, ") package procedure was not processed successfully")</f>
        <v>The "Get Region From Longitude Function" (LIB-PKG-001) package procedure was not processed successfully</v>
      </c>
      <c r="F73" s="4"/>
      <c r="G73" s="4" t="s">
        <v>20</v>
      </c>
      <c r="H73" s="5">
        <v>-20300</v>
      </c>
      <c r="I73"/>
      <c r="J73" s="6" t="s">
        <v>19</v>
      </c>
    </row>
    <row r="74" spans="1:10" s="3" customFormat="1" ht="30" x14ac:dyDescent="0.25">
      <c r="A74" s="3">
        <f t="shared" ref="A74:A86" si="28">A73+1</f>
        <v>2</v>
      </c>
      <c r="B74" s="3" t="s">
        <v>26</v>
      </c>
      <c r="C74" s="3" t="str">
        <f>CONCATENATE("LIB-PKG-ERR-", REPT("0", 3-LEN(A74)), A74)</f>
        <v>LIB-PKG-ERR-002</v>
      </c>
      <c r="D74" s="3" t="s">
        <v>29</v>
      </c>
      <c r="E74" s="4" t="str">
        <f>CONCATENATE("The """, $D$65, """ (", $C$65, ") was called with an invalid region code")</f>
        <v>The "Get Region ID From Region Code Function" (LIB-PKG-002) was called with an invalid region code</v>
      </c>
      <c r="F74" s="4"/>
      <c r="G74" s="4" t="s">
        <v>20</v>
      </c>
      <c r="H74" s="5">
        <f>H73-1</f>
        <v>-20301</v>
      </c>
      <c r="I74"/>
      <c r="J74" s="3" t="s">
        <v>18</v>
      </c>
    </row>
    <row r="75" spans="1:10" ht="30" x14ac:dyDescent="0.25">
      <c r="A75" s="3">
        <f t="shared" si="28"/>
        <v>3</v>
      </c>
      <c r="B75" s="3" t="s">
        <v>26</v>
      </c>
      <c r="C75" s="3" t="str">
        <f>CONCATENATE("LIB-PKG-ERR-", REPT("0", 3-LEN(A75)), A75)</f>
        <v>LIB-PKG-ERR-003</v>
      </c>
      <c r="D75" s="3" t="s">
        <v>28</v>
      </c>
      <c r="E75" s="4" t="str">
        <f>CONCATENATE("The """, $D$65, """ (", $C$65, ") package procedure was not processed successfully")</f>
        <v>The "Get Region ID From Region Code Function" (LIB-PKG-002) package procedure was not processed successfully</v>
      </c>
      <c r="F75"/>
      <c r="G75" s="4" t="s">
        <v>20</v>
      </c>
      <c r="H75" s="5">
        <f>H74-1</f>
        <v>-20302</v>
      </c>
      <c r="J75" s="3" t="s">
        <v>19</v>
      </c>
    </row>
    <row r="76" spans="1:10" ht="30" x14ac:dyDescent="0.25">
      <c r="A76" s="3">
        <f t="shared" si="28"/>
        <v>4</v>
      </c>
      <c r="B76" s="3" t="s">
        <v>26</v>
      </c>
      <c r="C76" s="3" t="str">
        <f t="shared" ref="C76" si="29">CONCATENATE("LIB-PKG-ERR-", REPT("0", 3-LEN(A76)), A76)</f>
        <v>LIB-PKG-ERR-004</v>
      </c>
      <c r="D76" s="3" t="s">
        <v>156</v>
      </c>
      <c r="E76" s="4" t="str">
        <f>CONCATENATE("The """, $D$66, """ (", $C$66, ") was not processed successfully")</f>
        <v>The "Specimen Length Validation Function" (LIB-PKG-003) was not processed successfully</v>
      </c>
      <c r="F76"/>
      <c r="G76" s="4"/>
      <c r="H76" s="5">
        <f t="shared" ref="H76:H86" si="30">H75-1</f>
        <v>-20303</v>
      </c>
      <c r="J76" s="3" t="s">
        <v>18</v>
      </c>
    </row>
    <row r="77" spans="1:10" ht="30" x14ac:dyDescent="0.25">
      <c r="A77" s="3">
        <f t="shared" si="28"/>
        <v>5</v>
      </c>
      <c r="B77" s="3" t="s">
        <v>26</v>
      </c>
      <c r="C77" s="3" t="str">
        <f t="shared" ref="C77:C78" si="31">CONCATENATE("LIB-PKG-ERR-", REPT("0", 3-LEN(A77)), A77)</f>
        <v>LIB-PKG-ERR-005</v>
      </c>
      <c r="D77" s="3" t="s">
        <v>157</v>
      </c>
      <c r="E77" s="4" t="str">
        <f>CONCATENATE("The """, $D$67, """ (", $C$67, ") was not processed successfully")</f>
        <v>The "Specimen Weight Validation Function" (LIB-PKG-004) was not processed successfully</v>
      </c>
      <c r="F77"/>
      <c r="G77" s="4"/>
      <c r="H77" s="5">
        <f t="shared" si="30"/>
        <v>-20304</v>
      </c>
      <c r="J77" s="3" t="s">
        <v>18</v>
      </c>
    </row>
    <row r="78" spans="1:10" ht="30" x14ac:dyDescent="0.25">
      <c r="A78" s="3">
        <f t="shared" si="28"/>
        <v>6</v>
      </c>
      <c r="B78" s="3" t="s">
        <v>26</v>
      </c>
      <c r="C78" s="3" t="str">
        <f t="shared" si="31"/>
        <v>LIB-PKG-ERR-006</v>
      </c>
      <c r="D78" s="3" t="s">
        <v>158</v>
      </c>
      <c r="E78" s="4" t="str">
        <f>CONCATENATE("The """, $D$68, """ (", $C$68, ") was not processed successfully")</f>
        <v>The "Specimen Sampling Plan Validation Function" (LIB-PKG-005) was not processed successfully</v>
      </c>
      <c r="F78"/>
      <c r="G78" s="4"/>
      <c r="H78" s="5">
        <f t="shared" si="30"/>
        <v>-20305</v>
      </c>
      <c r="J78" s="3" t="s">
        <v>18</v>
      </c>
    </row>
    <row r="79" spans="1:10" x14ac:dyDescent="0.25">
      <c r="A79" s="3">
        <f t="shared" si="28"/>
        <v>7</v>
      </c>
      <c r="B79" s="3" t="s">
        <v>26</v>
      </c>
      <c r="C79" s="3" t="str">
        <f t="shared" ref="C79:C81" si="32">CONCATENATE("LIB-PKG-ERR-", REPT("0", 3-LEN(A79)), A79)</f>
        <v>LIB-PKG-ERR-007</v>
      </c>
      <c r="D79" s="3" t="s">
        <v>172</v>
      </c>
      <c r="E79" s="4" t="s">
        <v>175</v>
      </c>
      <c r="F79"/>
      <c r="G79" s="4"/>
      <c r="H79" s="5">
        <f t="shared" si="30"/>
        <v>-20306</v>
      </c>
      <c r="J79" s="3" t="s">
        <v>18</v>
      </c>
    </row>
    <row r="80" spans="1:10" ht="30" x14ac:dyDescent="0.25">
      <c r="A80" s="3">
        <f t="shared" si="28"/>
        <v>8</v>
      </c>
      <c r="B80" s="3" t="s">
        <v>26</v>
      </c>
      <c r="C80" s="3" t="str">
        <f t="shared" si="32"/>
        <v>LIB-PKG-ERR-008</v>
      </c>
      <c r="D80" s="3" t="s">
        <v>173</v>
      </c>
      <c r="E80" s="4" t="s">
        <v>176</v>
      </c>
      <c r="F80"/>
      <c r="G80" s="4"/>
      <c r="H80" s="5">
        <f t="shared" si="30"/>
        <v>-20307</v>
      </c>
      <c r="J80" s="3" t="s">
        <v>18</v>
      </c>
    </row>
    <row r="81" spans="1:10" ht="30" x14ac:dyDescent="0.25">
      <c r="A81" s="3">
        <f t="shared" si="28"/>
        <v>9</v>
      </c>
      <c r="B81" s="3" t="s">
        <v>26</v>
      </c>
      <c r="C81" s="3" t="str">
        <f t="shared" si="32"/>
        <v>LIB-PKG-ERR-009</v>
      </c>
      <c r="D81" s="3" t="s">
        <v>174</v>
      </c>
      <c r="E81" s="4" t="str">
        <f>CONCATENATE("The """, $D$69, """ (", $C$69, ") was not processed successfully")</f>
        <v>The "Download Sampling Data Sheet Procedure" (LIB-PKG-006) was not processed successfully</v>
      </c>
      <c r="F81"/>
      <c r="G81" s="4"/>
      <c r="H81" s="5">
        <f t="shared" si="30"/>
        <v>-20308</v>
      </c>
      <c r="J81" s="3" t="s">
        <v>19</v>
      </c>
    </row>
    <row r="82" spans="1:10" s="3" customFormat="1" ht="30" x14ac:dyDescent="0.25">
      <c r="A82" s="3">
        <f t="shared" si="28"/>
        <v>10</v>
      </c>
      <c r="B82" s="3" t="s">
        <v>26</v>
      </c>
      <c r="C82" s="3" t="str">
        <f t="shared" ref="C82:C83" si="33">CONCATENATE("LIB-PKG-ERR-", REPT("0", 3-LEN(A82)), A82)</f>
        <v>LIB-PKG-ERR-010</v>
      </c>
      <c r="D82" s="4" t="s">
        <v>191</v>
      </c>
      <c r="E82" s="4" t="s">
        <v>199</v>
      </c>
      <c r="G82" s="4"/>
      <c r="H82" s="4">
        <f t="shared" si="30"/>
        <v>-20309</v>
      </c>
      <c r="J82" s="3" t="s">
        <v>18</v>
      </c>
    </row>
    <row r="83" spans="1:10" s="3" customFormat="1" ht="30" x14ac:dyDescent="0.25">
      <c r="A83" s="3">
        <f t="shared" si="28"/>
        <v>11</v>
      </c>
      <c r="B83" s="3" t="s">
        <v>26</v>
      </c>
      <c r="C83" s="3" t="str">
        <f t="shared" si="33"/>
        <v>LIB-PKG-ERR-011</v>
      </c>
      <c r="D83" s="4" t="s">
        <v>192</v>
      </c>
      <c r="E83" s="4" t="s">
        <v>197</v>
      </c>
      <c r="G83" s="4"/>
      <c r="H83" s="4">
        <f t="shared" si="30"/>
        <v>-20310</v>
      </c>
      <c r="J83" s="3" t="s">
        <v>19</v>
      </c>
    </row>
    <row r="84" spans="1:10" s="3" customFormat="1" ht="30" x14ac:dyDescent="0.25">
      <c r="A84" s="3">
        <f t="shared" si="28"/>
        <v>12</v>
      </c>
      <c r="B84" s="3" t="s">
        <v>26</v>
      </c>
      <c r="C84" s="3" t="str">
        <f t="shared" ref="C84" si="34">CONCATENATE("LIB-PKG-ERR-", REPT("0", 3-LEN(A84)), A84)</f>
        <v>LIB-PKG-ERR-012</v>
      </c>
      <c r="D84" s="4" t="s">
        <v>194</v>
      </c>
      <c r="E84" s="4" t="s">
        <v>196</v>
      </c>
      <c r="G84" s="4"/>
      <c r="H84" s="4">
        <f t="shared" si="30"/>
        <v>-20311</v>
      </c>
      <c r="J84" s="3" t="s">
        <v>18</v>
      </c>
    </row>
    <row r="85" spans="1:10" s="3" customFormat="1" ht="30" x14ac:dyDescent="0.25">
      <c r="A85" s="3">
        <f t="shared" si="28"/>
        <v>13</v>
      </c>
      <c r="B85" s="3" t="s">
        <v>26</v>
      </c>
      <c r="C85" s="3" t="str">
        <f t="shared" ref="C85:C86" si="35">CONCATENATE("LIB-PKG-ERR-", REPT("0", 3-LEN(A85)), A85)</f>
        <v>LIB-PKG-ERR-013</v>
      </c>
      <c r="D85" s="4" t="s">
        <v>195</v>
      </c>
      <c r="E85" s="4" t="s">
        <v>198</v>
      </c>
      <c r="G85" s="4"/>
      <c r="H85" s="4">
        <f t="shared" si="30"/>
        <v>-20312</v>
      </c>
      <c r="J85" s="3" t="s">
        <v>18</v>
      </c>
    </row>
    <row r="86" spans="1:10" s="3" customFormat="1" ht="30" x14ac:dyDescent="0.25">
      <c r="A86" s="3">
        <f t="shared" si="28"/>
        <v>14</v>
      </c>
      <c r="B86" s="3" t="s">
        <v>26</v>
      </c>
      <c r="C86" s="3" t="str">
        <f t="shared" si="35"/>
        <v>LIB-PKG-ERR-014</v>
      </c>
      <c r="D86" s="4" t="s">
        <v>193</v>
      </c>
      <c r="E86" s="4" t="s">
        <v>200</v>
      </c>
      <c r="G86" s="4"/>
      <c r="H86" s="4">
        <f t="shared" si="30"/>
        <v>-20313</v>
      </c>
      <c r="J86" s="3" t="s">
        <v>19</v>
      </c>
    </row>
    <row r="87" spans="1:10" s="3" customFormat="1" ht="90" x14ac:dyDescent="0.25">
      <c r="A87" s="3">
        <v>1</v>
      </c>
      <c r="B87" s="3" t="s">
        <v>127</v>
      </c>
      <c r="C87" s="3" t="str">
        <f>CONCATENATE("LIB-DVM-", REPT("0", 3-LEN(A87)), A87)</f>
        <v>LIB-DVM-001</v>
      </c>
      <c r="D87" s="3" t="s">
        <v>133</v>
      </c>
      <c r="E87" s="4" t="s">
        <v>136</v>
      </c>
      <c r="G87" s="4"/>
      <c r="H87" s="4"/>
    </row>
    <row r="88" spans="1:10" s="3" customFormat="1" ht="90" x14ac:dyDescent="0.25">
      <c r="A88" s="3">
        <f>A87+1</f>
        <v>2</v>
      </c>
      <c r="B88" s="3" t="s">
        <v>127</v>
      </c>
      <c r="C88" s="3" t="str">
        <f t="shared" ref="C88" si="36">CONCATENATE("LIB-DVM-", REPT("0", 3-LEN(A88)), A88)</f>
        <v>LIB-DVM-002</v>
      </c>
      <c r="D88" s="3" t="s">
        <v>134</v>
      </c>
      <c r="E88" s="4" t="s">
        <v>135</v>
      </c>
      <c r="G88" s="4"/>
      <c r="H88" s="4"/>
    </row>
    <row r="89" spans="1:10" s="3" customFormat="1" ht="75" x14ac:dyDescent="0.25">
      <c r="A89" s="3">
        <f t="shared" ref="A89:A92" si="37">A88+1</f>
        <v>3</v>
      </c>
      <c r="B89" s="3" t="s">
        <v>127</v>
      </c>
      <c r="C89" s="3" t="str">
        <f t="shared" ref="C89:C92" si="38">CONCATENATE("LIB-DVM-", REPT("0", 3-LEN(A89)), A89)</f>
        <v>LIB-DVM-003</v>
      </c>
      <c r="D89" s="3" t="s">
        <v>128</v>
      </c>
      <c r="E89" s="4" t="s">
        <v>137</v>
      </c>
      <c r="G89" s="4"/>
      <c r="H89" s="4"/>
    </row>
    <row r="90" spans="1:10" s="3" customFormat="1" ht="75" x14ac:dyDescent="0.25">
      <c r="A90" s="3">
        <f t="shared" si="37"/>
        <v>4</v>
      </c>
      <c r="B90" s="3" t="s">
        <v>127</v>
      </c>
      <c r="C90" s="3" t="str">
        <f t="shared" si="38"/>
        <v>LIB-DVM-004</v>
      </c>
      <c r="D90" s="3" t="s">
        <v>129</v>
      </c>
      <c r="E90" s="4" t="s">
        <v>138</v>
      </c>
      <c r="G90" s="4"/>
      <c r="H90" s="4"/>
    </row>
    <row r="91" spans="1:10" s="3" customFormat="1" ht="120" x14ac:dyDescent="0.25">
      <c r="A91" s="3">
        <f t="shared" si="37"/>
        <v>5</v>
      </c>
      <c r="B91" s="3" t="s">
        <v>127</v>
      </c>
      <c r="C91" s="3" t="str">
        <f t="shared" si="38"/>
        <v>LIB-DVM-005</v>
      </c>
      <c r="D91" s="3" t="s">
        <v>130</v>
      </c>
      <c r="E91" s="4" t="s">
        <v>131</v>
      </c>
      <c r="G91" s="4"/>
      <c r="H91" s="4"/>
    </row>
    <row r="92" spans="1:10" s="3" customFormat="1" ht="75" x14ac:dyDescent="0.25">
      <c r="A92" s="3">
        <f t="shared" si="37"/>
        <v>6</v>
      </c>
      <c r="B92" s="3" t="s">
        <v>127</v>
      </c>
      <c r="C92" s="3" t="str">
        <f t="shared" si="38"/>
        <v>LIB-DVM-006</v>
      </c>
      <c r="D92" s="3" t="s">
        <v>142</v>
      </c>
      <c r="E92" s="4" t="s">
        <v>132</v>
      </c>
      <c r="G92" s="4"/>
      <c r="H92" s="4"/>
    </row>
    <row r="93" spans="1:10" s="3" customFormat="1" x14ac:dyDescent="0.25">
      <c r="A93" s="3">
        <v>1</v>
      </c>
      <c r="B93" s="3" t="s">
        <v>139</v>
      </c>
      <c r="C93" s="3" t="str">
        <f>CONCATENATE("LIB-DVM-ERR-", REPT("0", 3-LEN(A93)), A93)</f>
        <v>LIB-DVM-ERR-001</v>
      </c>
      <c r="D93" s="3" t="s">
        <v>140</v>
      </c>
      <c r="E93" s="3" t="s">
        <v>141</v>
      </c>
      <c r="G93" s="4"/>
      <c r="H93" s="4">
        <v>-20350</v>
      </c>
      <c r="J93" s="3" t="s">
        <v>19</v>
      </c>
    </row>
    <row r="94" spans="1:10" s="3" customFormat="1" ht="30" x14ac:dyDescent="0.25">
      <c r="A94" s="3">
        <f>A93+1</f>
        <v>2</v>
      </c>
      <c r="B94" s="3" t="s">
        <v>139</v>
      </c>
      <c r="C94" s="3" t="str">
        <f t="shared" ref="C94:C98" si="39">CONCATENATE("LIB-DVM-ERR-", REPT("0", 3-LEN(A94)), A94)</f>
        <v>LIB-DVM-ERR-002</v>
      </c>
      <c r="D94" s="3" t="s">
        <v>145</v>
      </c>
      <c r="E94" s="4" t="s">
        <v>143</v>
      </c>
      <c r="G94" s="4"/>
      <c r="H94" s="4">
        <f>H93-1</f>
        <v>-20351</v>
      </c>
      <c r="J94" s="3" t="s">
        <v>18</v>
      </c>
    </row>
    <row r="95" spans="1:10" s="3" customFormat="1" x14ac:dyDescent="0.25">
      <c r="A95" s="3">
        <f t="shared" ref="A95:A98" si="40">A94+1</f>
        <v>3</v>
      </c>
      <c r="B95" s="3" t="s">
        <v>139</v>
      </c>
      <c r="C95" s="3" t="str">
        <f t="shared" si="39"/>
        <v>LIB-DVM-ERR-003</v>
      </c>
      <c r="D95" s="3" t="s">
        <v>146</v>
      </c>
      <c r="E95" s="4" t="s">
        <v>144</v>
      </c>
      <c r="G95" s="4"/>
      <c r="H95" s="4">
        <f t="shared" ref="H95:H98" si="41">H94-1</f>
        <v>-20352</v>
      </c>
      <c r="J95" s="3" t="s">
        <v>18</v>
      </c>
    </row>
    <row r="96" spans="1:10" s="3" customFormat="1" ht="30" x14ac:dyDescent="0.25">
      <c r="A96" s="3">
        <f t="shared" si="40"/>
        <v>4</v>
      </c>
      <c r="B96" s="3" t="s">
        <v>139</v>
      </c>
      <c r="C96" s="3" t="str">
        <f t="shared" si="39"/>
        <v>LIB-DVM-ERR-004</v>
      </c>
      <c r="D96" s="3" t="s">
        <v>147</v>
      </c>
      <c r="E96" s="4" t="s">
        <v>150</v>
      </c>
      <c r="G96" s="4"/>
      <c r="H96" s="4">
        <f t="shared" si="41"/>
        <v>-20353</v>
      </c>
      <c r="J96" s="3" t="s">
        <v>18</v>
      </c>
    </row>
    <row r="97" spans="1:10" s="3" customFormat="1" ht="30" x14ac:dyDescent="0.25">
      <c r="A97" s="3">
        <f t="shared" si="40"/>
        <v>5</v>
      </c>
      <c r="B97" s="3" t="s">
        <v>139</v>
      </c>
      <c r="C97" s="3" t="str">
        <f t="shared" si="39"/>
        <v>LIB-DVM-ERR-005</v>
      </c>
      <c r="D97" s="3" t="s">
        <v>148</v>
      </c>
      <c r="E97" s="4" t="s">
        <v>151</v>
      </c>
      <c r="G97" s="4"/>
      <c r="H97" s="4">
        <f t="shared" si="41"/>
        <v>-20354</v>
      </c>
      <c r="J97" s="3" t="s">
        <v>19</v>
      </c>
    </row>
    <row r="98" spans="1:10" s="3" customFormat="1" ht="30" x14ac:dyDescent="0.25">
      <c r="A98" s="3">
        <f t="shared" si="40"/>
        <v>6</v>
      </c>
      <c r="B98" s="3" t="s">
        <v>139</v>
      </c>
      <c r="C98" s="3" t="str">
        <f t="shared" si="39"/>
        <v>LIB-DVM-ERR-006</v>
      </c>
      <c r="D98" s="3" t="s">
        <v>149</v>
      </c>
      <c r="E98" s="4" t="s">
        <v>152</v>
      </c>
      <c r="G98" s="4"/>
      <c r="H98" s="4">
        <f t="shared" si="41"/>
        <v>-20355</v>
      </c>
      <c r="J98" s="3" t="s">
        <v>18</v>
      </c>
    </row>
    <row r="99" spans="1:10" ht="45" x14ac:dyDescent="0.25">
      <c r="A99">
        <v>1</v>
      </c>
      <c r="B99" s="3" t="s">
        <v>42</v>
      </c>
      <c r="C99" s="4" t="str">
        <f>CONCATENATE("LIB-DB-ERR-", REPT("0", 3-LEN(A99)), A99)</f>
        <v>LIB-DB-ERR-001</v>
      </c>
      <c r="D99" s="3" t="s">
        <v>43</v>
      </c>
      <c r="E99" s="4" t="str">
        <f>CONCATENATE("There were one or more overlapping Sample Allocation IDs for the pending start/end sample ID values in violation of the """, $D$26, """ (", $C$26, ")")</f>
        <v>There were one or more overlapping Sample Allocation IDs for the pending start/end sample ID values in violation of the "Unique Sample Allocation IDs Policy" (LIB-DB-006)</v>
      </c>
      <c r="F99"/>
      <c r="G99" s="4" t="s">
        <v>20</v>
      </c>
      <c r="H99" s="5">
        <v>-20320</v>
      </c>
    </row>
    <row r="100" spans="1:10" s="3" customFormat="1" x14ac:dyDescent="0.25">
      <c r="A100" s="3">
        <v>1</v>
      </c>
      <c r="B100" s="3" t="s">
        <v>53</v>
      </c>
      <c r="C100" s="4" t="str">
        <f t="shared" ref="C100:C110" si="42">CONCATENATE("LIBA-QA-", REPT("0", 3-LEN(A100)), A100)</f>
        <v>LIBA-QA-001</v>
      </c>
      <c r="D100" s="4" t="s">
        <v>57</v>
      </c>
      <c r="E100" s="4" t="s">
        <v>58</v>
      </c>
      <c r="G100" s="3" t="s">
        <v>68</v>
      </c>
    </row>
    <row r="101" spans="1:10" s="3" customFormat="1" x14ac:dyDescent="0.25">
      <c r="A101" s="3">
        <f>A100+1</f>
        <v>2</v>
      </c>
      <c r="B101" s="3" t="s">
        <v>53</v>
      </c>
      <c r="C101" s="4" t="str">
        <f>CONCATENATE("LIBA-QA-", REPT("0", 3-LEN(A101)), A101)</f>
        <v>LIBA-QA-002</v>
      </c>
      <c r="D101" s="3" t="s">
        <v>66</v>
      </c>
      <c r="E101" s="3" t="s">
        <v>64</v>
      </c>
      <c r="G101" s="3" t="s">
        <v>68</v>
      </c>
    </row>
    <row r="102" spans="1:10" s="3" customFormat="1" x14ac:dyDescent="0.25">
      <c r="A102" s="3">
        <f t="shared" ref="A102:A121" si="43">A101+1</f>
        <v>3</v>
      </c>
      <c r="B102" s="3" t="s">
        <v>53</v>
      </c>
      <c r="C102" s="4" t="str">
        <f t="shared" ref="C102" si="44">CONCATENATE("LIBA-QA-", REPT("0", 3-LEN(A102)), A102)</f>
        <v>LIBA-QA-003</v>
      </c>
      <c r="D102" s="3" t="s">
        <v>54</v>
      </c>
      <c r="E102" s="3" t="s">
        <v>65</v>
      </c>
      <c r="G102" s="3" t="s">
        <v>68</v>
      </c>
    </row>
    <row r="103" spans="1:10" s="3" customFormat="1" x14ac:dyDescent="0.25">
      <c r="A103" s="3">
        <f t="shared" si="43"/>
        <v>4</v>
      </c>
      <c r="B103" s="3" t="s">
        <v>53</v>
      </c>
      <c r="C103" s="4" t="str">
        <f>CONCATENATE("LIBA-QA-", REPT("0", 3-LEN(A103)), A103)</f>
        <v>LIBA-QA-004</v>
      </c>
      <c r="D103" s="3" t="s">
        <v>63</v>
      </c>
      <c r="E103" s="3" t="s">
        <v>55</v>
      </c>
      <c r="G103" s="3" t="s">
        <v>68</v>
      </c>
    </row>
    <row r="104" spans="1:10" s="3" customFormat="1" ht="30" x14ac:dyDescent="0.25">
      <c r="A104" s="3">
        <f t="shared" si="43"/>
        <v>5</v>
      </c>
      <c r="B104" s="3" t="s">
        <v>53</v>
      </c>
      <c r="C104" s="4" t="str">
        <f>CONCATENATE("LIBA-QA-", REPT("0", 3-LEN(A104)), A104)</f>
        <v>LIBA-QA-005</v>
      </c>
      <c r="D104" s="4" t="s">
        <v>71</v>
      </c>
      <c r="E104" s="4" t="s">
        <v>70</v>
      </c>
      <c r="G104" s="3" t="s">
        <v>68</v>
      </c>
    </row>
    <row r="105" spans="1:10" s="3" customFormat="1" x14ac:dyDescent="0.25">
      <c r="A105" s="3">
        <f t="shared" si="43"/>
        <v>6</v>
      </c>
      <c r="B105" s="3" t="s">
        <v>53</v>
      </c>
      <c r="C105" s="4" t="str">
        <f t="shared" ref="C105:C106" si="45">CONCATENATE("LIBA-QA-", REPT("0", 3-LEN(A105)), A105)</f>
        <v>LIBA-QA-006</v>
      </c>
      <c r="D105" s="4" t="s">
        <v>78</v>
      </c>
      <c r="E105" s="4" t="s">
        <v>79</v>
      </c>
      <c r="G105" s="3" t="s">
        <v>68</v>
      </c>
    </row>
    <row r="106" spans="1:10" s="3" customFormat="1" x14ac:dyDescent="0.25">
      <c r="A106" s="3">
        <f t="shared" si="43"/>
        <v>7</v>
      </c>
      <c r="B106" s="3" t="s">
        <v>53</v>
      </c>
      <c r="C106" s="4" t="str">
        <f t="shared" si="45"/>
        <v>LIBA-QA-007</v>
      </c>
      <c r="D106" s="4" t="s">
        <v>77</v>
      </c>
      <c r="E106" s="4" t="s">
        <v>80</v>
      </c>
      <c r="G106" s="3" t="s">
        <v>68</v>
      </c>
    </row>
    <row r="107" spans="1:10" s="3" customFormat="1" ht="30" x14ac:dyDescent="0.25">
      <c r="A107" s="3">
        <f t="shared" si="43"/>
        <v>8</v>
      </c>
      <c r="B107" s="3" t="s">
        <v>53</v>
      </c>
      <c r="C107" s="4" t="str">
        <f>CONCATENATE("LIBA-QA-", REPT("0", 3-LEN(A107)), A107)</f>
        <v>LIBA-QA-008</v>
      </c>
      <c r="D107" s="4" t="s">
        <v>38</v>
      </c>
      <c r="E107" s="4" t="str">
        <f>"The fishing set coordinates are not located within the """&amp;$D$24&amp;""" ("&amp;$C$24&amp;")"</f>
        <v>The fishing set coordinates are not located within the "North Pacific Bounding Box Definition" (LIB-DB-004)</v>
      </c>
      <c r="G107" s="3" t="s">
        <v>68</v>
      </c>
    </row>
    <row r="108" spans="1:10" s="3" customFormat="1" ht="30" x14ac:dyDescent="0.25">
      <c r="A108" s="3">
        <f t="shared" si="43"/>
        <v>9</v>
      </c>
      <c r="B108" s="3" t="s">
        <v>53</v>
      </c>
      <c r="C108" s="4" t="str">
        <f>CONCATENATE("LIBA-QA-", REPT("0", 3-LEN(A108)), A108)</f>
        <v>LIBA-QA-009</v>
      </c>
      <c r="D108" s="4" t="s">
        <v>36</v>
      </c>
      <c r="E108" s="4" t="str">
        <f>"The region assigned to the specimen does not match the """&amp;$D$21&amp;""" ("&amp;$C$21&amp;") for the longitude value"</f>
        <v>The region assigned to the specimen does not match the "North Pacific Region Definition" (LIB-DB-001) for the longitude value</v>
      </c>
      <c r="G108" s="3" t="s">
        <v>68</v>
      </c>
    </row>
    <row r="109" spans="1:10" s="3" customFormat="1" x14ac:dyDescent="0.25">
      <c r="A109" s="3">
        <f t="shared" si="43"/>
        <v>10</v>
      </c>
      <c r="B109" s="3" t="s">
        <v>53</v>
      </c>
      <c r="C109" s="4" t="str">
        <f t="shared" ref="C109" si="46">CONCATENATE("LIBA-QA-", REPT("0", 3-LEN(A109)), A109)</f>
        <v>LIBA-QA-010</v>
      </c>
      <c r="D109" s="4" t="s">
        <v>83</v>
      </c>
      <c r="E109" s="3" t="s">
        <v>84</v>
      </c>
      <c r="G109" s="3" t="s">
        <v>68</v>
      </c>
    </row>
    <row r="110" spans="1:10" s="3" customFormat="1" ht="30" x14ac:dyDescent="0.25">
      <c r="A110" s="3">
        <f t="shared" si="43"/>
        <v>11</v>
      </c>
      <c r="B110" s="3" t="s">
        <v>53</v>
      </c>
      <c r="C110" s="4" t="str">
        <f t="shared" si="42"/>
        <v>LIBA-QA-011</v>
      </c>
      <c r="D110" s="4" t="s">
        <v>69</v>
      </c>
      <c r="E110" s="4" t="s">
        <v>86</v>
      </c>
      <c r="F110" s="4"/>
      <c r="G110" s="3" t="s">
        <v>67</v>
      </c>
    </row>
    <row r="111" spans="1:10" s="3" customFormat="1" x14ac:dyDescent="0.25">
      <c r="A111" s="3">
        <f t="shared" si="43"/>
        <v>12</v>
      </c>
      <c r="B111" s="3" t="s">
        <v>53</v>
      </c>
      <c r="C111" s="4" t="str">
        <f>CONCATENATE("LIBA-QA-", REPT("0", 3-LEN(A111)), A111)</f>
        <v>LIBA-QA-012</v>
      </c>
      <c r="D111" s="4" t="s">
        <v>81</v>
      </c>
      <c r="E111" s="3" t="s">
        <v>56</v>
      </c>
      <c r="G111" s="3" t="s">
        <v>68</v>
      </c>
    </row>
    <row r="112" spans="1:10" s="3" customFormat="1" x14ac:dyDescent="0.25">
      <c r="A112" s="3">
        <f t="shared" si="43"/>
        <v>13</v>
      </c>
      <c r="B112" s="3" t="s">
        <v>53</v>
      </c>
      <c r="C112" s="4" t="str">
        <f t="shared" ref="C112:C113" si="47">CONCATENATE("LIBA-QA-", REPT("0", 3-LEN(A112)), A112)</f>
        <v>LIBA-QA-013</v>
      </c>
      <c r="D112" s="4" t="s">
        <v>82</v>
      </c>
      <c r="E112" s="3" t="s">
        <v>85</v>
      </c>
      <c r="G112" s="3" t="s">
        <v>68</v>
      </c>
    </row>
    <row r="113" spans="1:8" s="3" customFormat="1" x14ac:dyDescent="0.25">
      <c r="A113" s="3">
        <f t="shared" si="43"/>
        <v>14</v>
      </c>
      <c r="B113" s="3" t="s">
        <v>53</v>
      </c>
      <c r="C113" s="4" t="str">
        <f t="shared" si="47"/>
        <v>LIBA-QA-014</v>
      </c>
      <c r="D113" s="4" t="s">
        <v>37</v>
      </c>
      <c r="E113" s="4" t="s">
        <v>39</v>
      </c>
      <c r="G113" s="3" t="s">
        <v>67</v>
      </c>
    </row>
    <row r="114" spans="1:8" s="3" customFormat="1" ht="45" x14ac:dyDescent="0.25">
      <c r="A114" s="3">
        <f t="shared" si="43"/>
        <v>15</v>
      </c>
      <c r="B114" s="3" t="s">
        <v>53</v>
      </c>
      <c r="C114" s="4" t="str">
        <f t="shared" ref="C114:C117" si="48">CONCATENATE("LIBA-QA-", REPT("0", 3-LEN(A114)), A114)</f>
        <v>LIBA-QA-015</v>
      </c>
      <c r="D114" s="4" t="s">
        <v>113</v>
      </c>
      <c r="E114" s="4" t="s">
        <v>111</v>
      </c>
      <c r="G114" s="3" t="s">
        <v>68</v>
      </c>
    </row>
    <row r="115" spans="1:8" s="3" customFormat="1" ht="45" x14ac:dyDescent="0.25">
      <c r="A115" s="3">
        <f t="shared" si="43"/>
        <v>16</v>
      </c>
      <c r="B115" s="3" t="s">
        <v>53</v>
      </c>
      <c r="C115" s="4" t="str">
        <f t="shared" si="48"/>
        <v>LIBA-QA-016</v>
      </c>
      <c r="D115" s="4" t="s">
        <v>112</v>
      </c>
      <c r="E115" s="4" t="s">
        <v>114</v>
      </c>
      <c r="G115" s="3" t="s">
        <v>67</v>
      </c>
    </row>
    <row r="116" spans="1:8" s="3" customFormat="1" ht="45" x14ac:dyDescent="0.25">
      <c r="A116" s="3">
        <f t="shared" si="43"/>
        <v>17</v>
      </c>
      <c r="B116" s="3" t="s">
        <v>53</v>
      </c>
      <c r="C116" s="4" t="str">
        <f t="shared" si="48"/>
        <v>LIBA-QA-017</v>
      </c>
      <c r="D116" s="4" t="s">
        <v>115</v>
      </c>
      <c r="E116" s="4" t="s">
        <v>117</v>
      </c>
      <c r="G116" s="3" t="s">
        <v>68</v>
      </c>
    </row>
    <row r="117" spans="1:8" s="3" customFormat="1" ht="45" x14ac:dyDescent="0.25">
      <c r="A117" s="3">
        <f t="shared" si="43"/>
        <v>18</v>
      </c>
      <c r="B117" s="3" t="s">
        <v>53</v>
      </c>
      <c r="C117" s="4" t="str">
        <f t="shared" si="48"/>
        <v>LIBA-QA-018</v>
      </c>
      <c r="D117" s="4" t="s">
        <v>116</v>
      </c>
      <c r="E117" s="4" t="s">
        <v>118</v>
      </c>
      <c r="G117" s="3" t="s">
        <v>67</v>
      </c>
    </row>
    <row r="118" spans="1:8" s="9" customFormat="1" ht="45" x14ac:dyDescent="0.25">
      <c r="A118" s="9">
        <f t="shared" si="43"/>
        <v>19</v>
      </c>
      <c r="B118" s="9" t="s">
        <v>53</v>
      </c>
      <c r="C118" s="10" t="str">
        <f t="shared" ref="C118:C121" si="49">CONCATENATE("LIBA-QA-", REPT("0", 3-LEN(A118)), A118)</f>
        <v>LIBA-QA-019</v>
      </c>
      <c r="D118" s="10" t="s">
        <v>119</v>
      </c>
      <c r="E118" s="10" t="s">
        <v>123</v>
      </c>
      <c r="G118" s="9" t="s">
        <v>68</v>
      </c>
    </row>
    <row r="119" spans="1:8" s="3" customFormat="1" ht="45" x14ac:dyDescent="0.25">
      <c r="A119" s="3">
        <f t="shared" si="43"/>
        <v>20</v>
      </c>
      <c r="B119" s="3" t="s">
        <v>53</v>
      </c>
      <c r="C119" s="4" t="str">
        <f t="shared" si="49"/>
        <v>LIBA-QA-020</v>
      </c>
      <c r="D119" s="4" t="s">
        <v>120</v>
      </c>
      <c r="E119" s="4" t="s">
        <v>124</v>
      </c>
      <c r="G119" s="3" t="s">
        <v>67</v>
      </c>
    </row>
    <row r="120" spans="1:8" s="9" customFormat="1" ht="45" x14ac:dyDescent="0.25">
      <c r="A120" s="9">
        <f t="shared" si="43"/>
        <v>21</v>
      </c>
      <c r="B120" s="9" t="s">
        <v>53</v>
      </c>
      <c r="C120" s="10" t="str">
        <f t="shared" si="49"/>
        <v>LIBA-QA-021</v>
      </c>
      <c r="D120" s="10" t="s">
        <v>121</v>
      </c>
      <c r="E120" s="10" t="s">
        <v>125</v>
      </c>
      <c r="G120" s="9" t="s">
        <v>68</v>
      </c>
    </row>
    <row r="121" spans="1:8" s="3" customFormat="1" ht="45" x14ac:dyDescent="0.25">
      <c r="A121" s="3">
        <f t="shared" si="43"/>
        <v>22</v>
      </c>
      <c r="B121" s="3" t="s">
        <v>53</v>
      </c>
      <c r="C121" s="4" t="str">
        <f t="shared" si="49"/>
        <v>LIBA-QA-022</v>
      </c>
      <c r="D121" s="4" t="s">
        <v>122</v>
      </c>
      <c r="E121" s="4" t="s">
        <v>126</v>
      </c>
      <c r="G121" s="3" t="s">
        <v>67</v>
      </c>
    </row>
    <row r="122" spans="1:8" ht="30" x14ac:dyDescent="0.25">
      <c r="A122">
        <v>1</v>
      </c>
      <c r="B122" s="3" t="s">
        <v>72</v>
      </c>
      <c r="C122" s="4" t="str">
        <f>CONCATENATE("LIBA-", REPT("0", 3-LEN(A122)), A122)</f>
        <v>LIBA-001</v>
      </c>
      <c r="D122" s="1" t="s">
        <v>98</v>
      </c>
      <c r="E122" s="1" t="s">
        <v>94</v>
      </c>
      <c r="F122"/>
      <c r="G122" t="s">
        <v>20</v>
      </c>
      <c r="H122"/>
    </row>
    <row r="123" spans="1:8" ht="60" x14ac:dyDescent="0.25">
      <c r="A123">
        <f>A122+1</f>
        <v>2</v>
      </c>
      <c r="B123" s="3" t="s">
        <v>72</v>
      </c>
      <c r="C123" s="4" t="str">
        <f t="shared" ref="C123" si="50">CONCATENATE("LIBA-", REPT("0", 3-LEN(A123)), A123)</f>
        <v>LIBA-002</v>
      </c>
      <c r="D123" s="1" t="s">
        <v>99</v>
      </c>
      <c r="E123" s="1" t="s">
        <v>95</v>
      </c>
      <c r="F123"/>
      <c r="G123" t="s">
        <v>20</v>
      </c>
      <c r="H123"/>
    </row>
    <row r="124" spans="1:8" ht="45" x14ac:dyDescent="0.25">
      <c r="A124">
        <f t="shared" ref="A124:A129" si="51">A123+1</f>
        <v>3</v>
      </c>
      <c r="B124" s="3" t="s">
        <v>72</v>
      </c>
      <c r="C124" s="4" t="str">
        <f t="shared" ref="C124:C129" si="52">CONCATENATE("LIBA-", REPT("0", 3-LEN(A124)), A124)</f>
        <v>LIBA-003</v>
      </c>
      <c r="D124" s="1" t="s">
        <v>96</v>
      </c>
      <c r="E124" s="1" t="s">
        <v>97</v>
      </c>
      <c r="F124"/>
      <c r="G124" t="s">
        <v>20</v>
      </c>
      <c r="H124"/>
    </row>
    <row r="125" spans="1:8" ht="45" x14ac:dyDescent="0.25">
      <c r="A125">
        <f t="shared" si="51"/>
        <v>4</v>
      </c>
      <c r="B125" s="3" t="s">
        <v>72</v>
      </c>
      <c r="C125" s="4" t="str">
        <f t="shared" si="52"/>
        <v>LIBA-004</v>
      </c>
      <c r="D125" s="1" t="s">
        <v>102</v>
      </c>
      <c r="E125" s="1" t="s">
        <v>104</v>
      </c>
      <c r="F125"/>
      <c r="G125" t="s">
        <v>20</v>
      </c>
      <c r="H125"/>
    </row>
    <row r="126" spans="1:8" ht="75" x14ac:dyDescent="0.25">
      <c r="A126">
        <f t="shared" si="51"/>
        <v>5</v>
      </c>
      <c r="B126" s="3" t="s">
        <v>72</v>
      </c>
      <c r="C126" s="4" t="str">
        <f t="shared" si="52"/>
        <v>LIBA-005</v>
      </c>
      <c r="D126" s="1" t="s">
        <v>100</v>
      </c>
      <c r="E126" s="1" t="s">
        <v>101</v>
      </c>
      <c r="F126"/>
      <c r="G126" t="s">
        <v>20</v>
      </c>
      <c r="H126"/>
    </row>
    <row r="127" spans="1:8" ht="45" x14ac:dyDescent="0.25">
      <c r="A127">
        <f t="shared" si="51"/>
        <v>6</v>
      </c>
      <c r="B127" s="3" t="s">
        <v>72</v>
      </c>
      <c r="C127" s="4" t="str">
        <f t="shared" si="52"/>
        <v>LIBA-006</v>
      </c>
      <c r="D127" s="1" t="s">
        <v>93</v>
      </c>
      <c r="E127" s="1" t="str">
        <f>"If both the latitude and longitude are defined and the region is not then the region will be assigned automatically based on the """&amp;$D$21&amp;""" ("&amp;$C$21&amp;")"</f>
        <v>If both the latitude and longitude are defined and the region is not then the region will be assigned automatically based on the "North Pacific Region Definition" (LIB-DB-001)</v>
      </c>
      <c r="F127"/>
      <c r="G127" t="s">
        <v>20</v>
      </c>
      <c r="H127"/>
    </row>
    <row r="128" spans="1:8" ht="60" x14ac:dyDescent="0.25">
      <c r="A128">
        <f t="shared" si="51"/>
        <v>7</v>
      </c>
      <c r="B128" s="3" t="s">
        <v>72</v>
      </c>
      <c r="C128" s="4" t="str">
        <f t="shared" si="52"/>
        <v>LIBA-007</v>
      </c>
      <c r="D128" s="1" t="s">
        <v>107</v>
      </c>
      <c r="E128" s="1" t="s">
        <v>106</v>
      </c>
      <c r="F128"/>
      <c r="G128" t="s">
        <v>20</v>
      </c>
      <c r="H128"/>
    </row>
    <row r="129" spans="1:8" ht="60" x14ac:dyDescent="0.25">
      <c r="A129">
        <f t="shared" si="51"/>
        <v>8</v>
      </c>
      <c r="B129" s="3" t="s">
        <v>72</v>
      </c>
      <c r="C129" s="4" t="str">
        <f t="shared" si="52"/>
        <v>LIBA-008</v>
      </c>
      <c r="D129" s="1" t="s">
        <v>108</v>
      </c>
      <c r="E129" s="1" t="s">
        <v>105</v>
      </c>
      <c r="F129"/>
      <c r="G129" t="s">
        <v>20</v>
      </c>
      <c r="H129"/>
    </row>
    <row r="130" spans="1:8" ht="45" x14ac:dyDescent="0.25">
      <c r="A130">
        <f t="shared" ref="A130:A142" si="53">A129+1</f>
        <v>9</v>
      </c>
      <c r="B130" s="3" t="s">
        <v>72</v>
      </c>
      <c r="C130" s="4" t="str">
        <f t="shared" ref="C130" si="54">CONCATENATE("LIBA-", REPT("0", 3-LEN(A130)), A130)</f>
        <v>LIBA-009</v>
      </c>
      <c r="D130" s="1" t="s">
        <v>109</v>
      </c>
      <c r="E130" s="1" t="s">
        <v>110</v>
      </c>
      <c r="F130"/>
      <c r="G130" t="s">
        <v>20</v>
      </c>
      <c r="H130"/>
    </row>
    <row r="131" spans="1:8" ht="120" x14ac:dyDescent="0.25">
      <c r="A131">
        <f t="shared" si="53"/>
        <v>10</v>
      </c>
      <c r="B131" s="3" t="s">
        <v>72</v>
      </c>
      <c r="C131" s="4" t="str">
        <f t="shared" ref="C131" si="55">CONCATENATE("LIBA-", REPT("0", 3-LEN(A131)), A131)</f>
        <v>LIBA-010</v>
      </c>
      <c r="D131" s="1" t="s">
        <v>168</v>
      </c>
      <c r="E131" s="1" t="s">
        <v>167</v>
      </c>
      <c r="F131"/>
      <c r="G131" t="s">
        <v>20</v>
      </c>
      <c r="H131"/>
    </row>
    <row r="132" spans="1:8" ht="30" x14ac:dyDescent="0.25">
      <c r="A132">
        <f t="shared" si="53"/>
        <v>11</v>
      </c>
      <c r="B132" s="3" t="s">
        <v>72</v>
      </c>
      <c r="C132" s="4" t="str">
        <f t="shared" ref="C132" si="56">CONCATENATE("LIBA-", REPT("0", 3-LEN(A132)), A132)</f>
        <v>LIBA-011</v>
      </c>
      <c r="D132" s="1" t="s">
        <v>180</v>
      </c>
      <c r="E132" s="1" t="str">
        <f>"User authentication is performed using the """&amp;D72&amp;""" ("&amp;C72&amp;")"</f>
        <v>User authentication is performed using the "S&amp;T CAM Custom Authentication Function" (AUTH-PKG-001)</v>
      </c>
      <c r="F132"/>
      <c r="G132" t="s">
        <v>20</v>
      </c>
      <c r="H132"/>
    </row>
    <row r="133" spans="1:8" ht="45" x14ac:dyDescent="0.25">
      <c r="A133">
        <f t="shared" si="53"/>
        <v>12</v>
      </c>
      <c r="B133" s="3" t="s">
        <v>72</v>
      </c>
      <c r="C133" s="4" t="str">
        <f t="shared" ref="C133" si="57">CONCATENATE("LIBA-", REPT("0", 3-LEN(A133)), A133)</f>
        <v>LIBA-012</v>
      </c>
      <c r="D133" s="1" t="s">
        <v>181</v>
      </c>
      <c r="E133" s="1" t="s">
        <v>182</v>
      </c>
      <c r="F133"/>
      <c r="G133" t="s">
        <v>20</v>
      </c>
      <c r="H133"/>
    </row>
    <row r="134" spans="1:8" ht="90" x14ac:dyDescent="0.25">
      <c r="A134">
        <f t="shared" si="53"/>
        <v>13</v>
      </c>
      <c r="B134" s="3" t="s">
        <v>72</v>
      </c>
      <c r="C134" s="4" t="str">
        <f t="shared" ref="C134" si="58">CONCATENATE("LIBA-", REPT("0", 3-LEN(A134)), A134)</f>
        <v>LIBA-013</v>
      </c>
      <c r="D134" s="1" t="s">
        <v>180</v>
      </c>
      <c r="E134" s="1" t="str">
        <f>"Following user authentication a user is authorized to use the system if they have a user account defined in the "&amp;"AUTH_APP_USERS table with a matching APP_USER_NAME value.  The User Groups (AUTH_APP_USER_GROUPS) the authenticated user is assigned to determines their role in the application (e.g. " &amp; D123&amp;" - "&amp;C123&amp;")"</f>
        <v>Following user authentication a user is authorized to use the system if they have a user account defined in the AUTH_APP_USERS table with a matching APP_USER_NAME value.  The User Groups (AUTH_APP_USER_GROUPS) the authenticated user is assigned to determines their role in the application (e.g. Specimens - Data Contributor Role - LIBA-002)</v>
      </c>
      <c r="F134"/>
      <c r="G134" t="s">
        <v>20</v>
      </c>
      <c r="H134"/>
    </row>
    <row r="135" spans="1:8" ht="90" x14ac:dyDescent="0.25">
      <c r="A135">
        <f t="shared" si="53"/>
        <v>14</v>
      </c>
      <c r="B135" s="3" t="s">
        <v>72</v>
      </c>
      <c r="C135" s="4" t="str">
        <f t="shared" ref="C135:C142" si="59">CONCATENATE("LIBA-", REPT("0", 3-LEN(A135)), A135)</f>
        <v>LIBA-014</v>
      </c>
      <c r="D135" s="1" t="s">
        <v>201</v>
      </c>
      <c r="E135" s="14" t="s">
        <v>202</v>
      </c>
      <c r="F135"/>
      <c r="G135"/>
      <c r="H135"/>
    </row>
    <row r="136" spans="1:8" ht="45" x14ac:dyDescent="0.25">
      <c r="A136">
        <f t="shared" si="53"/>
        <v>15</v>
      </c>
      <c r="B136" s="3" t="s">
        <v>72</v>
      </c>
      <c r="C136" s="4" t="str">
        <f t="shared" si="59"/>
        <v>LIBA-015</v>
      </c>
      <c r="D136" s="1" t="s">
        <v>204</v>
      </c>
      <c r="E136" s="1" t="s">
        <v>206</v>
      </c>
      <c r="F136"/>
      <c r="G136"/>
      <c r="H136"/>
    </row>
    <row r="137" spans="1:8" ht="45" x14ac:dyDescent="0.25">
      <c r="A137">
        <f t="shared" si="53"/>
        <v>16</v>
      </c>
      <c r="B137" s="3" t="s">
        <v>72</v>
      </c>
      <c r="C137" s="4" t="str">
        <f t="shared" si="59"/>
        <v>LIBA-016</v>
      </c>
      <c r="D137" s="1" t="s">
        <v>203</v>
      </c>
      <c r="E137" s="1" t="s">
        <v>207</v>
      </c>
      <c r="F137"/>
      <c r="G137"/>
      <c r="H137"/>
    </row>
    <row r="138" spans="1:8" ht="105" x14ac:dyDescent="0.25">
      <c r="A138">
        <f t="shared" si="53"/>
        <v>17</v>
      </c>
      <c r="B138" s="3" t="s">
        <v>72</v>
      </c>
      <c r="C138" s="4" t="str">
        <f t="shared" si="59"/>
        <v>LIBA-017</v>
      </c>
      <c r="D138" s="1" t="s">
        <v>205</v>
      </c>
      <c r="E138" s="1" t="str">
        <f>"Each staging record in the given .csv file is processed to attempt to insert it into the specimen data table (LIB_SPEC).  Any errors during the import process (e.g. unique sample ID, "&amp;D103&amp;") will cause the staging record transaction to be rolled back and the staging record is updated to indicate the issue.  If there are no errors the Data Validation Module is executed to validate the new specimen and the transaction is committed. "</f>
        <v xml:space="preserve">Each staging record in the given .csv file is processed to attempt to insert it into the specimen data table (LIB_SPEC).  Any errors during the import process (e.g. unique sample ID, Unassigned Sample ID) will cause the staging record transaction to be rolled back and the staging record is updated to indicate the issue.  If there are no errors the Data Validation Module is executed to validate the new specimen and the transaction is committed. </v>
      </c>
      <c r="F138"/>
      <c r="G138"/>
      <c r="H138"/>
    </row>
    <row r="139" spans="1:8" x14ac:dyDescent="0.25">
      <c r="A139">
        <f t="shared" si="53"/>
        <v>18</v>
      </c>
      <c r="B139" s="3" t="s">
        <v>72</v>
      </c>
      <c r="C139" s="4" t="str">
        <f t="shared" si="59"/>
        <v>LIBA-018</v>
      </c>
      <c r="F139"/>
      <c r="G139"/>
      <c r="H139"/>
    </row>
    <row r="140" spans="1:8" x14ac:dyDescent="0.25">
      <c r="A140">
        <f t="shared" si="53"/>
        <v>19</v>
      </c>
      <c r="B140" s="3" t="s">
        <v>72</v>
      </c>
      <c r="C140" s="4" t="str">
        <f t="shared" si="59"/>
        <v>LIBA-019</v>
      </c>
      <c r="F140"/>
      <c r="G140"/>
      <c r="H140"/>
    </row>
    <row r="141" spans="1:8" x14ac:dyDescent="0.25">
      <c r="A141">
        <f t="shared" si="53"/>
        <v>20</v>
      </c>
      <c r="B141" s="3" t="s">
        <v>72</v>
      </c>
      <c r="C141" s="4" t="str">
        <f t="shared" si="59"/>
        <v>LIBA-020</v>
      </c>
      <c r="F141"/>
      <c r="G141"/>
      <c r="H141"/>
    </row>
    <row r="142" spans="1:8" x14ac:dyDescent="0.25">
      <c r="A142">
        <f t="shared" si="53"/>
        <v>21</v>
      </c>
      <c r="B142" s="3" t="s">
        <v>72</v>
      </c>
      <c r="C142" s="4" t="str">
        <f t="shared" si="59"/>
        <v>LIBA-021</v>
      </c>
      <c r="F142"/>
      <c r="G142"/>
      <c r="H142"/>
    </row>
    <row r="143" spans="1:8" x14ac:dyDescent="0.25">
      <c r="F143"/>
      <c r="G143"/>
      <c r="H143"/>
    </row>
    <row r="144" spans="1:8" x14ac:dyDescent="0.25">
      <c r="F144"/>
      <c r="G144"/>
      <c r="H144"/>
    </row>
    <row r="145" spans="6:8" x14ac:dyDescent="0.25">
      <c r="F145"/>
      <c r="G145"/>
      <c r="H145"/>
    </row>
    <row r="146" spans="6:8" x14ac:dyDescent="0.25">
      <c r="F146"/>
      <c r="G146"/>
      <c r="H146"/>
    </row>
    <row r="147" spans="6:8" x14ac:dyDescent="0.25">
      <c r="F147"/>
      <c r="G147"/>
      <c r="H147"/>
    </row>
    <row r="148" spans="6:8" x14ac:dyDescent="0.25">
      <c r="F148"/>
      <c r="G148"/>
      <c r="H148"/>
    </row>
    <row r="149" spans="6:8" x14ac:dyDescent="0.25">
      <c r="F149"/>
      <c r="G149"/>
      <c r="H149"/>
    </row>
    <row r="150" spans="6:8" x14ac:dyDescent="0.25">
      <c r="F150"/>
      <c r="G150"/>
      <c r="H150"/>
    </row>
    <row r="151" spans="6:8" x14ac:dyDescent="0.25">
      <c r="F151"/>
      <c r="G151"/>
      <c r="H151"/>
    </row>
    <row r="152" spans="6:8" x14ac:dyDescent="0.25">
      <c r="F152"/>
      <c r="G152"/>
      <c r="H152"/>
    </row>
    <row r="153" spans="6:8" x14ac:dyDescent="0.25">
      <c r="F153"/>
      <c r="G153"/>
      <c r="H153"/>
    </row>
    <row r="154" spans="6:8" x14ac:dyDescent="0.25">
      <c r="F154"/>
      <c r="G154"/>
      <c r="H154"/>
    </row>
    <row r="155" spans="6:8" x14ac:dyDescent="0.25">
      <c r="F155"/>
      <c r="G155"/>
      <c r="H155"/>
    </row>
    <row r="156" spans="6:8" x14ac:dyDescent="0.25">
      <c r="F156"/>
      <c r="G156"/>
      <c r="H156"/>
    </row>
    <row r="157" spans="6:8" x14ac:dyDescent="0.25">
      <c r="F157"/>
      <c r="G157"/>
      <c r="H157"/>
    </row>
    <row r="158" spans="6:8" x14ac:dyDescent="0.25">
      <c r="F158"/>
      <c r="G158"/>
      <c r="H158"/>
    </row>
    <row r="159" spans="6:8" x14ac:dyDescent="0.25">
      <c r="F159"/>
      <c r="G159"/>
      <c r="H159"/>
    </row>
    <row r="160" spans="6:8" x14ac:dyDescent="0.25">
      <c r="F160"/>
      <c r="G160"/>
      <c r="H160"/>
    </row>
    <row r="161" spans="6:8" x14ac:dyDescent="0.25">
      <c r="F161"/>
      <c r="G161"/>
      <c r="H161"/>
    </row>
  </sheetData>
  <hyperlinks>
    <hyperlink ref="E135" r:id="rId1" display="The column names must match the names of the column aliases defined in the data loading pages.  For an example please see LIB_data_import_example.xlsx.  The column headings also have comments defined to specify if the given reference value column is a cod"/>
    <hyperlink ref="E17" r:id="rId2" display="The custom configuration file format is JSON, a JSON schema is available for the configuration file"/>
    <hyperlink ref="E18" r:id="rId3" display="A Custom Configuration File Template is available to provide the JSON wrapper for the JSON content.  Information from the Custom Configuration Content Template can be imported into the Custom Configuration File Template to define the Custom Configuration "/>
    <hyperlink ref="E19" r:id="rId4" display="A Custom Configuration Content Template is available to generate the JSON content for each project resource by specifying resource information in the appropriate columns"/>
  </hyperlinks>
  <pageMargins left="0.7" right="0.7" top="0.75" bottom="0.75" header="0.3" footer="0.3"/>
  <pageSetup orientation="portrait" horizontalDpi="1200" verticalDpi="1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2022-05-17T21:48:06Z</dcterms:modified>
</cp:coreProperties>
</file>