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eva\PycharmProjects\CapstoneProject1\data sheets\"/>
    </mc:Choice>
  </mc:AlternateContent>
  <xr:revisionPtr revIDLastSave="0" documentId="13_ncr:1_{7C917216-3A70-4034-B098-BCEC356A8FC8}" xr6:coauthVersionLast="47" xr6:coauthVersionMax="47" xr10:uidLastSave="{00000000-0000-0000-0000-000000000000}"/>
  <bookViews>
    <workbookView xWindow="180" yWindow="0" windowWidth="28620" windowHeight="15480" activeTab="7" xr2:uid="{802A97D3-5215-4CF2-BA55-C8DEB445028B}"/>
  </bookViews>
  <sheets>
    <sheet name="Warranty Conversion Analysis" sheetId="1" r:id="rId1"/>
    <sheet name="2020 denorm warranty sales" sheetId="5" r:id="rId2"/>
    <sheet name="2020 Denorm Product Sales" sheetId="11" r:id="rId3"/>
    <sheet name="2021 MA forecast warranty sales" sheetId="6" r:id="rId4"/>
    <sheet name="2021 MA forecast product sales" sheetId="13" r:id="rId5"/>
    <sheet name="2021 MA Forecast Product Pivot" sheetId="14" r:id="rId6"/>
    <sheet name="2021 MA Forecast Warranty Pivot" sheetId="10" r:id="rId7"/>
    <sheet name="Forecast Charts and Tables" sheetId="15" r:id="rId8"/>
  </sheets>
  <calcPr calcId="191029"/>
  <pivotCaches>
    <pivotCache cacheId="45" r:id="rId9"/>
    <pivotCache cacheId="4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F17" i="13"/>
  <c r="G17" i="13" s="1"/>
  <c r="F12" i="13"/>
  <c r="G12" i="13" s="1"/>
  <c r="F2" i="13"/>
  <c r="G2" i="13" s="1"/>
  <c r="F7" i="13"/>
  <c r="G7" i="13" s="1"/>
  <c r="F27" i="13"/>
  <c r="G27" i="13" s="1"/>
  <c r="F37" i="13"/>
  <c r="G37" i="13" s="1"/>
  <c r="F22" i="13"/>
  <c r="G22" i="13" s="1"/>
  <c r="F32" i="13"/>
  <c r="G32" i="13" s="1"/>
  <c r="F18" i="13"/>
  <c r="G18" i="13" s="1"/>
  <c r="F13" i="13"/>
  <c r="G13" i="13" s="1"/>
  <c r="F3" i="13"/>
  <c r="G3" i="13" s="1"/>
  <c r="F8" i="13"/>
  <c r="G8" i="13" s="1"/>
  <c r="F28" i="13"/>
  <c r="G28" i="13" s="1"/>
  <c r="F38" i="13"/>
  <c r="G38" i="13" s="1"/>
  <c r="F23" i="13"/>
  <c r="G23" i="13" s="1"/>
  <c r="F33" i="13"/>
  <c r="G33" i="13" s="1"/>
  <c r="F19" i="13"/>
  <c r="G19" i="13" s="1"/>
  <c r="F14" i="13"/>
  <c r="G14" i="13" s="1"/>
  <c r="F4" i="13"/>
  <c r="G4" i="13" s="1"/>
  <c r="F9" i="13"/>
  <c r="G9" i="13" s="1"/>
  <c r="F29" i="13"/>
  <c r="G29" i="13" s="1"/>
  <c r="F39" i="13"/>
  <c r="G39" i="13" s="1"/>
  <c r="F24" i="13"/>
  <c r="G24" i="13" s="1"/>
  <c r="F34" i="13"/>
  <c r="G34" i="13" s="1"/>
  <c r="F20" i="13"/>
  <c r="G20" i="13" s="1"/>
  <c r="F15" i="13"/>
  <c r="G15" i="13" s="1"/>
  <c r="F5" i="13"/>
  <c r="G5" i="13" s="1"/>
  <c r="F10" i="13"/>
  <c r="G10" i="13" s="1"/>
  <c r="F30" i="13"/>
  <c r="G30" i="13" s="1"/>
  <c r="F40" i="13"/>
  <c r="G40" i="13" s="1"/>
  <c r="F25" i="13"/>
  <c r="G25" i="13" s="1"/>
  <c r="F35" i="13"/>
  <c r="G35" i="13" s="1"/>
  <c r="F21" i="13"/>
  <c r="G21" i="13" s="1"/>
  <c r="F16" i="13"/>
  <c r="G16" i="13" s="1"/>
  <c r="F6" i="13"/>
  <c r="G6" i="13" s="1"/>
  <c r="F11" i="13"/>
  <c r="G11" i="13" s="1"/>
  <c r="F31" i="13"/>
  <c r="G31" i="13" s="1"/>
  <c r="F41" i="13"/>
  <c r="G41" i="13" s="1"/>
  <c r="F26" i="13"/>
  <c r="G26" i="13" s="1"/>
  <c r="F36" i="13"/>
  <c r="G36" i="13" s="1"/>
  <c r="E17" i="13"/>
  <c r="E12" i="13"/>
  <c r="E2" i="13"/>
  <c r="E7" i="13"/>
  <c r="E27" i="13"/>
  <c r="E37" i="13"/>
  <c r="E22" i="13"/>
  <c r="E32" i="13"/>
  <c r="E18" i="13"/>
  <c r="E13" i="13"/>
  <c r="E3" i="13"/>
  <c r="E8" i="13"/>
  <c r="E28" i="13"/>
  <c r="E38" i="13"/>
  <c r="E23" i="13"/>
  <c r="E33" i="13"/>
  <c r="E19" i="13"/>
  <c r="E14" i="13"/>
  <c r="E4" i="13"/>
  <c r="E9" i="13"/>
  <c r="E29" i="13"/>
  <c r="E39" i="13"/>
  <c r="E24" i="13"/>
  <c r="E34" i="13"/>
  <c r="E20" i="13"/>
  <c r="E15" i="13"/>
  <c r="E5" i="13"/>
  <c r="E10" i="13"/>
  <c r="E30" i="13"/>
  <c r="E40" i="13"/>
  <c r="E25" i="13"/>
  <c r="E35" i="13"/>
  <c r="E21" i="13"/>
  <c r="E16" i="13"/>
  <c r="E6" i="13"/>
  <c r="E11" i="13"/>
  <c r="E31" i="13"/>
  <c r="E41" i="13"/>
  <c r="E26" i="13"/>
  <c r="E36" i="13"/>
  <c r="D17" i="13"/>
  <c r="D12" i="13"/>
  <c r="D2" i="13"/>
  <c r="D7" i="13"/>
  <c r="D27" i="13"/>
  <c r="D37" i="13"/>
  <c r="D22" i="13"/>
  <c r="D32" i="13"/>
  <c r="D18" i="13"/>
  <c r="D13" i="13"/>
  <c r="D3" i="13"/>
  <c r="D8" i="13"/>
  <c r="D28" i="13"/>
  <c r="D38" i="13"/>
  <c r="D23" i="13"/>
  <c r="D33" i="13"/>
  <c r="D19" i="13"/>
  <c r="D14" i="13"/>
  <c r="D4" i="13"/>
  <c r="D9" i="13"/>
  <c r="D29" i="13"/>
  <c r="D39" i="13"/>
  <c r="D24" i="13"/>
  <c r="D34" i="13"/>
  <c r="D20" i="13"/>
  <c r="D15" i="13"/>
  <c r="D5" i="13"/>
  <c r="D10" i="13"/>
  <c r="D30" i="13"/>
  <c r="D40" i="13"/>
  <c r="D25" i="13"/>
  <c r="D35" i="13"/>
  <c r="D21" i="13"/>
  <c r="D16" i="13"/>
  <c r="D6" i="13"/>
  <c r="D11" i="13"/>
  <c r="D31" i="13"/>
  <c r="D41" i="13"/>
  <c r="D26" i="13"/>
  <c r="D36" i="13"/>
  <c r="C17" i="13"/>
  <c r="C12" i="13"/>
  <c r="C2" i="13"/>
  <c r="C7" i="13"/>
  <c r="C27" i="13"/>
  <c r="C37" i="13"/>
  <c r="C22" i="13"/>
  <c r="C32" i="13"/>
  <c r="C18" i="13"/>
  <c r="C13" i="13"/>
  <c r="C3" i="13"/>
  <c r="C8" i="13"/>
  <c r="C28" i="13"/>
  <c r="C38" i="13"/>
  <c r="C23" i="13"/>
  <c r="C33" i="13"/>
  <c r="C19" i="13"/>
  <c r="C14" i="13"/>
  <c r="C4" i="13"/>
  <c r="C9" i="13"/>
  <c r="C29" i="13"/>
  <c r="C39" i="13"/>
  <c r="C24" i="13"/>
  <c r="C34" i="13"/>
  <c r="C20" i="13"/>
  <c r="C15" i="13"/>
  <c r="C5" i="13"/>
  <c r="C10" i="13"/>
  <c r="C30" i="13"/>
  <c r="C40" i="13"/>
  <c r="C25" i="13"/>
  <c r="C35" i="13"/>
  <c r="C21" i="13"/>
  <c r="C16" i="13"/>
  <c r="C6" i="13"/>
  <c r="C11" i="13"/>
  <c r="C31" i="13"/>
  <c r="C41" i="13"/>
  <c r="C26" i="13"/>
  <c r="C36" i="13"/>
  <c r="F2" i="6"/>
  <c r="F7" i="6"/>
  <c r="F12" i="6"/>
  <c r="F17" i="6"/>
  <c r="F22" i="6"/>
  <c r="F27" i="6"/>
  <c r="F32" i="6"/>
  <c r="F37" i="6"/>
  <c r="F3" i="6"/>
  <c r="F8" i="6"/>
  <c r="F13" i="6"/>
  <c r="F18" i="6"/>
  <c r="F23" i="6"/>
  <c r="F28" i="6"/>
  <c r="F33" i="6"/>
  <c r="F38" i="6"/>
  <c r="F4" i="6"/>
  <c r="F9" i="6"/>
  <c r="F14" i="6"/>
  <c r="F19" i="6"/>
  <c r="F24" i="6"/>
  <c r="F29" i="6"/>
  <c r="F34" i="6"/>
  <c r="F39" i="6"/>
  <c r="F5" i="6"/>
  <c r="F10" i="6"/>
  <c r="F15" i="6"/>
  <c r="F20" i="6"/>
  <c r="F25" i="6"/>
  <c r="F30" i="6"/>
  <c r="F35" i="6"/>
  <c r="F40" i="6"/>
  <c r="F6" i="6"/>
  <c r="F11" i="6"/>
  <c r="F16" i="6"/>
  <c r="F21" i="6"/>
  <c r="F26" i="6"/>
  <c r="F31" i="6"/>
  <c r="F36" i="6"/>
  <c r="F41" i="6"/>
  <c r="E2" i="6"/>
  <c r="E7" i="6"/>
  <c r="E12" i="6"/>
  <c r="E17" i="6"/>
  <c r="E22" i="6"/>
  <c r="E27" i="6"/>
  <c r="E32" i="6"/>
  <c r="E37" i="6"/>
  <c r="E3" i="6"/>
  <c r="E8" i="6"/>
  <c r="E13" i="6"/>
  <c r="E18" i="6"/>
  <c r="E23" i="6"/>
  <c r="E28" i="6"/>
  <c r="E33" i="6"/>
  <c r="E38" i="6"/>
  <c r="E4" i="6"/>
  <c r="E9" i="6"/>
  <c r="E14" i="6"/>
  <c r="E19" i="6"/>
  <c r="E24" i="6"/>
  <c r="E29" i="6"/>
  <c r="E34" i="6"/>
  <c r="E39" i="6"/>
  <c r="E5" i="6"/>
  <c r="E10" i="6"/>
  <c r="E15" i="6"/>
  <c r="E20" i="6"/>
  <c r="E25" i="6"/>
  <c r="E30" i="6"/>
  <c r="E35" i="6"/>
  <c r="E40" i="6"/>
  <c r="E6" i="6"/>
  <c r="E11" i="6"/>
  <c r="E16" i="6"/>
  <c r="E21" i="6"/>
  <c r="E26" i="6"/>
  <c r="E31" i="6"/>
  <c r="E36" i="6"/>
  <c r="E41" i="6"/>
  <c r="D2" i="6"/>
  <c r="D7" i="6"/>
  <c r="D12" i="6"/>
  <c r="D17" i="6"/>
  <c r="D22" i="6"/>
  <c r="D27" i="6"/>
  <c r="D32" i="6"/>
  <c r="D37" i="6"/>
  <c r="D3" i="6"/>
  <c r="D8" i="6"/>
  <c r="D13" i="6"/>
  <c r="D18" i="6"/>
  <c r="D23" i="6"/>
  <c r="D28" i="6"/>
  <c r="D33" i="6"/>
  <c r="D38" i="6"/>
  <c r="D4" i="6"/>
  <c r="D9" i="6"/>
  <c r="D14" i="6"/>
  <c r="D19" i="6"/>
  <c r="D24" i="6"/>
  <c r="D29" i="6"/>
  <c r="D34" i="6"/>
  <c r="D39" i="6"/>
  <c r="D5" i="6"/>
  <c r="D10" i="6"/>
  <c r="D15" i="6"/>
  <c r="D20" i="6"/>
  <c r="D25" i="6"/>
  <c r="D30" i="6"/>
  <c r="D35" i="6"/>
  <c r="D40" i="6"/>
  <c r="D6" i="6"/>
  <c r="D11" i="6"/>
  <c r="D16" i="6"/>
  <c r="D21" i="6"/>
  <c r="D26" i="6"/>
  <c r="D31" i="6"/>
  <c r="D36" i="6"/>
  <c r="D41" i="6"/>
  <c r="C2" i="6"/>
  <c r="C7" i="6"/>
  <c r="C12" i="6"/>
  <c r="C17" i="6"/>
  <c r="C22" i="6"/>
  <c r="C27" i="6"/>
  <c r="C32" i="6"/>
  <c r="C37" i="6"/>
  <c r="C3" i="6"/>
  <c r="C8" i="6"/>
  <c r="C13" i="6"/>
  <c r="C18" i="6"/>
  <c r="C23" i="6"/>
  <c r="C28" i="6"/>
  <c r="C33" i="6"/>
  <c r="C38" i="6"/>
  <c r="C4" i="6"/>
  <c r="C9" i="6"/>
  <c r="C14" i="6"/>
  <c r="C19" i="6"/>
  <c r="C24" i="6"/>
  <c r="C29" i="6"/>
  <c r="C34" i="6"/>
  <c r="C39" i="6"/>
  <c r="C5" i="6"/>
  <c r="C10" i="6"/>
  <c r="C15" i="6"/>
  <c r="C20" i="6"/>
  <c r="C25" i="6"/>
  <c r="C30" i="6"/>
  <c r="C35" i="6"/>
  <c r="C40" i="6"/>
  <c r="C6" i="6"/>
  <c r="C11" i="6"/>
  <c r="C16" i="6"/>
  <c r="C21" i="6"/>
  <c r="C26" i="6"/>
  <c r="C31" i="6"/>
  <c r="C36" i="6"/>
  <c r="C41" i="6"/>
  <c r="D88" i="1"/>
  <c r="D86" i="1"/>
  <c r="D83" i="1"/>
  <c r="C83" i="1"/>
  <c r="C85" i="1"/>
  <c r="H32" i="13" l="1"/>
  <c r="I32" i="13" s="1"/>
  <c r="J32" i="13" s="1"/>
  <c r="H26" i="13"/>
  <c r="I26" i="13" s="1"/>
  <c r="J26" i="13" s="1"/>
  <c r="H25" i="13"/>
  <c r="I25" i="13" s="1"/>
  <c r="J25" i="13" s="1"/>
  <c r="K25" i="13"/>
  <c r="M25" i="13" s="1"/>
  <c r="H24" i="13"/>
  <c r="I24" i="13" s="1"/>
  <c r="J24" i="13" s="1"/>
  <c r="H23" i="13"/>
  <c r="I23" i="13" s="1"/>
  <c r="J23" i="13" s="1"/>
  <c r="K23" i="13"/>
  <c r="M23" i="13" s="1"/>
  <c r="H22" i="13"/>
  <c r="I22" i="13" s="1"/>
  <c r="J22" i="13" s="1"/>
  <c r="H37" i="13"/>
  <c r="I37" i="13" s="1"/>
  <c r="J37" i="13" s="1"/>
  <c r="H36" i="13"/>
  <c r="I36" i="13" s="1"/>
  <c r="J36" i="13" s="1"/>
  <c r="H38" i="13"/>
  <c r="I38" i="13" s="1"/>
  <c r="J38" i="13" s="1"/>
  <c r="H31" i="13"/>
  <c r="I31" i="13" s="1"/>
  <c r="J31" i="13" s="1"/>
  <c r="H30" i="13"/>
  <c r="I30" i="13" s="1"/>
  <c r="J30" i="13" s="1"/>
  <c r="H29" i="13"/>
  <c r="I29" i="13" s="1"/>
  <c r="J29" i="13" s="1"/>
  <c r="K29" i="13"/>
  <c r="M29" i="13" s="1"/>
  <c r="H28" i="13"/>
  <c r="I28" i="13" s="1"/>
  <c r="J28" i="13" s="1"/>
  <c r="H27" i="13"/>
  <c r="I27" i="13" s="1"/>
  <c r="J27" i="13" s="1"/>
  <c r="H40" i="13"/>
  <c r="I40" i="13" s="1"/>
  <c r="J40" i="13" s="1"/>
  <c r="H9" i="13"/>
  <c r="I9" i="13" s="1"/>
  <c r="J9" i="13" s="1"/>
  <c r="H7" i="13"/>
  <c r="I7" i="13" s="1"/>
  <c r="J7" i="13" s="1"/>
  <c r="H34" i="13"/>
  <c r="I34" i="13" s="1"/>
  <c r="J34" i="13" s="1"/>
  <c r="H10" i="13"/>
  <c r="I10" i="13" s="1"/>
  <c r="J10" i="13" s="1"/>
  <c r="H6" i="13"/>
  <c r="I6" i="13" s="1"/>
  <c r="J6" i="13" s="1"/>
  <c r="H5" i="13"/>
  <c r="I5" i="13" s="1"/>
  <c r="J5" i="13" s="1"/>
  <c r="H4" i="13"/>
  <c r="I4" i="13" s="1"/>
  <c r="J4" i="13" s="1"/>
  <c r="K4" i="13"/>
  <c r="M4" i="13" s="1"/>
  <c r="H3" i="13"/>
  <c r="I3" i="13" s="1"/>
  <c r="J3" i="13" s="1"/>
  <c r="H2" i="13"/>
  <c r="I2" i="13" s="1"/>
  <c r="J2" i="13" s="1"/>
  <c r="K2" i="13"/>
  <c r="M2" i="13" s="1"/>
  <c r="H33" i="13"/>
  <c r="I33" i="13" s="1"/>
  <c r="J33" i="13" s="1"/>
  <c r="H41" i="13"/>
  <c r="I41" i="13" s="1"/>
  <c r="J41" i="13" s="1"/>
  <c r="H8" i="13"/>
  <c r="I8" i="13" s="1"/>
  <c r="J8" i="13" s="1"/>
  <c r="H15" i="13"/>
  <c r="I15" i="13" s="1"/>
  <c r="J15" i="13" s="1"/>
  <c r="K15" i="13"/>
  <c r="M15" i="13" s="1"/>
  <c r="H14" i="13"/>
  <c r="I14" i="13" s="1"/>
  <c r="J14" i="13" s="1"/>
  <c r="H13" i="13"/>
  <c r="I13" i="13" s="1"/>
  <c r="J13" i="13" s="1"/>
  <c r="K13" i="13"/>
  <c r="M13" i="13" s="1"/>
  <c r="H12" i="13"/>
  <c r="I12" i="13" s="1"/>
  <c r="J12" i="13" s="1"/>
  <c r="H35" i="13"/>
  <c r="I35" i="13" s="1"/>
  <c r="J35" i="13" s="1"/>
  <c r="H39" i="13"/>
  <c r="I39" i="13" s="1"/>
  <c r="J39" i="13" s="1"/>
  <c r="H11" i="13"/>
  <c r="I11" i="13" s="1"/>
  <c r="J11" i="13" s="1"/>
  <c r="H16" i="13"/>
  <c r="I16" i="13" s="1"/>
  <c r="J16" i="13" s="1"/>
  <c r="H21" i="13"/>
  <c r="I21" i="13" s="1"/>
  <c r="J21" i="13" s="1"/>
  <c r="K21" i="13"/>
  <c r="M21" i="13" s="1"/>
  <c r="H20" i="13"/>
  <c r="I20" i="13" s="1"/>
  <c r="J20" i="13" s="1"/>
  <c r="K20" i="13"/>
  <c r="M20" i="13" s="1"/>
  <c r="H19" i="13"/>
  <c r="I19" i="13" s="1"/>
  <c r="J19" i="13" s="1"/>
  <c r="H18" i="13"/>
  <c r="I18" i="13" s="1"/>
  <c r="J18" i="13" s="1"/>
  <c r="H17" i="13"/>
  <c r="I17" i="13" s="1"/>
  <c r="J17" i="13" s="1"/>
  <c r="G26" i="6"/>
  <c r="G31" i="6"/>
  <c r="G30" i="6"/>
  <c r="G29" i="6"/>
  <c r="G28" i="6"/>
  <c r="G27" i="6"/>
  <c r="H27" i="6" s="1"/>
  <c r="G22" i="6"/>
  <c r="G19" i="6"/>
  <c r="G16" i="6"/>
  <c r="G15" i="6"/>
  <c r="G14" i="6"/>
  <c r="G13" i="6"/>
  <c r="G12" i="6"/>
  <c r="G23" i="6"/>
  <c r="H23" i="6" s="1"/>
  <c r="G21" i="6"/>
  <c r="H21" i="6" s="1"/>
  <c r="G18" i="6"/>
  <c r="H18" i="6" s="1"/>
  <c r="G10" i="6"/>
  <c r="G11" i="6"/>
  <c r="G9" i="6"/>
  <c r="H9" i="6" s="1"/>
  <c r="G8" i="6"/>
  <c r="G7" i="6"/>
  <c r="G17" i="6"/>
  <c r="H17" i="6" s="1"/>
  <c r="G6" i="6"/>
  <c r="H6" i="6" s="1"/>
  <c r="G5" i="6"/>
  <c r="G4" i="6"/>
  <c r="G3" i="6"/>
  <c r="G2" i="6"/>
  <c r="G24" i="6"/>
  <c r="G20" i="6"/>
  <c r="G41" i="6"/>
  <c r="G40" i="6"/>
  <c r="G39" i="6"/>
  <c r="H39" i="6" s="1"/>
  <c r="G38" i="6"/>
  <c r="G37" i="6"/>
  <c r="G25" i="6"/>
  <c r="G36" i="6"/>
  <c r="G35" i="6"/>
  <c r="G34" i="6"/>
  <c r="H34" i="6" s="1"/>
  <c r="G33" i="6"/>
  <c r="H33" i="6" s="1"/>
  <c r="G32" i="6"/>
  <c r="H14" i="6"/>
  <c r="H10" i="6"/>
  <c r="H3" i="6"/>
  <c r="H41" i="6"/>
  <c r="H38" i="6"/>
  <c r="H37" i="6"/>
  <c r="H36" i="6"/>
  <c r="H35" i="6"/>
  <c r="H20" i="6"/>
  <c r="H15" i="6"/>
  <c r="H12" i="6"/>
  <c r="H11" i="6"/>
  <c r="H7" i="6"/>
  <c r="H4" i="6"/>
  <c r="H31" i="6"/>
  <c r="H29" i="6"/>
  <c r="H16" i="6"/>
  <c r="H13" i="6"/>
  <c r="H8" i="6"/>
  <c r="H2" i="6"/>
  <c r="H30" i="6"/>
  <c r="H28" i="6"/>
  <c r="H26" i="6"/>
  <c r="H25" i="6"/>
  <c r="H24" i="6"/>
  <c r="H22" i="6"/>
  <c r="K39" i="13" l="1"/>
  <c r="M39" i="13" s="1"/>
  <c r="K31" i="13"/>
  <c r="M31" i="13" s="1"/>
  <c r="K24" i="13"/>
  <c r="M24" i="13" s="1"/>
  <c r="K5" i="13"/>
  <c r="M5" i="13" s="1"/>
  <c r="K27" i="13"/>
  <c r="M27" i="13" s="1"/>
  <c r="K28" i="13"/>
  <c r="M28" i="13" s="1"/>
  <c r="K32" i="13"/>
  <c r="M32" i="13" s="1"/>
  <c r="K17" i="13"/>
  <c r="M17" i="13" s="1"/>
  <c r="K41" i="13"/>
  <c r="M41" i="13" s="1"/>
  <c r="K7" i="13"/>
  <c r="M7" i="13" s="1"/>
  <c r="K36" i="13"/>
  <c r="M36" i="13" s="1"/>
  <c r="K11" i="13"/>
  <c r="M11" i="13" s="1"/>
  <c r="K33" i="13"/>
  <c r="M33" i="13" s="1"/>
  <c r="K9" i="13"/>
  <c r="M9" i="13" s="1"/>
  <c r="K19" i="13"/>
  <c r="M19" i="13" s="1"/>
  <c r="K14" i="13"/>
  <c r="M14" i="13" s="1"/>
  <c r="K6" i="13"/>
  <c r="M6" i="13" s="1"/>
  <c r="K22" i="13"/>
  <c r="M22" i="13" s="1"/>
  <c r="K26" i="13"/>
  <c r="M26" i="13" s="1"/>
  <c r="K35" i="13"/>
  <c r="M35" i="13" s="1"/>
  <c r="K34" i="13"/>
  <c r="M34" i="13" s="1"/>
  <c r="K38" i="13"/>
  <c r="M38" i="13" s="1"/>
  <c r="K18" i="13"/>
  <c r="M18" i="13" s="1"/>
  <c r="K16" i="13"/>
  <c r="M16" i="13" s="1"/>
  <c r="K12" i="13"/>
  <c r="M12" i="13" s="1"/>
  <c r="K8" i="13"/>
  <c r="M8" i="13" s="1"/>
  <c r="K3" i="13"/>
  <c r="M3" i="13" s="1"/>
  <c r="K10" i="13"/>
  <c r="M10" i="13" s="1"/>
  <c r="K40" i="13"/>
  <c r="M40" i="13" s="1"/>
  <c r="K30" i="13"/>
  <c r="M30" i="13" s="1"/>
  <c r="K37" i="13"/>
  <c r="M37" i="13" s="1"/>
  <c r="H19" i="6"/>
  <c r="H40" i="6"/>
  <c r="H32" i="6"/>
  <c r="H5" i="6"/>
  <c r="K39" i="6"/>
  <c r="M39" i="6" s="1"/>
  <c r="K21" i="6"/>
  <c r="M21" i="6" s="1"/>
  <c r="K2" i="6"/>
  <c r="M2" i="6" s="1"/>
  <c r="K25" i="6"/>
  <c r="M25" i="6" s="1"/>
  <c r="K9" i="6"/>
  <c r="M9" i="6" s="1"/>
  <c r="K12" i="6"/>
  <c r="M12" i="6" s="1"/>
  <c r="K34" i="6"/>
  <c r="M34" i="6" s="1"/>
  <c r="K3" i="6"/>
  <c r="M3" i="6" s="1"/>
  <c r="K35" i="6"/>
  <c r="M35" i="6" s="1"/>
  <c r="K13" i="6"/>
  <c r="M13" i="6" s="1"/>
  <c r="K22" i="6"/>
  <c r="M22" i="6" s="1"/>
  <c r="K27" i="6"/>
  <c r="M27" i="6" s="1"/>
  <c r="K4" i="6"/>
  <c r="M4" i="6" s="1"/>
  <c r="K7" i="6"/>
  <c r="M7" i="6" s="1"/>
  <c r="K14" i="6"/>
  <c r="M14" i="6" s="1"/>
  <c r="K26" i="6"/>
  <c r="M26" i="6" s="1"/>
  <c r="K28" i="6"/>
  <c r="M28" i="6" s="1"/>
  <c r="K15" i="6"/>
  <c r="M15" i="6" s="1"/>
  <c r="K36" i="6"/>
  <c r="M36" i="6" s="1"/>
  <c r="K30" i="6"/>
  <c r="M30" i="6" s="1"/>
  <c r="K6" i="6"/>
  <c r="M6" i="6" s="1"/>
  <c r="K10" i="6"/>
  <c r="M10" i="6" s="1"/>
  <c r="K16" i="6"/>
  <c r="M16" i="6" s="1"/>
  <c r="K40" i="6"/>
  <c r="M40" i="6" s="1"/>
  <c r="K37" i="6"/>
  <c r="M37" i="6" s="1"/>
  <c r="K8" i="6"/>
  <c r="M8" i="6" s="1"/>
  <c r="K24" i="6"/>
  <c r="M24" i="6" s="1"/>
  <c r="K18" i="6"/>
  <c r="M18" i="6" s="1"/>
  <c r="K17" i="6"/>
  <c r="M17" i="6" s="1"/>
  <c r="K32" i="6"/>
  <c r="M32" i="6" s="1"/>
  <c r="K11" i="6"/>
  <c r="M11" i="6" s="1"/>
  <c r="K29" i="6"/>
  <c r="M29" i="6" s="1"/>
  <c r="K19" i="6"/>
  <c r="M19" i="6" s="1"/>
  <c r="K31" i="6"/>
  <c r="M31" i="6" s="1"/>
  <c r="K33" i="6"/>
  <c r="M33" i="6" s="1"/>
  <c r="K23" i="6"/>
  <c r="M23" i="6" s="1"/>
  <c r="K38" i="6"/>
  <c r="M38" i="6" s="1"/>
  <c r="K20" i="6"/>
  <c r="M20" i="6" s="1"/>
  <c r="K41" i="6"/>
  <c r="M41" i="6" s="1"/>
  <c r="K5" i="6" l="1"/>
  <c r="M5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FF9C08-2893-43FE-AC14-B9A4EF4A7AD9}" keepAlive="1" name="Query - 2020 quartly warranty sales" description="Connection to the '2020 quartly warranty sales' query in the workbook." type="5" refreshedVersion="0" background="1">
    <dbPr connection="Provider=Microsoft.Mashup.OleDb.1;Data Source=$Workbook$;Location=&quot;2020 quartly warranty sales&quot;;Extended Properties=&quot;&quot;" command="SELECT * FROM [2020 quartly warranty sales]"/>
  </connection>
</connections>
</file>

<file path=xl/sharedStrings.xml><?xml version="1.0" encoding="utf-8"?>
<sst xmlns="http://schemas.openxmlformats.org/spreadsheetml/2006/main" count="961" uniqueCount="131">
  <si>
    <t>totalwarrantysalesrevenue</t>
  </si>
  <si>
    <t>sales_team_lead</t>
  </si>
  <si>
    <t>Allen, Maude</t>
  </si>
  <si>
    <t>Bachmann, Jane</t>
  </si>
  <si>
    <t>Clement, Beverly</t>
  </si>
  <si>
    <t>Evans, Gina</t>
  </si>
  <si>
    <t>Lawson, Harry</t>
  </si>
  <si>
    <t>prod_name</t>
  </si>
  <si>
    <t>1025R Sub-Compact Tractor</t>
  </si>
  <si>
    <t>CT1021 Sub-Compact Tractor</t>
  </si>
  <si>
    <t>CUV82</t>
  </si>
  <si>
    <t>Gator XUV 590M</t>
  </si>
  <si>
    <t>S70 Skid Steer Loader</t>
  </si>
  <si>
    <t xml:space="preserve">UV34 Gas </t>
  </si>
  <si>
    <t>Z930M Ztrack</t>
  </si>
  <si>
    <t>ZT2000 Zero Turn Mower</t>
  </si>
  <si>
    <t>warranty_conversion_rate</t>
  </si>
  <si>
    <t>Correlation</t>
  </si>
  <si>
    <t>Average</t>
  </si>
  <si>
    <t>Variation</t>
  </si>
  <si>
    <t>Standard deviation</t>
  </si>
  <si>
    <t>index_value</t>
  </si>
  <si>
    <t>esp_code</t>
  </si>
  <si>
    <t>prod_code</t>
  </si>
  <si>
    <t>product_name</t>
  </si>
  <si>
    <t>region</t>
  </si>
  <si>
    <t>region_id</t>
  </si>
  <si>
    <t>employee_id</t>
  </si>
  <si>
    <t>employee_name</t>
  </si>
  <si>
    <t>year</t>
  </si>
  <si>
    <t>year_id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</si>
  <si>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</si>
  <si>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</si>
  <si>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</si>
  <si>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</si>
  <si>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</si>
  <si>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</si>
  <si>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</si>
  <si>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</si>
  <si>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</si>
  <si>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</si>
  <si>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</si>
  <si>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</si>
  <si>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</si>
  <si>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</si>
  <si>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</si>
  <si>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</si>
  <si>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</si>
  <si>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</si>
  <si>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</si>
  <si>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</si>
  <si>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</si>
  <si>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</si>
  <si>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</si>
  <si>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</si>
  <si>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</si>
  <si>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</si>
  <si>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</si>
  <si>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</si>
  <si>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</si>
  <si>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</si>
  <si>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</si>
  <si>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</si>
  <si>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</si>
  <si>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</si>
  <si>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</si>
  <si>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</si>
  <si>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</si>
  <si>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</si>
  <si>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</si>
  <si>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</si>
  <si>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</si>
  <si>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</si>
  <si>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</si>
  <si>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</si>
  <si>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</si>
  <si>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</si>
  <si>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</si>
  <si>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</si>
  <si>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</si>
  <si>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</si>
  <si>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</si>
  <si>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</si>
  <si>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yearly_totals</t>
  </si>
  <si>
    <t>ESP001</t>
  </si>
  <si>
    <t>PROD001</t>
  </si>
  <si>
    <t>SW</t>
  </si>
  <si>
    <t>EMP290</t>
  </si>
  <si>
    <t>ESP002</t>
  </si>
  <si>
    <t>PROD002</t>
  </si>
  <si>
    <t>ESP003</t>
  </si>
  <si>
    <t>PROD003</t>
  </si>
  <si>
    <t>ESP004</t>
  </si>
  <si>
    <t>PROD004</t>
  </si>
  <si>
    <t>ESP005</t>
  </si>
  <si>
    <t>PROD005</t>
  </si>
  <si>
    <t>ESP006</t>
  </si>
  <si>
    <t>PROD006</t>
  </si>
  <si>
    <t>ESP007</t>
  </si>
  <si>
    <t>PROD007</t>
  </si>
  <si>
    <t>ESP008</t>
  </si>
  <si>
    <t>PROD008</t>
  </si>
  <si>
    <t>NW</t>
  </si>
  <si>
    <t>EMP234</t>
  </si>
  <si>
    <t>EMP267</t>
  </si>
  <si>
    <t>EMP244</t>
  </si>
  <si>
    <t>EMP256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</si>
  <si>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</si>
  <si>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</si>
  <si>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</si>
  <si>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</si>
  <si>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</si>
  <si>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</si>
  <si>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</si>
  <si>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</si>
  <si>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2021 forecasted sums</t>
  </si>
  <si>
    <t>Warranty Price</t>
  </si>
  <si>
    <t>2021 Forecasted Warranty Revenue</t>
  </si>
  <si>
    <t>Row Labels</t>
  </si>
  <si>
    <t>Grand Total</t>
  </si>
  <si>
    <t>Column Labels</t>
  </si>
  <si>
    <t>Sum of 2021 Forecasted Warranty Revenue</t>
  </si>
  <si>
    <t>2021 Forecasted Quantity Sums</t>
  </si>
  <si>
    <t>prod_price</t>
  </si>
  <si>
    <t>2021 Forecasted Product Revenue</t>
  </si>
  <si>
    <t>Sum of 2021 Forecasted Product Revenue</t>
  </si>
  <si>
    <t>Products</t>
  </si>
  <si>
    <t>Warrantys</t>
  </si>
  <si>
    <t>2021 Forecast</t>
  </si>
  <si>
    <t>2019 Revenue Total</t>
  </si>
  <si>
    <t>2020 Revenue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</si>
</sst>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Q\Q"/>
    <numFmt numFmtId="168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/>
        <bgColor theme="8" tint="0.59999389629810485"/>
      </patternFill>
    </fill>
  </fills>
  <borders count="1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2" fillId="2" borderId="2" xfId="0" applyFont="1" applyFill="1" applyBorder="1"/>
    <xf numFmtId="0" fontId="0" fillId="0" borderId="3" xfId="0" applyFont="1" applyBorder="1"/>
    <xf numFmtId="0" fontId="0" fillId="0" borderId="2" xfId="0" applyFont="1" applyBorder="1"/>
    <xf numFmtId="164" fontId="2" fillId="2" borderId="2" xfId="0" applyNumberFormat="1" applyFont="1" applyFill="1" applyBorder="1"/>
    <xf numFmtId="0" fontId="0" fillId="0" borderId="0" xfId="0" applyNumberFormat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2" fillId="4" borderId="5" xfId="0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0" fillId="5" borderId="10" xfId="0" applyFont="1" applyFill="1" applyBorder="1"/>
    <xf numFmtId="168" fontId="0" fillId="5" borderId="11" xfId="1" applyNumberFormat="1" applyFont="1" applyFill="1" applyBorder="1"/>
    <xf numFmtId="168" fontId="0" fillId="5" borderId="12" xfId="1" applyNumberFormat="1" applyFont="1" applyFill="1" applyBorder="1"/>
    <xf numFmtId="0" fontId="0" fillId="6" borderId="8" xfId="0" applyFont="1" applyFill="1" applyBorder="1"/>
    <xf numFmtId="168" fontId="0" fillId="6" borderId="4" xfId="1" applyNumberFormat="1" applyFont="1" applyFill="1" applyBorder="1"/>
    <xf numFmtId="168" fontId="0" fillId="6" borderId="9" xfId="1" applyNumberFormat="1" applyFont="1" applyFill="1" applyBorder="1"/>
  </cellXfs>
  <cellStyles count="2">
    <cellStyle name="Currency" xfId="1" builtinId="4"/>
    <cellStyle name="Normal" xfId="0" builtinId="0"/>
  </cellStyles>
  <dxfs count="97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[Additional Analysis Sheets.xlsx]2021 MA Forecast Product 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 MA Forecast Product Pivot'!$B$1:$B$2</c:f>
              <c:strCache>
                <c:ptCount val="1"/>
                <c:pt idx="0">
                  <c:v>1025R Sub-Compact Tractor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'2021 MA Forecast Product Pivot'!$A$3:$A$8</c:f>
              <c:strCache>
                <c:ptCount val="5"/>
                <c:pt idx="0">
                  <c:v>Allen, Maude</c:v>
                </c:pt>
                <c:pt idx="1">
                  <c:v>Bachmann, Jane</c:v>
                </c:pt>
                <c:pt idx="2">
                  <c:v>Clement, Beverly</c:v>
                </c:pt>
                <c:pt idx="3">
                  <c:v>Evans, Gina</c:v>
                </c:pt>
                <c:pt idx="4">
                  <c:v>Lawson, Harry</c:v>
                </c:pt>
              </c:strCache>
            </c:strRef>
          </c:cat>
          <c:val>
            <c:numRef>
              <c:f>'2021 MA Forecast Product Pivot'!$B$3:$B$8</c:f>
              <c:numCache>
                <c:formatCode>General</c:formatCode>
                <c:ptCount val="5"/>
                <c:pt idx="0">
                  <c:v>12023906.4252</c:v>
                </c:pt>
                <c:pt idx="1">
                  <c:v>9740658.6449999996</c:v>
                </c:pt>
                <c:pt idx="2">
                  <c:v>9195346.2815999985</c:v>
                </c:pt>
                <c:pt idx="3">
                  <c:v>9095909.1749999989</c:v>
                </c:pt>
                <c:pt idx="4">
                  <c:v>8219580.2190000005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9-4A75-BE81-6CA7C0ACED00}"/>
            </c:ext>
          </c:extLst>
        </c:ser>
        <c:ser>
          <c:idx val="1"/>
          <c:order val="1"/>
          <c:tx>
            <c:strRef>
              <c:f>'2021 MA Forecast Product Pivot'!$C$1:$C$2</c:f>
              <c:strCache>
                <c:ptCount val="1"/>
                <c:pt idx="0">
                  <c:v>CT1021 Sub-Compact Tractor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'2021 MA Forecast Product Pivot'!$A$3:$A$8</c:f>
              <c:strCache>
                <c:ptCount val="5"/>
                <c:pt idx="0">
                  <c:v>Allen, Maude</c:v>
                </c:pt>
                <c:pt idx="1">
                  <c:v>Bachmann, Jane</c:v>
                </c:pt>
                <c:pt idx="2">
                  <c:v>Clement, Beverly</c:v>
                </c:pt>
                <c:pt idx="3">
                  <c:v>Evans, Gina</c:v>
                </c:pt>
                <c:pt idx="4">
                  <c:v>Lawson, Harry</c:v>
                </c:pt>
              </c:strCache>
            </c:strRef>
          </c:cat>
          <c:val>
            <c:numRef>
              <c:f>'2021 MA Forecast Product Pivot'!$C$3:$C$8</c:f>
              <c:numCache>
                <c:formatCode>General</c:formatCode>
                <c:ptCount val="5"/>
                <c:pt idx="0">
                  <c:v>5782935.6747000003</c:v>
                </c:pt>
                <c:pt idx="1">
                  <c:v>5614602.2829000009</c:v>
                </c:pt>
                <c:pt idx="2">
                  <c:v>5361878.5713999998</c:v>
                </c:pt>
                <c:pt idx="3">
                  <c:v>18195060.576399997</c:v>
                </c:pt>
                <c:pt idx="4">
                  <c:v>18705821.946399998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79-4A75-BE81-6CA7C0ACED00}"/>
            </c:ext>
          </c:extLst>
        </c:ser>
        <c:ser>
          <c:idx val="2"/>
          <c:order val="2"/>
          <c:tx>
            <c:strRef>
              <c:f>'2021 MA Forecast Product Pivot'!$D$1:$D$2</c:f>
              <c:strCache>
                <c:ptCount val="1"/>
                <c:pt idx="0">
                  <c:v>CUV82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'2021 MA Forecast Product Pivot'!$A$3:$A$8</c:f>
              <c:strCache>
                <c:ptCount val="5"/>
                <c:pt idx="0">
                  <c:v>Allen, Maude</c:v>
                </c:pt>
                <c:pt idx="1">
                  <c:v>Bachmann, Jane</c:v>
                </c:pt>
                <c:pt idx="2">
                  <c:v>Clement, Beverly</c:v>
                </c:pt>
                <c:pt idx="3">
                  <c:v>Evans, Gina</c:v>
                </c:pt>
                <c:pt idx="4">
                  <c:v>Lawson, Harry</c:v>
                </c:pt>
              </c:strCache>
            </c:strRef>
          </c:cat>
          <c:val>
            <c:numRef>
              <c:f>'2021 MA Forecast Product Pivot'!$D$3:$D$8</c:f>
              <c:numCache>
                <c:formatCode>General</c:formatCode>
                <c:ptCount val="5"/>
                <c:pt idx="0">
                  <c:v>23223437.128800001</c:v>
                </c:pt>
                <c:pt idx="1">
                  <c:v>23003344.478399999</c:v>
                </c:pt>
                <c:pt idx="2">
                  <c:v>17146661.473599996</c:v>
                </c:pt>
                <c:pt idx="3">
                  <c:v>13989504.484000003</c:v>
                </c:pt>
                <c:pt idx="4">
                  <c:v>12927767.567800002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79-4A75-BE81-6CA7C0ACED00}"/>
            </c:ext>
          </c:extLst>
        </c:ser>
        <c:ser>
          <c:idx val="3"/>
          <c:order val="3"/>
          <c:tx>
            <c:strRef>
              <c:f>'2021 MA Forecast Product Pivot'!$E$1:$E$2</c:f>
              <c:strCache>
                <c:ptCount val="1"/>
                <c:pt idx="0">
                  <c:v>Gator XUV 590M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'2021 MA Forecast Product Pivot'!$A$3:$A$8</c:f>
              <c:strCache>
                <c:ptCount val="5"/>
                <c:pt idx="0">
                  <c:v>Allen, Maude</c:v>
                </c:pt>
                <c:pt idx="1">
                  <c:v>Bachmann, Jane</c:v>
                </c:pt>
                <c:pt idx="2">
                  <c:v>Clement, Beverly</c:v>
                </c:pt>
                <c:pt idx="3">
                  <c:v>Evans, Gina</c:v>
                </c:pt>
                <c:pt idx="4">
                  <c:v>Lawson, Harry</c:v>
                </c:pt>
              </c:strCache>
            </c:strRef>
          </c:cat>
          <c:val>
            <c:numRef>
              <c:f>'2021 MA Forecast Product Pivot'!$E$3:$E$8</c:f>
              <c:numCache>
                <c:formatCode>General</c:formatCode>
                <c:ptCount val="5"/>
                <c:pt idx="0">
                  <c:v>9830732.2284999993</c:v>
                </c:pt>
                <c:pt idx="1">
                  <c:v>22218851.0997</c:v>
                </c:pt>
                <c:pt idx="2">
                  <c:v>20471995.859299999</c:v>
                </c:pt>
                <c:pt idx="3">
                  <c:v>22424804.622099999</c:v>
                </c:pt>
                <c:pt idx="4">
                  <c:v>21888872.500100002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79-4A75-BE81-6CA7C0ACED00}"/>
            </c:ext>
          </c:extLst>
        </c:ser>
        <c:ser>
          <c:idx val="4"/>
          <c:order val="4"/>
          <c:tx>
            <c:strRef>
              <c:f>'2021 MA Forecast Product Pivot'!$F$1:$F$2</c:f>
              <c:strCache>
                <c:ptCount val="1"/>
                <c:pt idx="0">
                  <c:v>S70 Skid Steer Loader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'2021 MA Forecast Product Pivot'!$A$3:$A$8</c:f>
              <c:strCache>
                <c:ptCount val="5"/>
                <c:pt idx="0">
                  <c:v>Allen, Maude</c:v>
                </c:pt>
                <c:pt idx="1">
                  <c:v>Bachmann, Jane</c:v>
                </c:pt>
                <c:pt idx="2">
                  <c:v>Clement, Beverly</c:v>
                </c:pt>
                <c:pt idx="3">
                  <c:v>Evans, Gina</c:v>
                </c:pt>
                <c:pt idx="4">
                  <c:v>Lawson, Harry</c:v>
                </c:pt>
              </c:strCache>
            </c:strRef>
          </c:cat>
          <c:val>
            <c:numRef>
              <c:f>'2021 MA Forecast Product Pivot'!$F$3:$F$8</c:f>
              <c:numCache>
                <c:formatCode>General</c:formatCode>
                <c:ptCount val="5"/>
                <c:pt idx="0">
                  <c:v>38337993.223999999</c:v>
                </c:pt>
                <c:pt idx="1">
                  <c:v>37396724.848000005</c:v>
                </c:pt>
                <c:pt idx="2">
                  <c:v>36864201.888000004</c:v>
                </c:pt>
                <c:pt idx="3">
                  <c:v>37857168.895999998</c:v>
                </c:pt>
                <c:pt idx="4">
                  <c:v>50485523.287999995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79-4A75-BE81-6CA7C0ACED00}"/>
            </c:ext>
          </c:extLst>
        </c:ser>
        <c:ser>
          <c:idx val="5"/>
          <c:order val="5"/>
          <c:tx>
            <c:strRef>
              <c:f>'2021 MA Forecast Product Pivot'!$G$1:$G$2</c:f>
              <c:strCache>
                <c:ptCount val="1"/>
                <c:pt idx="0">
                  <c:v>UV34 Gas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'2021 MA Forecast Product Pivot'!$A$3:$A$8</c:f>
              <c:strCache>
                <c:ptCount val="5"/>
                <c:pt idx="0">
                  <c:v>Allen, Maude</c:v>
                </c:pt>
                <c:pt idx="1">
                  <c:v>Bachmann, Jane</c:v>
                </c:pt>
                <c:pt idx="2">
                  <c:v>Clement, Beverly</c:v>
                </c:pt>
                <c:pt idx="3">
                  <c:v>Evans, Gina</c:v>
                </c:pt>
                <c:pt idx="4">
                  <c:v>Lawson, Harry</c:v>
                </c:pt>
              </c:strCache>
            </c:strRef>
          </c:cat>
          <c:val>
            <c:numRef>
              <c:f>'2021 MA Forecast Product Pivot'!$G$3:$G$8</c:f>
              <c:numCache>
                <c:formatCode>General</c:formatCode>
                <c:ptCount val="5"/>
                <c:pt idx="0">
                  <c:v>25583412.139999997</c:v>
                </c:pt>
                <c:pt idx="1">
                  <c:v>23077041.110000003</c:v>
                </c:pt>
                <c:pt idx="2">
                  <c:v>23055030.767499998</c:v>
                </c:pt>
                <c:pt idx="3">
                  <c:v>22443636.000000004</c:v>
                </c:pt>
                <c:pt idx="4">
                  <c:v>22645207.094999999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79-4A75-BE81-6CA7C0ACED00}"/>
            </c:ext>
          </c:extLst>
        </c:ser>
        <c:ser>
          <c:idx val="6"/>
          <c:order val="6"/>
          <c:tx>
            <c:strRef>
              <c:f>'2021 MA Forecast Product Pivot'!$H$1:$H$2</c:f>
              <c:strCache>
                <c:ptCount val="1"/>
                <c:pt idx="0">
                  <c:v>Z930M Ztrack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 MA Forecast Product Pivot'!$A$3:$A$8</c:f>
              <c:strCache>
                <c:ptCount val="5"/>
                <c:pt idx="0">
                  <c:v>Allen, Maude</c:v>
                </c:pt>
                <c:pt idx="1">
                  <c:v>Bachmann, Jane</c:v>
                </c:pt>
                <c:pt idx="2">
                  <c:v>Clement, Beverly</c:v>
                </c:pt>
                <c:pt idx="3">
                  <c:v>Evans, Gina</c:v>
                </c:pt>
                <c:pt idx="4">
                  <c:v>Lawson, Harry</c:v>
                </c:pt>
              </c:strCache>
            </c:strRef>
          </c:cat>
          <c:val>
            <c:numRef>
              <c:f>'2021 MA Forecast Product Pivot'!$H$3:$H$8</c:f>
              <c:numCache>
                <c:formatCode>General</c:formatCode>
                <c:ptCount val="5"/>
                <c:pt idx="0">
                  <c:v>18206849.520599999</c:v>
                </c:pt>
                <c:pt idx="1">
                  <c:v>14254208.326099999</c:v>
                </c:pt>
                <c:pt idx="2">
                  <c:v>18336824.187199999</c:v>
                </c:pt>
                <c:pt idx="3">
                  <c:v>10715149.667400001</c:v>
                </c:pt>
                <c:pt idx="4">
                  <c:v>10439909.953300001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79-4A75-BE81-6CA7C0ACED00}"/>
            </c:ext>
          </c:extLst>
        </c:ser>
        <c:ser>
          <c:idx val="7"/>
          <c:order val="7"/>
          <c:tx>
            <c:strRef>
              <c:f>'2021 MA Forecast Product Pivot'!$I$1:$I$2</c:f>
              <c:strCache>
                <c:ptCount val="1"/>
                <c:pt idx="0">
                  <c:v>ZT2000 Zero Turn Mower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 MA Forecast Product Pivot'!$A$3:$A$8</c:f>
              <c:strCache>
                <c:ptCount val="5"/>
                <c:pt idx="0">
                  <c:v>Allen, Maude</c:v>
                </c:pt>
                <c:pt idx="1">
                  <c:v>Bachmann, Jane</c:v>
                </c:pt>
                <c:pt idx="2">
                  <c:v>Clement, Beverly</c:v>
                </c:pt>
                <c:pt idx="3">
                  <c:v>Evans, Gina</c:v>
                </c:pt>
                <c:pt idx="4">
                  <c:v>Lawson, Harry</c:v>
                </c:pt>
              </c:strCache>
            </c:strRef>
          </c:cat>
          <c:val>
            <c:numRef>
              <c:f>'2021 MA Forecast Product Pivot'!$I$3:$I$8</c:f>
              <c:numCache>
                <c:formatCode>General</c:formatCode>
                <c:ptCount val="5"/>
                <c:pt idx="0">
                  <c:v>3997098.6240000003</c:v>
                </c:pt>
                <c:pt idx="1">
                  <c:v>3495272.5468000006</c:v>
                </c:pt>
                <c:pt idx="2">
                  <c:v>2972434.3842999996</c:v>
                </c:pt>
                <c:pt idx="3">
                  <c:v>2648915.1233000001</c:v>
                </c:pt>
                <c:pt idx="4">
                  <c:v>2536852.8379000002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79-4A75-BE81-6CA7C0ACE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832640"/>
        <c:axId val="319838048"/>
      </c:barChart>
      <c:catAx>
        <c:axId val="31983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38048"/>
        <c:crosses val="autoZero"/>
        <c:auto val="1"/>
        <c:lblAlgn val="ctr"/>
        <c:lblOffset val="100"/>
        <c:noMultiLvlLbl val="0"/>
      </c:catAx>
      <c:valAx>
        <c:axId val="3198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3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[Additional Analysis Sheets.xlsx]2021 MA Forecast Warranty 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Warranty</a:t>
            </a:r>
            <a:r>
              <a:rPr lang="en-US" baseline="0"/>
              <a:t> Revenue 2021 Projections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128978081758327E-2"/>
          <c:y val="0.16772093023255816"/>
          <c:w val="0.79053974126495397"/>
          <c:h val="0.747307574925227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'2021 MA Forecast Warranty Pivot'!$B$10:$B$11</c:f>
              <c:strCache>
                <c:ptCount val="1"/>
                <c:pt idx="0">
                  <c:v>1025R Sub-Compact Tractor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'2021 MA Forecast Warranty Pivot'!$A$12:$A$17</c:f>
              <c:strCache>
                <c:ptCount val="5"/>
                <c:pt idx="0">
                  <c:v>Allen, Maude</c:v>
                </c:pt>
                <c:pt idx="1">
                  <c:v>Bachmann, Jane</c:v>
                </c:pt>
                <c:pt idx="2">
                  <c:v>Clement, Beverly</c:v>
                </c:pt>
                <c:pt idx="3">
                  <c:v>Evans, Gina</c:v>
                </c:pt>
                <c:pt idx="4">
                  <c:v>Lawson, Harry</c:v>
                </c:pt>
              </c:strCache>
            </c:strRef>
          </c:cat>
          <c:val>
            <c:numRef>
              <c:f>'2021 MA Forecast Warranty Pivot'!$B$12:$B$17</c:f>
              <c:numCache>
                <c:formatCode>General</c:formatCode>
                <c:ptCount val="5"/>
                <c:pt idx="0">
                  <c:v>8235.1512000000002</c:v>
                </c:pt>
                <c:pt idx="1">
                  <c:v>37254.954000000005</c:v>
                </c:pt>
                <c:pt idx="2">
                  <c:v>5308.4862000000003</c:v>
                </c:pt>
                <c:pt idx="3">
                  <c:v>13476.1554</c:v>
                </c:pt>
                <c:pt idx="4">
                  <c:v>30043.2798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2D-4894-A265-A685FA172E1A}"/>
            </c:ext>
          </c:extLst>
        </c:ser>
        <c:ser>
          <c:idx val="1"/>
          <c:order val="1"/>
          <c:tx>
            <c:strRef>
              <c:f>'2021 MA Forecast Warranty Pivot'!$C$10:$C$11</c:f>
              <c:strCache>
                <c:ptCount val="1"/>
                <c:pt idx="0">
                  <c:v>CT1021 Sub-Compact Tractor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'2021 MA Forecast Warranty Pivot'!$A$12:$A$17</c:f>
              <c:strCache>
                <c:ptCount val="5"/>
                <c:pt idx="0">
                  <c:v>Allen, Maude</c:v>
                </c:pt>
                <c:pt idx="1">
                  <c:v>Bachmann, Jane</c:v>
                </c:pt>
                <c:pt idx="2">
                  <c:v>Clement, Beverly</c:v>
                </c:pt>
                <c:pt idx="3">
                  <c:v>Evans, Gina</c:v>
                </c:pt>
                <c:pt idx="4">
                  <c:v>Lawson, Harry</c:v>
                </c:pt>
              </c:strCache>
            </c:strRef>
          </c:cat>
          <c:val>
            <c:numRef>
              <c:f>'2021 MA Forecast Warranty Pivot'!$C$12:$C$17</c:f>
              <c:numCache>
                <c:formatCode>General</c:formatCode>
                <c:ptCount val="5"/>
                <c:pt idx="0">
                  <c:v>38445.015000000007</c:v>
                </c:pt>
                <c:pt idx="1">
                  <c:v>3578.2820999999999</c:v>
                </c:pt>
                <c:pt idx="2">
                  <c:v>64480.901400000002</c:v>
                </c:pt>
                <c:pt idx="3">
                  <c:v>161198.79719999997</c:v>
                </c:pt>
                <c:pt idx="4">
                  <c:v>147160.06530000002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822D-4894-A265-A685FA172E1A}"/>
            </c:ext>
          </c:extLst>
        </c:ser>
        <c:ser>
          <c:idx val="2"/>
          <c:order val="2"/>
          <c:tx>
            <c:strRef>
              <c:f>'2021 MA Forecast Warranty Pivot'!$D$10:$D$11</c:f>
              <c:strCache>
                <c:ptCount val="1"/>
                <c:pt idx="0">
                  <c:v>CUV82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'2021 MA Forecast Warranty Pivot'!$A$12:$A$17</c:f>
              <c:strCache>
                <c:ptCount val="5"/>
                <c:pt idx="0">
                  <c:v>Allen, Maude</c:v>
                </c:pt>
                <c:pt idx="1">
                  <c:v>Bachmann, Jane</c:v>
                </c:pt>
                <c:pt idx="2">
                  <c:v>Clement, Beverly</c:v>
                </c:pt>
                <c:pt idx="3">
                  <c:v>Evans, Gina</c:v>
                </c:pt>
                <c:pt idx="4">
                  <c:v>Lawson, Harry</c:v>
                </c:pt>
              </c:strCache>
            </c:strRef>
          </c:cat>
          <c:val>
            <c:numRef>
              <c:f>'2021 MA Forecast Warranty Pivot'!$D$12:$D$17</c:f>
              <c:numCache>
                <c:formatCode>General</c:formatCode>
                <c:ptCount val="5"/>
                <c:pt idx="0">
                  <c:v>110800.71660000001</c:v>
                </c:pt>
                <c:pt idx="1">
                  <c:v>190493.4687</c:v>
                </c:pt>
                <c:pt idx="2">
                  <c:v>93960.274199999985</c:v>
                </c:pt>
                <c:pt idx="3">
                  <c:v>137559.72839999996</c:v>
                </c:pt>
                <c:pt idx="4">
                  <c:v>90086.857799999998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822D-4894-A265-A685FA172E1A}"/>
            </c:ext>
          </c:extLst>
        </c:ser>
        <c:ser>
          <c:idx val="3"/>
          <c:order val="3"/>
          <c:tx>
            <c:strRef>
              <c:f>'2021 MA Forecast Warranty Pivot'!$E$10:$E$11</c:f>
              <c:strCache>
                <c:ptCount val="1"/>
                <c:pt idx="0">
                  <c:v>Gator XUV 590M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'2021 MA Forecast Warranty Pivot'!$A$12:$A$17</c:f>
              <c:strCache>
                <c:ptCount val="5"/>
                <c:pt idx="0">
                  <c:v>Allen, Maude</c:v>
                </c:pt>
                <c:pt idx="1">
                  <c:v>Bachmann, Jane</c:v>
                </c:pt>
                <c:pt idx="2">
                  <c:v>Clement, Beverly</c:v>
                </c:pt>
                <c:pt idx="3">
                  <c:v>Evans, Gina</c:v>
                </c:pt>
                <c:pt idx="4">
                  <c:v>Lawson, Harry</c:v>
                </c:pt>
              </c:strCache>
            </c:strRef>
          </c:cat>
          <c:val>
            <c:numRef>
              <c:f>'2021 MA Forecast Warranty Pivot'!$E$12:$E$17</c:f>
              <c:numCache>
                <c:formatCode>General</c:formatCode>
                <c:ptCount val="5"/>
                <c:pt idx="0">
                  <c:v>211797.17460000003</c:v>
                </c:pt>
                <c:pt idx="1">
                  <c:v>282471.59700000001</c:v>
                </c:pt>
                <c:pt idx="2">
                  <c:v>204530.34599999996</c:v>
                </c:pt>
                <c:pt idx="3">
                  <c:v>175526.67810000002</c:v>
                </c:pt>
                <c:pt idx="4">
                  <c:v>276166.04129999992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822D-4894-A265-A685FA172E1A}"/>
            </c:ext>
          </c:extLst>
        </c:ser>
        <c:ser>
          <c:idx val="4"/>
          <c:order val="4"/>
          <c:tx>
            <c:strRef>
              <c:f>'2021 MA Forecast Warranty Pivot'!$F$10:$F$11</c:f>
              <c:strCache>
                <c:ptCount val="1"/>
                <c:pt idx="0">
                  <c:v>S70 Skid Steer Loader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'2021 MA Forecast Warranty Pivot'!$A$12:$A$17</c:f>
              <c:strCache>
                <c:ptCount val="5"/>
                <c:pt idx="0">
                  <c:v>Allen, Maude</c:v>
                </c:pt>
                <c:pt idx="1">
                  <c:v>Bachmann, Jane</c:v>
                </c:pt>
                <c:pt idx="2">
                  <c:v>Clement, Beverly</c:v>
                </c:pt>
                <c:pt idx="3">
                  <c:v>Evans, Gina</c:v>
                </c:pt>
                <c:pt idx="4">
                  <c:v>Lawson, Harry</c:v>
                </c:pt>
              </c:strCache>
            </c:strRef>
          </c:cat>
          <c:val>
            <c:numRef>
              <c:f>'2021 MA Forecast Warranty Pivot'!$F$12:$F$17</c:f>
              <c:numCache>
                <c:formatCode>General</c:formatCode>
                <c:ptCount val="5"/>
                <c:pt idx="0">
                  <c:v>224554.16619999998</c:v>
                </c:pt>
                <c:pt idx="1">
                  <c:v>339193.76010000001</c:v>
                </c:pt>
                <c:pt idx="2">
                  <c:v>318615.04219999997</c:v>
                </c:pt>
                <c:pt idx="3">
                  <c:v>528886.82209999999</c:v>
                </c:pt>
                <c:pt idx="4">
                  <c:v>302172.66950000008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822D-4894-A265-A685FA172E1A}"/>
            </c:ext>
          </c:extLst>
        </c:ser>
        <c:ser>
          <c:idx val="5"/>
          <c:order val="5"/>
          <c:tx>
            <c:strRef>
              <c:f>'2021 MA Forecast Warranty Pivot'!$G$10:$G$11</c:f>
              <c:strCache>
                <c:ptCount val="1"/>
                <c:pt idx="0">
                  <c:v>UV34 Gas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'2021 MA Forecast Warranty Pivot'!$A$12:$A$17</c:f>
              <c:strCache>
                <c:ptCount val="5"/>
                <c:pt idx="0">
                  <c:v>Allen, Maude</c:v>
                </c:pt>
                <c:pt idx="1">
                  <c:v>Bachmann, Jane</c:v>
                </c:pt>
                <c:pt idx="2">
                  <c:v>Clement, Beverly</c:v>
                </c:pt>
                <c:pt idx="3">
                  <c:v>Evans, Gina</c:v>
                </c:pt>
                <c:pt idx="4">
                  <c:v>Lawson, Harry</c:v>
                </c:pt>
              </c:strCache>
            </c:strRef>
          </c:cat>
          <c:val>
            <c:numRef>
              <c:f>'2021 MA Forecast Warranty Pivot'!$G$12:$G$17</c:f>
              <c:numCache>
                <c:formatCode>General</c:formatCode>
                <c:ptCount val="5"/>
                <c:pt idx="0">
                  <c:v>262636.14419999998</c:v>
                </c:pt>
                <c:pt idx="1">
                  <c:v>244526.22810000001</c:v>
                </c:pt>
                <c:pt idx="2">
                  <c:v>479033.82270000002</c:v>
                </c:pt>
                <c:pt idx="3">
                  <c:v>244311.85320000001</c:v>
                </c:pt>
                <c:pt idx="4">
                  <c:v>350955.39960000006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822D-4894-A265-A685FA172E1A}"/>
            </c:ext>
          </c:extLst>
        </c:ser>
        <c:ser>
          <c:idx val="6"/>
          <c:order val="6"/>
          <c:tx>
            <c:strRef>
              <c:f>'2021 MA Forecast Warranty Pivot'!$H$10:$H$11</c:f>
              <c:strCache>
                <c:ptCount val="1"/>
                <c:pt idx="0">
                  <c:v>Z930M Ztrack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 MA Forecast Warranty Pivot'!$A$12:$A$17</c:f>
              <c:strCache>
                <c:ptCount val="5"/>
                <c:pt idx="0">
                  <c:v>Allen, Maude</c:v>
                </c:pt>
                <c:pt idx="1">
                  <c:v>Bachmann, Jane</c:v>
                </c:pt>
                <c:pt idx="2">
                  <c:v>Clement, Beverly</c:v>
                </c:pt>
                <c:pt idx="3">
                  <c:v>Evans, Gina</c:v>
                </c:pt>
                <c:pt idx="4">
                  <c:v>Lawson, Harry</c:v>
                </c:pt>
              </c:strCache>
            </c:strRef>
          </c:cat>
          <c:val>
            <c:numRef>
              <c:f>'2021 MA Forecast Warranty Pivot'!$H$12:$H$17</c:f>
              <c:numCache>
                <c:formatCode>General</c:formatCode>
                <c:ptCount val="5"/>
                <c:pt idx="0">
                  <c:v>185955.43109999999</c:v>
                </c:pt>
                <c:pt idx="1">
                  <c:v>483832.85309999995</c:v>
                </c:pt>
                <c:pt idx="2">
                  <c:v>58392.080999999998</c:v>
                </c:pt>
                <c:pt idx="3">
                  <c:v>69056.452499999999</c:v>
                </c:pt>
                <c:pt idx="4">
                  <c:v>31264.003800000002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822D-4894-A265-A685FA172E1A}"/>
            </c:ext>
          </c:extLst>
        </c:ser>
        <c:ser>
          <c:idx val="7"/>
          <c:order val="7"/>
          <c:tx>
            <c:strRef>
              <c:f>'2021 MA Forecast Warranty Pivot'!$I$10:$I$11</c:f>
              <c:strCache>
                <c:ptCount val="1"/>
                <c:pt idx="0">
                  <c:v>ZT2000 Zero Turn Mower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 MA Forecast Warranty Pivot'!$A$12:$A$17</c:f>
              <c:strCache>
                <c:ptCount val="5"/>
                <c:pt idx="0">
                  <c:v>Allen, Maude</c:v>
                </c:pt>
                <c:pt idx="1">
                  <c:v>Bachmann, Jane</c:v>
                </c:pt>
                <c:pt idx="2">
                  <c:v>Clement, Beverly</c:v>
                </c:pt>
                <c:pt idx="3">
                  <c:v>Evans, Gina</c:v>
                </c:pt>
                <c:pt idx="4">
                  <c:v>Lawson, Harry</c:v>
                </c:pt>
              </c:strCache>
            </c:strRef>
          </c:cat>
          <c:val>
            <c:numRef>
              <c:f>'2021 MA Forecast Warranty Pivot'!$I$12:$I$17</c:f>
              <c:numCache>
                <c:formatCode>General</c:formatCode>
                <c:ptCount val="5"/>
                <c:pt idx="0">
                  <c:v>44038.996799999994</c:v>
                </c:pt>
                <c:pt idx="1">
                  <c:v>20742.310799999996</c:v>
                </c:pt>
                <c:pt idx="2">
                  <c:v>24004.155599999998</c:v>
                </c:pt>
                <c:pt idx="3">
                  <c:v>13407.400799999998</c:v>
                </c:pt>
                <c:pt idx="4">
                  <c:v>50335.617600000012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822D-4894-A265-A685FA172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3656848"/>
        <c:axId val="213638544"/>
      </c:barChart>
      <c:catAx>
        <c:axId val="2136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Team Lead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38544"/>
        <c:crosses val="autoZero"/>
        <c:auto val="1"/>
        <c:lblAlgn val="ctr"/>
        <c:lblOffset val="100"/>
        <c:noMultiLvlLbl val="0"/>
      </c:catAx>
      <c:valAx>
        <c:axId val="2136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5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Revenue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'Forecast Charts and Tables'!$B$5</c:f>
              <c:strCache>
                <c:ptCount val="1"/>
                <c:pt idx="0">
                  <c:v>Products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 cmpd="sng">
                <a:solidFill>
                  <a:schemeClr val="accent1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7E4-416E-81E1-A29F18E03EA4}"/>
              </c:ext>
            </c:extLst>
          </c:dPt>
          <c:cat>
            <c:strRef>
              <c:f>'Forecast Charts and Tables'!$C$4:$E$4</c:f>
              <c:strCache>
                <c:ptCount val="3"/>
                <c:pt idx="0">
                  <c:v>2019 Revenue Total</c:v>
                </c:pt>
                <c:pt idx="1">
                  <c:v>2020 Revenue Total</c:v>
                </c:pt>
                <c:pt idx="2">
                  <c:v>2021 Forecast</c:v>
                </c:pt>
              </c:strCache>
            </c:strRef>
          </c:cat>
          <c:val>
            <c:numRef>
              <c:f>'Forecast Charts and Tables'!$C$5:$E$5</c:f>
              <c:numCache>
                <c:formatCode>_("$"* #,##0_);_("$"* \(#,##0\);_("$"* "-"??_);_(@_)</c:formatCode>
                <c:ptCount val="3"/>
                <c:pt idx="0">
                  <c:v>657846420</c:v>
                </c:pt>
                <c:pt idx="1">
                  <c:v>674655272</c:v>
                </c:pt>
                <c:pt idx="2">
                  <c:v>694411125.66729999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4-416E-81E1-A29F18E0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681391"/>
        <c:axId val="281682223"/>
      </c:lineChart>
      <c:catAx>
        <c:axId val="28168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82223"/>
        <c:crosses val="autoZero"/>
        <c:auto val="1"/>
        <c:lblAlgn val="ctr"/>
        <c:lblOffset val="100"/>
        <c:noMultiLvlLbl val="0"/>
      </c:catAx>
      <c:valAx>
        <c:axId val="28168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 Product</a:t>
                </a:r>
                <a:r>
                  <a:rPr lang="en-US" baseline="0"/>
                  <a:t> </a:t>
                </a: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68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Warranty</a:t>
            </a:r>
            <a:r>
              <a:rPr lang="en-US" baseline="0"/>
              <a:t> Revenue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 Charts and Tables'!$B$6</c:f>
              <c:strCache>
                <c:ptCount val="1"/>
                <c:pt idx="0">
                  <c:v>Warrantys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6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7561-41A6-99B1-B30D34DC68F5}"/>
              </c:ext>
            </c:extLst>
          </c:dPt>
          <c:cat>
            <c:strRef>
              <c:f>'Forecast Charts and Tables'!$C$4:$E$4</c:f>
              <c:strCache>
                <c:ptCount val="3"/>
                <c:pt idx="0">
                  <c:v>2019 Revenue Total</c:v>
                </c:pt>
                <c:pt idx="1">
                  <c:v>2020 Revenue Total</c:v>
                </c:pt>
                <c:pt idx="2">
                  <c:v>2021 Forecast</c:v>
                </c:pt>
              </c:strCache>
            </c:strRef>
          </c:cat>
          <c:val>
            <c:numRef>
              <c:f>'Forecast Charts and Tables'!$C$6:$E$6</c:f>
              <c:numCache>
                <c:formatCode>_("$"* #,##0_);_("$"* \(#,##0\);_("$"* "-"??_);_(@_)</c:formatCode>
                <c:ptCount val="3"/>
                <c:pt idx="0">
                  <c:v>6102628</c:v>
                </c:pt>
                <c:pt idx="1">
                  <c:v>6042474</c:v>
                </c:pt>
                <c:pt idx="2">
                  <c:v>6558489.1813000003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61-41A6-99B1-B30D34DC6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945839"/>
        <c:axId val="981946671"/>
      </c:lineChart>
      <c:catAx>
        <c:axId val="98194583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46671"/>
        <c:crosses val="autoZero"/>
        <c:auto val="1"/>
        <c:lblAlgn val="ctr"/>
        <c:lblOffset val="100"/>
        <c:noMultiLvlLbl val="0"/>
      </c:catAx>
      <c:valAx>
        <c:axId val="9819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Yearly Warranty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4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1314450</xdr:colOff>
      <xdr:row>10</xdr:row>
      <xdr:rowOff>133349</xdr:rowOff>
    </xdr:from>
    <xdr:to>
      <xdr:col>6</xdr:col>
      <xdr:colOff>419100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BD7BC-47FE-4830-B295-382930359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17</xdr:row>
      <xdr:rowOff>142875</xdr:rowOff>
    </xdr:from>
    <xdr:to>
      <xdr:col>9</xdr:col>
      <xdr:colOff>171450</xdr:colOff>
      <xdr:row>39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469A1-D4BB-4ADF-A7AC-4F28C08B0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173935</xdr:colOff>
      <xdr:row>9</xdr:row>
      <xdr:rowOff>121754</xdr:rowOff>
    </xdr:from>
    <xdr:to>
      <xdr:col>5</xdr:col>
      <xdr:colOff>312254</xdr:colOff>
      <xdr:row>24</xdr:row>
      <xdr:rowOff>7454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2690D-47BF-4771-AEBD-F34803237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57979</xdr:colOff>
      <xdr:row>9</xdr:row>
      <xdr:rowOff>57149</xdr:rowOff>
    </xdr:from>
    <xdr:to>
      <xdr:col>14</xdr:col>
      <xdr:colOff>256761</xdr:colOff>
      <xdr:row>24</xdr:row>
      <xdr:rowOff>182218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88D1F5-97A5-4199-932D-D87CD0EE0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evans" refreshedDate="44629.527023726849" createdVersion="7" refreshedVersion="7" minRefreshableVersion="3" recordCount="40" xr:uid="{7E4480A2-8759-4642-BA5B-BFD9E65A3C82}">
  <cacheSource type="worksheet">
    <worksheetSource name="Table5"/>
  </cacheSource>
  <cacheFields count="13">
    <cacheField name="product_name" numFmtId="0">
      <sharedItems count="8">
        <s v="1025R Sub-Compact Tractor"/>
        <s v="CT1021 Sub-Compact Tractor"/>
        <s v="CUV82"/>
        <s v="Gator XUV 590M"/>
        <s v="S70 Skid Steer Loader"/>
        <s v="UV34 Gas "/>
        <s v="Z930M Ztrack"/>
        <s v="ZT2000 Zero Turn Mower"/>
      </sharedItems>
    </cacheField>
    <cacheField name="employee_name" numFmtId="0">
      <sharedItems count="5">
        <s v="Allen, Maude"/>
        <s v="Bachmann, Jane"/>
        <s v="Clement, Beverly"/>
        <s v="Evans, Gina"/>
        <s v="Lawson, Harry"/>
      </sharedItems>
    </cacheField>
    <cacheField name="2020Q1" numFmtId="0">
      <sharedItems containsSemiMixedTypes="0" containsString="0" containsNumber="1" containsInteger="1" minValue="0" maxValue="159"/>
    </cacheField>
    <cacheField name="2020Q2" numFmtId="0">
      <sharedItems containsSemiMixedTypes="0" containsString="0" containsNumber="1" containsInteger="1" minValue="3" maxValue="150"/>
    </cacheField>
    <cacheField name="2020Q3" numFmtId="0">
      <sharedItems containsSemiMixedTypes="0" containsString="0" containsNumber="1" containsInteger="1" minValue="2" maxValue="154"/>
    </cacheField>
    <cacheField name="2020Q4" numFmtId="0">
      <sharedItems containsSemiMixedTypes="0" containsString="0" containsNumber="1" containsInteger="1" minValue="0" maxValue="147"/>
    </cacheField>
    <cacheField name="2021Q1" numFmtId="0">
      <sharedItems containsSemiMixedTypes="0" containsString="0" containsNumber="1" minValue="1.0499999999999998" maxValue="145.04999999999998"/>
    </cacheField>
    <cacheField name="2021Q2" numFmtId="0">
      <sharedItems containsSemiMixedTypes="0" containsString="0" containsNumber="1" minValue="1.17" maxValue="143.04"/>
    </cacheField>
    <cacheField name="2021Q3" numFmtId="0">
      <sharedItems containsSemiMixedTypes="0" containsString="0" containsNumber="1" minValue="1.083" maxValue="143.91299999999998"/>
    </cacheField>
    <cacheField name="2021Q4" numFmtId="0">
      <sharedItems containsSemiMixedTypes="0" containsString="0" containsNumber="1" minValue="0.94169999999999998" maxValue="142.73790000000002"/>
    </cacheField>
    <cacheField name="2021 forecasted sums" numFmtId="0">
      <sharedItems containsSemiMixedTypes="0" containsString="0" containsNumber="1" minValue="4.2446999999999999" maxValue="573.94169999999997"/>
    </cacheField>
    <cacheField name="Warranty Price" numFmtId="0">
      <sharedItems containsSemiMixedTypes="0" containsString="0" containsNumber="1" containsInteger="1" minValue="372" maxValue="1027"/>
    </cacheField>
    <cacheField name="2021 Forecasted Warranty Revenue" numFmtId="0">
      <sharedItems containsSemiMixedTypes="0" containsString="0" containsNumber="1" minValue="3578.2820999999999" maxValue="528886.8220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evans" refreshedDate="44629.531851851854" createdVersion="7" refreshedVersion="7" minRefreshableVersion="3" recordCount="40" xr:uid="{D982D10A-4EBA-4ACB-81FC-83587B167FB9}">
  <cacheSource type="worksheet">
    <worksheetSource name="Table9"/>
  </cacheSource>
  <cacheFields count="13">
    <cacheField name="product_name" numFmtId="0">
      <sharedItems count="8">
        <s v="1025R Sub-Compact Tractor"/>
        <s v="CT1021 Sub-Compact Tractor"/>
        <s v="CUV82"/>
        <s v="Gator XUV 590M"/>
        <s v="S70 Skid Steer Loader"/>
        <s v="UV34 Gas "/>
        <s v="Z930M Ztrack"/>
        <s v="ZT2000 Zero Turn Mower"/>
      </sharedItems>
    </cacheField>
    <cacheField name="employee_name" numFmtId="0">
      <sharedItems count="5">
        <s v="Allen, Maude"/>
        <s v="Bachmann, Jane"/>
        <s v="Clement, Beverly"/>
        <s v="Evans, Gina"/>
        <s v="Lawson, Harry"/>
      </sharedItems>
    </cacheField>
    <cacheField name="2020Q1" numFmtId="0">
      <sharedItems containsSemiMixedTypes="0" containsString="0" containsNumber="1" containsInteger="1" minValue="131" maxValue="526"/>
    </cacheField>
    <cacheField name="2020Q2" numFmtId="0">
      <sharedItems containsSemiMixedTypes="0" containsString="0" containsNumber="1" containsInteger="1" minValue="133" maxValue="697"/>
    </cacheField>
    <cacheField name="2020Q3" numFmtId="0">
      <sharedItems containsSemiMixedTypes="0" containsString="0" containsNumber="1" containsInteger="1" minValue="92" maxValue="438"/>
    </cacheField>
    <cacheField name="2020Q4" numFmtId="0">
      <sharedItems containsSemiMixedTypes="0" containsString="0" containsNumber="1" containsInteger="1" minValue="118" maxValue="583"/>
    </cacheField>
    <cacheField name="2021Q1" numFmtId="0">
      <sharedItems containsSemiMixedTypes="0" containsString="0" containsNumber="1" minValue="116.79999999999998" maxValue="540.85"/>
    </cacheField>
    <cacheField name="2021Q2" numFmtId="0">
      <sharedItems containsSemiMixedTypes="0" containsString="0" containsNumber="1" minValue="118.27" maxValue="557.89"/>
    </cacheField>
    <cacheField name="2021Q3" numFmtId="0">
      <sharedItems containsSemiMixedTypes="0" containsString="0" containsNumber="1" minValue="113.84799999999998" maxValue="534.96100000000001"/>
    </cacheField>
    <cacheField name="2021Q4" numFmtId="0">
      <sharedItems containsSemiMixedTypes="0" containsString="0" containsNumber="1" minValue="116.24019999999999" maxValue="549.9289"/>
    </cacheField>
    <cacheField name="2021 Forecasted Quantity Sums" numFmtId="0">
      <sharedItems containsSemiMixedTypes="0" containsString="0" containsNumber="1" minValue="465.15819999999997" maxValue="2183.6298999999999"/>
    </cacheField>
    <cacheField name="prod_price" numFmtId="0">
      <sharedItems containsSemiMixedTypes="0" containsString="0" containsNumber="1" containsInteger="1" minValue="4649" maxValue="23120"/>
    </cacheField>
    <cacheField name="2021 Forecasted Product Revenue" numFmtId="0">
      <sharedItems containsSemiMixedTypes="0" containsString="0" containsNumber="1" minValue="2536852.8379000002" maxValue="50485523.287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0"/>
    <n v="4"/>
    <n v="5"/>
    <n v="0"/>
    <n v="2.1"/>
    <n v="2.19"/>
    <n v="2.2560000000000002"/>
    <n v="1.8744000000000001"/>
    <n v="8.4204000000000008"/>
    <n v="978"/>
    <n v="8235.1512000000002"/>
  </r>
  <r>
    <x v="0"/>
    <x v="1"/>
    <n v="5"/>
    <n v="15"/>
    <n v="15"/>
    <n v="5"/>
    <n v="9.5"/>
    <n v="9.8000000000000007"/>
    <n v="9.77"/>
    <n v="9.0229999999999997"/>
    <n v="38.093000000000004"/>
    <n v="978"/>
    <n v="37254.954000000005"/>
  </r>
  <r>
    <x v="0"/>
    <x v="2"/>
    <n v="0"/>
    <n v="3"/>
    <n v="3"/>
    <n v="0"/>
    <n v="1.3499999999999999"/>
    <n v="1.44"/>
    <n v="1.4309999999999998"/>
    <n v="1.2068999999999999"/>
    <n v="5.4279000000000002"/>
    <n v="978"/>
    <n v="5308.4862000000003"/>
  </r>
  <r>
    <x v="0"/>
    <x v="3"/>
    <n v="0"/>
    <n v="5"/>
    <n v="9"/>
    <n v="0"/>
    <n v="3.4499999999999997"/>
    <n v="3.4799999999999995"/>
    <n v="3.7769999999999992"/>
    <n v="3.0722999999999994"/>
    <n v="13.779299999999999"/>
    <n v="978"/>
    <n v="13476.1554"/>
  </r>
  <r>
    <x v="0"/>
    <x v="4"/>
    <n v="3"/>
    <n v="14"/>
    <n v="13"/>
    <n v="3"/>
    <n v="7.6499999999999995"/>
    <n v="8.01"/>
    <n v="7.8990000000000009"/>
    <n v="7.1601000000000008"/>
    <n v="30.719100000000001"/>
    <n v="978"/>
    <n v="30043.2798"/>
  </r>
  <r>
    <x v="1"/>
    <x v="0"/>
    <n v="5"/>
    <n v="15"/>
    <n v="12"/>
    <n v="11"/>
    <n v="11"/>
    <n v="11.75"/>
    <n v="11.45"/>
    <n v="11.405000000000001"/>
    <n v="45.605000000000004"/>
    <n v="843"/>
    <n v="38445.015000000007"/>
  </r>
  <r>
    <x v="1"/>
    <x v="1"/>
    <n v="0"/>
    <n v="3"/>
    <n v="2"/>
    <n v="0"/>
    <n v="1.0499999999999998"/>
    <n v="1.17"/>
    <n v="1.083"/>
    <n v="0.94169999999999998"/>
    <n v="4.2446999999999999"/>
    <n v="843"/>
    <n v="3578.2820999999999"/>
  </r>
  <r>
    <x v="1"/>
    <x v="2"/>
    <n v="17"/>
    <n v="27"/>
    <n v="22"/>
    <n v="15"/>
    <n v="19.2"/>
    <n v="19.53"/>
    <n v="19.122"/>
    <n v="18.637799999999999"/>
    <n v="76.489800000000002"/>
    <n v="843"/>
    <n v="64480.901400000002"/>
  </r>
  <r>
    <x v="1"/>
    <x v="3"/>
    <n v="36"/>
    <n v="60"/>
    <n v="71"/>
    <n v="31"/>
    <n v="48.1"/>
    <n v="48.19"/>
    <n v="49.006"/>
    <n v="45.924399999999999"/>
    <n v="191.22039999999998"/>
    <n v="843"/>
    <n v="161198.79719999997"/>
  </r>
  <r>
    <x v="1"/>
    <x v="4"/>
    <n v="21"/>
    <n v="60"/>
    <n v="66"/>
    <n v="28"/>
    <n v="43.15"/>
    <n v="44.56"/>
    <n v="44.869"/>
    <n v="41.988100000000003"/>
    <n v="174.56710000000001"/>
    <n v="843"/>
    <n v="147160.06530000002"/>
  </r>
  <r>
    <x v="2"/>
    <x v="0"/>
    <n v="11"/>
    <n v="41"/>
    <n v="55"/>
    <n v="20"/>
    <n v="32.299999999999997"/>
    <n v="33.32"/>
    <n v="34.268000000000001"/>
    <n v="31.548200000000001"/>
    <n v="131.43620000000001"/>
    <n v="843"/>
    <n v="110800.71660000001"/>
  </r>
  <r>
    <x v="2"/>
    <x v="1"/>
    <n v="39"/>
    <n v="76"/>
    <n v="77"/>
    <n v="40"/>
    <n v="56.349999999999994"/>
    <n v="57.489999999999995"/>
    <n v="57.450999999999993"/>
    <n v="54.679899999999996"/>
    <n v="225.9709"/>
    <n v="843"/>
    <n v="190493.4687"/>
  </r>
  <r>
    <x v="2"/>
    <x v="2"/>
    <n v="11"/>
    <n v="41"/>
    <n v="35"/>
    <n v="22"/>
    <n v="27.099999999999998"/>
    <n v="28.839999999999996"/>
    <n v="28.215999999999998"/>
    <n v="27.3034"/>
    <n v="111.45939999999999"/>
    <n v="843"/>
    <n v="93960.274199999985"/>
  </r>
  <r>
    <x v="2"/>
    <x v="3"/>
    <n v="22"/>
    <n v="62"/>
    <n v="41"/>
    <n v="37"/>
    <n v="39.699999999999996"/>
    <n v="42.429999999999993"/>
    <n v="40.581999999999994"/>
    <n v="40.466799999999992"/>
    <n v="163.17879999999997"/>
    <n v="843"/>
    <n v="137559.72839999996"/>
  </r>
  <r>
    <x v="2"/>
    <x v="4"/>
    <n v="11"/>
    <n v="45"/>
    <n v="29"/>
    <n v="22"/>
    <n v="25.9"/>
    <n v="28.060000000000002"/>
    <n v="26.643999999999998"/>
    <n v="26.2606"/>
    <n v="106.8646"/>
    <n v="843"/>
    <n v="90086.857799999998"/>
  </r>
  <r>
    <x v="3"/>
    <x v="0"/>
    <n v="49"/>
    <n v="79"/>
    <n v="58"/>
    <n v="63"/>
    <n v="61.800000000000004"/>
    <n v="64.17"/>
    <n v="62.358000000000004"/>
    <n v="62.914200000000008"/>
    <n v="251.24220000000003"/>
    <n v="843"/>
    <n v="211797.17460000003"/>
  </r>
  <r>
    <x v="3"/>
    <x v="1"/>
    <n v="76"/>
    <n v="70"/>
    <n v="107"/>
    <n v="75"/>
    <n v="84"/>
    <n v="82.65"/>
    <n v="85.56"/>
    <n v="82.869"/>
    <n v="335.07900000000001"/>
    <n v="843"/>
    <n v="282471.59700000001"/>
  </r>
  <r>
    <x v="3"/>
    <x v="2"/>
    <n v="61"/>
    <n v="41"/>
    <n v="86"/>
    <n v="51"/>
    <n v="61.5"/>
    <n v="58.949999999999996"/>
    <n v="62.58"/>
    <n v="59.591999999999999"/>
    <n v="242.62199999999996"/>
    <n v="843"/>
    <n v="204530.34599999996"/>
  </r>
  <r>
    <x v="3"/>
    <x v="3"/>
    <n v="65"/>
    <n v="24"/>
    <n v="85"/>
    <n v="38"/>
    <n v="54.050000000000004"/>
    <n v="49.370000000000005"/>
    <n v="54.413000000000011"/>
    <n v="50.383700000000012"/>
    <n v="208.21670000000003"/>
    <n v="843"/>
    <n v="175526.67810000002"/>
  </r>
  <r>
    <x v="3"/>
    <x v="4"/>
    <n v="80"/>
    <n v="59"/>
    <n v="110"/>
    <n v="72"/>
    <n v="82.649999999999991"/>
    <n v="80.009999999999991"/>
    <n v="84.09899999999999"/>
    <n v="80.840099999999978"/>
    <n v="327.59909999999991"/>
    <n v="843"/>
    <n v="276166.04129999992"/>
  </r>
  <r>
    <x v="4"/>
    <x v="0"/>
    <n v="62"/>
    <n v="32"/>
    <n v="78"/>
    <n v="46"/>
    <n v="55.899999999999991"/>
    <n v="52.66"/>
    <n v="56.433999999999997"/>
    <n v="53.656599999999997"/>
    <n v="218.65059999999997"/>
    <n v="1027"/>
    <n v="224554.16619999998"/>
  </r>
  <r>
    <x v="4"/>
    <x v="1"/>
    <n v="89"/>
    <n v="64"/>
    <n v="121"/>
    <n v="63"/>
    <n v="84.449999999999989"/>
    <n v="80.429999999999978"/>
    <n v="85.106999999999999"/>
    <n v="80.289299999999997"/>
    <n v="330.27629999999999"/>
    <n v="1027"/>
    <n v="339193.76010000001"/>
  </r>
  <r>
    <x v="4"/>
    <x v="2"/>
    <n v="74"/>
    <n v="64"/>
    <n v="96"/>
    <n v="71"/>
    <n v="77.899999999999991"/>
    <n v="76.45999999999998"/>
    <n v="79.003999999999991"/>
    <n v="76.874600000000001"/>
    <n v="310.23859999999996"/>
    <n v="1027"/>
    <n v="318615.04219999997"/>
  </r>
  <r>
    <x v="4"/>
    <x v="3"/>
    <n v="156"/>
    <n v="111"/>
    <n v="150"/>
    <n v="116"/>
    <n v="131.45000000000002"/>
    <n v="126.53"/>
    <n v="129.947"/>
    <n v="127.05530000000002"/>
    <n v="514.98230000000001"/>
    <n v="1027"/>
    <n v="528886.82209999999"/>
  </r>
  <r>
    <x v="4"/>
    <x v="4"/>
    <n v="82"/>
    <n v="63"/>
    <n v="90"/>
    <n v="65"/>
    <n v="74.75"/>
    <n v="72.350000000000009"/>
    <n v="74.615000000000009"/>
    <n v="72.513499999999993"/>
    <n v="294.22850000000005"/>
    <n v="1027"/>
    <n v="302172.66950000008"/>
  </r>
  <r>
    <x v="5"/>
    <x v="0"/>
    <n v="84"/>
    <n v="62"/>
    <n v="89"/>
    <n v="75"/>
    <n v="78.599999999999994"/>
    <n v="76.589999999999989"/>
    <n v="78.815999999999988"/>
    <n v="77.543399999999991"/>
    <n v="311.54939999999999"/>
    <n v="843"/>
    <n v="262636.14419999998"/>
  </r>
  <r>
    <x v="5"/>
    <x v="1"/>
    <n v="69"/>
    <n v="60"/>
    <n v="95"/>
    <n v="63"/>
    <n v="73.05"/>
    <n v="71.37"/>
    <n v="74.162999999999997"/>
    <n v="71.483699999999999"/>
    <n v="290.06670000000003"/>
    <n v="843"/>
    <n v="244526.22810000001"/>
  </r>
  <r>
    <x v="5"/>
    <x v="2"/>
    <n v="129"/>
    <n v="150"/>
    <n v="134"/>
    <n v="147"/>
    <n v="140.85"/>
    <n v="143.04"/>
    <n v="141.62100000000001"/>
    <n v="142.73790000000002"/>
    <n v="568.24890000000005"/>
    <n v="843"/>
    <n v="479033.82270000002"/>
  </r>
  <r>
    <x v="5"/>
    <x v="3"/>
    <n v="80"/>
    <n v="60"/>
    <n v="90"/>
    <n v="64"/>
    <n v="73.599999999999994"/>
    <n v="71.14"/>
    <n v="73.635999999999996"/>
    <n v="71.436399999999992"/>
    <n v="289.81240000000003"/>
    <n v="843"/>
    <n v="244311.85320000001"/>
  </r>
  <r>
    <x v="5"/>
    <x v="4"/>
    <n v="111"/>
    <n v="99"/>
    <n v="122"/>
    <n v="93"/>
    <n v="105.30000000000001"/>
    <n v="103.17"/>
    <n v="105.108"/>
    <n v="102.73920000000001"/>
    <n v="416.31720000000007"/>
    <n v="843"/>
    <n v="350955.39960000006"/>
  </r>
  <r>
    <x v="6"/>
    <x v="0"/>
    <n v="65"/>
    <n v="46"/>
    <n v="62"/>
    <n v="52"/>
    <n v="56.05"/>
    <n v="54.22"/>
    <n v="55.602999999999994"/>
    <n v="54.714699999999993"/>
    <n v="220.58769999999998"/>
    <n v="843"/>
    <n v="185955.43109999999"/>
  </r>
  <r>
    <x v="6"/>
    <x v="1"/>
    <n v="159"/>
    <n v="140"/>
    <n v="154"/>
    <n v="135"/>
    <n v="145.04999999999998"/>
    <n v="142.62"/>
    <n v="143.91299999999998"/>
    <n v="142.3587"/>
    <n v="573.94169999999997"/>
    <n v="843"/>
    <n v="483832.85309999995"/>
  </r>
  <r>
    <x v="6"/>
    <x v="2"/>
    <n v="13"/>
    <n v="19"/>
    <n v="40"/>
    <n v="3"/>
    <n v="18"/>
    <n v="16.95"/>
    <n v="18.63"/>
    <n v="15.686999999999998"/>
    <n v="69.266999999999996"/>
    <n v="843"/>
    <n v="58392.080999999998"/>
  </r>
  <r>
    <x v="6"/>
    <x v="3"/>
    <n v="21"/>
    <n v="40"/>
    <n v="31"/>
    <n v="7"/>
    <n v="21.25"/>
    <n v="21.25"/>
    <n v="20.574999999999999"/>
    <n v="18.842500000000001"/>
    <n v="81.917500000000004"/>
    <n v="843"/>
    <n v="69056.452499999999"/>
  </r>
  <r>
    <x v="6"/>
    <x v="4"/>
    <n v="9"/>
    <n v="7"/>
    <n v="25"/>
    <n v="0"/>
    <n v="9.9"/>
    <n v="8.7600000000000016"/>
    <n v="10.224"/>
    <n v="8.2026000000000003"/>
    <n v="37.086600000000004"/>
    <n v="843"/>
    <n v="31264.003800000002"/>
  </r>
  <r>
    <x v="7"/>
    <x v="0"/>
    <n v="28"/>
    <n v="36"/>
    <n v="65"/>
    <n v="5"/>
    <n v="31.099999999999998"/>
    <n v="29.089999999999996"/>
    <n v="31.465999999999998"/>
    <n v="26.728399999999997"/>
    <n v="118.38439999999999"/>
    <n v="372"/>
    <n v="44038.996799999994"/>
  </r>
  <r>
    <x v="7"/>
    <x v="1"/>
    <n v="18"/>
    <n v="23"/>
    <n v="25"/>
    <n v="3"/>
    <n v="14.849999999999998"/>
    <n v="14.04"/>
    <n v="14.270999999999997"/>
    <n v="12.597899999999997"/>
    <n v="55.75889999999999"/>
    <n v="372"/>
    <n v="20742.310799999996"/>
  </r>
  <r>
    <x v="7"/>
    <x v="2"/>
    <n v="17"/>
    <n v="30"/>
    <n v="29"/>
    <n v="3"/>
    <n v="16.95"/>
    <n v="16.53"/>
    <n v="16.497"/>
    <n v="14.5503"/>
    <n v="64.527299999999997"/>
    <n v="372"/>
    <n v="24004.155599999998"/>
  </r>
  <r>
    <x v="7"/>
    <x v="3"/>
    <n v="9"/>
    <n v="11"/>
    <n v="22"/>
    <n v="0"/>
    <n v="9.6"/>
    <n v="8.7899999999999991"/>
    <n v="9.6959999999999997"/>
    <n v="7.9553999999999991"/>
    <n v="36.041399999999996"/>
    <n v="372"/>
    <n v="13407.400799999998"/>
  </r>
  <r>
    <x v="7"/>
    <x v="4"/>
    <n v="31"/>
    <n v="47"/>
    <n v="43"/>
    <n v="24"/>
    <n v="34.200000000000003"/>
    <n v="34.380000000000003"/>
    <n v="34.062000000000005"/>
    <n v="32.668799999999997"/>
    <n v="135.31080000000003"/>
    <n v="372"/>
    <n v="50335.61760000001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n v="221"/>
    <n v="239"/>
    <n v="156"/>
    <n v="210"/>
    <n v="199.8"/>
    <n v="202.17000000000002"/>
    <n v="195.708"/>
    <n v="200.4042"/>
    <n v="798.08220000000006"/>
    <n v="15066"/>
    <n v="12023906.4252"/>
  </r>
  <r>
    <x v="0"/>
    <x v="1"/>
    <n v="175"/>
    <n v="208"/>
    <n v="103"/>
    <n v="181"/>
    <n v="160.75"/>
    <n v="165.24999999999997"/>
    <n v="156.92499999999998"/>
    <n v="163.60749999999999"/>
    <n v="646.53249999999991"/>
    <n v="15066"/>
    <n v="9740658.6449999996"/>
  </r>
  <r>
    <x v="0"/>
    <x v="2"/>
    <n v="168"/>
    <n v="184"/>
    <n v="123"/>
    <n v="158"/>
    <n v="152.89999999999998"/>
    <n v="154.61000000000001"/>
    <n v="149.86399999999998"/>
    <n v="152.96359999999999"/>
    <n v="610.33759999999995"/>
    <n v="15066"/>
    <n v="9195346.2815999985"/>
  </r>
  <r>
    <x v="0"/>
    <x v="3"/>
    <n v="157"/>
    <n v="156"/>
    <n v="123"/>
    <n v="166"/>
    <n v="150.25000000000003"/>
    <n v="151.75"/>
    <n v="149.125"/>
    <n v="152.61250000000001"/>
    <n v="603.73749999999995"/>
    <n v="15066"/>
    <n v="9095909.1749999989"/>
  </r>
  <r>
    <x v="0"/>
    <x v="4"/>
    <n v="163"/>
    <n v="142"/>
    <n v="120"/>
    <n v="140"/>
    <n v="137.75"/>
    <n v="136.4"/>
    <n v="134.88499999999999"/>
    <n v="136.53649999999999"/>
    <n v="545.57150000000001"/>
    <n v="15066"/>
    <n v="8219580.2190000005"/>
  </r>
  <r>
    <x v="1"/>
    <x v="0"/>
    <n v="137"/>
    <n v="166"/>
    <n v="109"/>
    <n v="120"/>
    <n v="126.14999999999999"/>
    <n v="127.71000000000001"/>
    <n v="123.279"/>
    <n v="124.5471"/>
    <n v="501.68610000000001"/>
    <n v="11527"/>
    <n v="5782935.6747000003"/>
  </r>
  <r>
    <x v="1"/>
    <x v="1"/>
    <n v="134"/>
    <n v="133"/>
    <n v="115"/>
    <n v="120"/>
    <n v="122.55"/>
    <n v="122.22000000000001"/>
    <n v="120.90300000000001"/>
    <n v="121.40970000000002"/>
    <n v="487.08270000000005"/>
    <n v="11527"/>
    <n v="5614602.2829000009"/>
  </r>
  <r>
    <x v="1"/>
    <x v="2"/>
    <n v="131"/>
    <n v="149"/>
    <n v="92"/>
    <n v="118"/>
    <n v="116.79999999999998"/>
    <n v="118.27"/>
    <n v="113.84799999999998"/>
    <n v="116.24019999999999"/>
    <n v="465.15819999999997"/>
    <n v="11527"/>
    <n v="5361878.5713999998"/>
  </r>
  <r>
    <x v="1"/>
    <x v="3"/>
    <n v="464"/>
    <n v="496"/>
    <n v="373"/>
    <n v="361"/>
    <n v="400.29999999999995"/>
    <n v="398.77"/>
    <n v="389.69799999999992"/>
    <n v="389.70519999999988"/>
    <n v="1578.4731999999997"/>
    <n v="11527"/>
    <n v="18195060.576399997"/>
  </r>
  <r>
    <x v="1"/>
    <x v="4"/>
    <n v="449"/>
    <n v="437"/>
    <n v="404"/>
    <n v="388"/>
    <n v="409.29999999999995"/>
    <n v="406.27000000000004"/>
    <n v="404.09799999999996"/>
    <n v="403.11519999999996"/>
    <n v="1622.7831999999999"/>
    <n v="11527"/>
    <n v="18705821.946399998"/>
  </r>
  <r>
    <x v="2"/>
    <x v="0"/>
    <n v="496"/>
    <n v="420"/>
    <n v="380"/>
    <n v="360"/>
    <n v="395.4"/>
    <n v="386.15999999999997"/>
    <n v="384.084"/>
    <n v="382.79159999999996"/>
    <n v="1548.4356"/>
    <n v="14998"/>
    <n v="23223437.128800001"/>
  </r>
  <r>
    <x v="2"/>
    <x v="1"/>
    <n v="440"/>
    <n v="444"/>
    <n v="376"/>
    <n v="357"/>
    <n v="388.20000000000005"/>
    <n v="385.38"/>
    <n v="380.56200000000001"/>
    <n v="379.61880000000002"/>
    <n v="1533.7608"/>
    <n v="14998"/>
    <n v="23003344.478399999"/>
  </r>
  <r>
    <x v="2"/>
    <x v="2"/>
    <n v="286"/>
    <n v="342"/>
    <n v="209"/>
    <n v="316"/>
    <n v="283.29999999999995"/>
    <n v="290.77"/>
    <n v="280.048"/>
    <n v="289.14519999999999"/>
    <n v="1143.2631999999999"/>
    <n v="14998"/>
    <n v="17146661.473599996"/>
  </r>
  <r>
    <x v="2"/>
    <x v="3"/>
    <n v="245"/>
    <n v="277"/>
    <n v="171"/>
    <n v="256"/>
    <n v="232"/>
    <n v="236.8"/>
    <n v="228.37"/>
    <n v="235.58800000000005"/>
    <n v="932.75800000000015"/>
    <n v="14998"/>
    <n v="13989504.484000003"/>
  </r>
  <r>
    <x v="2"/>
    <x v="4"/>
    <n v="208"/>
    <n v="281"/>
    <n v="176"/>
    <n v="220"/>
    <n v="214.15"/>
    <n v="220.21000000000004"/>
    <n v="211.72900000000001"/>
    <n v="215.87710000000001"/>
    <n v="861.9661000000001"/>
    <n v="14998"/>
    <n v="12927767.567800002"/>
  </r>
  <r>
    <x v="3"/>
    <x v="0"/>
    <n v="188"/>
    <n v="275"/>
    <n v="154"/>
    <n v="199"/>
    <n v="195.25"/>
    <n v="202.15"/>
    <n v="192.38499999999999"/>
    <n v="196.73649999999998"/>
    <n v="786.52149999999995"/>
    <n v="12499"/>
    <n v="9830732.2284999993"/>
  </r>
  <r>
    <x v="3"/>
    <x v="1"/>
    <n v="465"/>
    <n v="464"/>
    <n v="438"/>
    <n v="438"/>
    <n v="445.95000000000005"/>
    <n v="445.08000000000004"/>
    <n v="443.21699999999998"/>
    <n v="443.40329999999994"/>
    <n v="1777.6503"/>
    <n v="12499"/>
    <n v="22218851.0997"/>
  </r>
  <r>
    <x v="3"/>
    <x v="2"/>
    <n v="525"/>
    <n v="464"/>
    <n v="402"/>
    <n v="374"/>
    <n v="418.54999999999995"/>
    <n v="409.52"/>
    <n v="405.77300000000002"/>
    <n v="404.04770000000002"/>
    <n v="1637.8906999999999"/>
    <n v="12499"/>
    <n v="20471995.859299999"/>
  </r>
  <r>
    <x v="3"/>
    <x v="3"/>
    <n v="478"/>
    <n v="489"/>
    <n v="438"/>
    <n v="436"/>
    <n v="450.84999999999997"/>
    <n v="450.18999999999994"/>
    <n v="446.43099999999998"/>
    <n v="446.65690000000001"/>
    <n v="1794.1279"/>
    <n v="12499"/>
    <n v="22424804.622099999"/>
  </r>
  <r>
    <x v="3"/>
    <x v="4"/>
    <n v="480"/>
    <n v="487"/>
    <n v="396"/>
    <n v="440"/>
    <n v="439.85"/>
    <n v="440.39000000000004"/>
    <n v="433.51100000000002"/>
    <n v="437.49890000000005"/>
    <n v="1751.2499"/>
    <n v="12499"/>
    <n v="21888872.500100002"/>
  </r>
  <r>
    <x v="4"/>
    <x v="0"/>
    <n v="501"/>
    <n v="454"/>
    <n v="391"/>
    <n v="400"/>
    <n v="420.54999999999995"/>
    <n v="414.97"/>
    <n v="410.803"/>
    <n v="411.8947"/>
    <n v="1658.2176999999999"/>
    <n v="23120"/>
    <n v="38337993.223999999"/>
  </r>
  <r>
    <x v="4"/>
    <x v="1"/>
    <n v="517"/>
    <n v="415"/>
    <n v="385"/>
    <n v="392"/>
    <n v="412.1"/>
    <n v="402.44000000000005"/>
    <n v="401.15600000000001"/>
    <n v="401.80940000000004"/>
    <n v="1617.5054000000002"/>
    <n v="23120"/>
    <n v="37396724.848000005"/>
  </r>
  <r>
    <x v="4"/>
    <x v="2"/>
    <n v="471"/>
    <n v="467"/>
    <n v="378"/>
    <n v="375"/>
    <n v="404.09999999999997"/>
    <n v="400.89"/>
    <n v="394.536"/>
    <n v="394.94640000000004"/>
    <n v="1594.4724000000001"/>
    <n v="23120"/>
    <n v="36864201.888000004"/>
  </r>
  <r>
    <x v="4"/>
    <x v="3"/>
    <n v="449"/>
    <n v="425"/>
    <n v="390"/>
    <n v="409"/>
    <n v="411.70000000000005"/>
    <n v="409.63"/>
    <n v="407.21199999999999"/>
    <n v="408.87879999999996"/>
    <n v="1637.4207999999999"/>
    <n v="23120"/>
    <n v="37857168.895999998"/>
  </r>
  <r>
    <x v="4"/>
    <x v="4"/>
    <n v="526"/>
    <n v="697"/>
    <n v="414"/>
    <n v="583"/>
    <n v="540.85"/>
    <n v="557.89"/>
    <n v="534.96100000000001"/>
    <n v="549.9289"/>
    <n v="2183.6298999999999"/>
    <n v="23120"/>
    <n v="50485523.287999995"/>
  </r>
  <r>
    <x v="5"/>
    <x v="0"/>
    <n v="515"/>
    <n v="495"/>
    <n v="437"/>
    <n v="430"/>
    <n v="454.6"/>
    <n v="450.64000000000004"/>
    <n v="446.68600000000004"/>
    <n v="446.5564"/>
    <n v="1798.4823999999999"/>
    <n v="14225"/>
    <n v="25583412.139999997"/>
  </r>
  <r>
    <x v="5"/>
    <x v="1"/>
    <n v="487"/>
    <n v="475"/>
    <n v="377"/>
    <n v="385"/>
    <n v="411.40000000000003"/>
    <n v="407.86000000000007"/>
    <n v="400.86400000000003"/>
    <n v="402.16360000000003"/>
    <n v="1622.2876000000003"/>
    <n v="14225"/>
    <n v="23077041.110000003"/>
  </r>
  <r>
    <x v="5"/>
    <x v="2"/>
    <n v="497"/>
    <n v="440"/>
    <n v="357"/>
    <n v="407"/>
    <n v="410.45"/>
    <n v="405.83"/>
    <n v="400.06700000000001"/>
    <n v="404.39330000000001"/>
    <n v="1620.7402999999999"/>
    <n v="14225"/>
    <n v="23055030.767499998"/>
  </r>
  <r>
    <x v="5"/>
    <x v="3"/>
    <n v="481"/>
    <n v="465"/>
    <n v="362"/>
    <n v="375"/>
    <n v="400.5"/>
    <n v="396.75000000000006"/>
    <n v="389.40000000000003"/>
    <n v="391.11"/>
    <n v="1577.7600000000002"/>
    <n v="14225"/>
    <n v="22443636.000000004"/>
  </r>
  <r>
    <x v="5"/>
    <x v="4"/>
    <n v="466"/>
    <n v="448"/>
    <n v="364"/>
    <n v="390"/>
    <n v="402.29999999999995"/>
    <n v="399.71999999999997"/>
    <n v="393.678"/>
    <n v="396.23219999999998"/>
    <n v="1591.9301999999998"/>
    <n v="14225"/>
    <n v="22645207.094999999"/>
  </r>
  <r>
    <x v="6"/>
    <x v="0"/>
    <n v="465"/>
    <n v="431"/>
    <n v="377"/>
    <n v="369"/>
    <n v="395.09999999999997"/>
    <n v="389.94"/>
    <n v="386.40600000000001"/>
    <n v="386.15940000000001"/>
    <n v="1557.6053999999999"/>
    <n v="11689"/>
    <n v="18206849.520599999"/>
  </r>
  <r>
    <x v="6"/>
    <x v="1"/>
    <n v="399"/>
    <n v="356"/>
    <n v="264"/>
    <n v="296"/>
    <n v="310.85000000000002"/>
    <n v="306.14"/>
    <n v="299.71100000000001"/>
    <n v="302.75389999999999"/>
    <n v="1219.4549"/>
    <n v="11689"/>
    <n v="14254208.326099999"/>
  </r>
  <r>
    <x v="6"/>
    <x v="2"/>
    <n v="420"/>
    <n v="428"/>
    <n v="356"/>
    <n v="398"/>
    <n v="393.2"/>
    <n v="394.28"/>
    <n v="388.77199999999993"/>
    <n v="392.47279999999995"/>
    <n v="1568.7248"/>
    <n v="11689"/>
    <n v="18336824.187199999"/>
  </r>
  <r>
    <x v="6"/>
    <x v="3"/>
    <n v="271"/>
    <n v="269"/>
    <n v="207"/>
    <n v="222"/>
    <n v="231.9"/>
    <n v="230.76000000000002"/>
    <n v="226.22400000000005"/>
    <n v="227.80260000000004"/>
    <n v="916.6866"/>
    <n v="11689"/>
    <n v="10715149.667400001"/>
  </r>
  <r>
    <x v="6"/>
    <x v="4"/>
    <n v="241"/>
    <n v="254"/>
    <n v="235"/>
    <n v="202"/>
    <n v="225.55"/>
    <n v="224.17"/>
    <n v="222.88300000000004"/>
    <n v="220.5367"/>
    <n v="893.13970000000006"/>
    <n v="11689"/>
    <n v="10439909.953300001"/>
  </r>
  <r>
    <x v="7"/>
    <x v="0"/>
    <n v="192"/>
    <n v="276"/>
    <n v="155"/>
    <n v="237"/>
    <n v="211.5"/>
    <n v="220.35"/>
    <n v="210.39"/>
    <n v="217.536"/>
    <n v="859.77600000000007"/>
    <n v="4649"/>
    <n v="3997098.6240000003"/>
  </r>
  <r>
    <x v="7"/>
    <x v="1"/>
    <n v="201"/>
    <n v="241"/>
    <n v="156"/>
    <n v="188"/>
    <n v="188.3"/>
    <n v="191.27"/>
    <n v="184.59800000000001"/>
    <n v="187.6652"/>
    <n v="751.83320000000015"/>
    <n v="4649"/>
    <n v="3495272.5468000006"/>
  </r>
  <r>
    <x v="7"/>
    <x v="2"/>
    <n v="140"/>
    <n v="203"/>
    <n v="127"/>
    <n v="170"/>
    <n v="157.54999999999998"/>
    <n v="163.51999999999998"/>
    <n v="157.22300000000001"/>
    <n v="161.07769999999999"/>
    <n v="639.37069999999994"/>
    <n v="4649"/>
    <n v="2972434.3842999996"/>
  </r>
  <r>
    <x v="7"/>
    <x v="3"/>
    <n v="155"/>
    <n v="212"/>
    <n v="112"/>
    <n v="136"/>
    <n v="143.05000000000001"/>
    <n v="146.62"/>
    <n v="138.76300000000001"/>
    <n v="141.34869999999998"/>
    <n v="569.7817"/>
    <n v="4649"/>
    <n v="2648915.1233000001"/>
  </r>
  <r>
    <x v="7"/>
    <x v="4"/>
    <n v="165"/>
    <n v="172"/>
    <n v="127"/>
    <n v="125"/>
    <n v="138.64999999999998"/>
    <n v="137.81"/>
    <n v="134.51900000000001"/>
    <n v="134.69810000000001"/>
    <n v="545.6771"/>
    <n v="4649"/>
    <n v="2536852.8379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D33BC-6C63-4379-8239-B031B1553AE2}" name="PivotTable3" cacheId="4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J8" firstHeaderRow="1" firstDataRow="2" firstDataCol="1"/>
  <pivotFields count="13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2021 Forecasted Product Revenue" fld="12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BF3A1-C73A-4BB1-A5C9-872291AA6AA9}" name="PivotTable2" cacheId="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0:J17" firstHeaderRow="1" firstDataRow="2" firstDataCol="1"/>
  <pivotFields count="13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2021 Forecasted Warranty Revenue" fld="12" baseField="0" baseItem="0"/>
  </dataFields>
  <chartFormats count="13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FF0F7D9-D2F6-43A3-96DC-1267FFF1461D}" name="Table4" displayName="Table4" ref="A1:BK41" totalsRowShown="0" headerRowDxfId="96" dataDxfId="95" headerRowBorderDxfId="93" tableBorderDxfId="94" totalsRowBorderDxfId="92">
  <autoFilter ref="A1:BK41" xr:uid="{9FF0F7D9-D2F6-43A3-96DC-1267FFF1461D}"/>
  <tableColumns count="63">
    <tableColumn id="1" xr3:uid="{75CA1254-86C7-47E2-B133-8E601D483149}" name="index_value" dataDxfId="91"/>
    <tableColumn id="2" xr3:uid="{CD42D25F-0111-4DBD-8D27-26B4EE456C58}" name="esp_code" dataDxfId="90"/>
    <tableColumn id="3" xr3:uid="{7E6186C2-17FF-4C5C-9351-11B64D034321}" name="prod_code" dataDxfId="89"/>
    <tableColumn id="4" xr3:uid="{F6F906AC-894D-4571-A52B-3000E784FC79}" name="product_name" dataDxfId="88"/>
    <tableColumn id="5" xr3:uid="{8BF7A751-84A9-4F95-8257-B5E9F479E22F}" name="region" dataDxfId="87"/>
    <tableColumn id="6" xr3:uid="{FFA6AFAF-2FC5-470D-8BE8-363B9C34DF84}" name="region_id" dataDxfId="86"/>
    <tableColumn id="7" xr3:uid="{FB6B7F5D-F5AD-47D4-B597-F738469C7905}" name="employee_id" dataDxfId="85"/>
    <tableColumn id="8" xr3:uid="{B55CAD73-22B2-430C-8F10-E3C79932E7E1}" name="employee_name" dataDxfId="84"/>
    <tableColumn id="9" xr3:uid="{2E686AFF-DBBF-46D6-8CF5-703588F4AE38}" name="year" dataDxfId="83"/>
    <tableColumn id="10" xr3:uid="{E5CA6EF5-00FC-4796-BE62-26D5F413186D}" name="year_id" dataDxfId="82"/>
    <tableColumn id="11" xr3:uid="{E6B5C2A4-A25F-467D-93B5-08746F3CE60D}" name="W0" dataDxfId="81"/>
    <tableColumn id="12" xr3:uid="{BA94F441-7A10-4C2A-823D-14EFB51FEE47}" name="W1" dataDxfId="80"/>
    <tableColumn id="13" xr3:uid="{1CC2E362-5D8A-42B0-9659-4F8093CFEC7A}" name="W2" dataDxfId="79"/>
    <tableColumn id="14" xr3:uid="{CA88AA0C-81E9-4F98-8090-4B90CB34F74B}" name="W3" dataDxfId="78"/>
    <tableColumn id="15" xr3:uid="{29B40D55-3BF3-46DE-9FB2-D40DCE88E347}" name="W4" dataDxfId="77"/>
    <tableColumn id="16" xr3:uid="{85744877-08CF-4039-A593-EDF53C2F6ED1}" name="W5" dataDxfId="76"/>
    <tableColumn id="17" xr3:uid="{C8A25196-5B5B-4CB7-B70C-47560439D68E}" name="W6" dataDxfId="75"/>
    <tableColumn id="18" xr3:uid="{1E274BAD-4331-4AD4-B950-B42961E32152}" name="W7" dataDxfId="74"/>
    <tableColumn id="19" xr3:uid="{7B7C670D-1870-466F-A68B-C7CCCD72400D}" name="W8" dataDxfId="73"/>
    <tableColumn id="20" xr3:uid="{E5B3A551-330D-43D4-9210-401A1B11DAC9}" name="W9" dataDxfId="72"/>
    <tableColumn id="21" xr3:uid="{8FFD80F8-49C9-416A-96EA-592CB34BAA7E}" name="W10" dataDxfId="71"/>
    <tableColumn id="22" xr3:uid="{5FE4CE94-A919-42A5-98B6-952FEC0FA403}" name="W11" dataDxfId="70"/>
    <tableColumn id="23" xr3:uid="{9F64F965-D24F-4A99-9B8C-4D5BBB0C8B67}" name="W12" dataDxfId="69"/>
    <tableColumn id="24" xr3:uid="{5DE4FCF0-5964-46B1-99EB-4D2A9781C554}" name="W13" dataDxfId="68"/>
    <tableColumn id="25" xr3:uid="{499BE09E-2DFD-4985-8CCE-B5DA38C3F82C}" name="W14" dataDxfId="67"/>
    <tableColumn id="26" xr3:uid="{96D4B091-FE1B-4203-89D4-8E2507111881}" name="W15" dataDxfId="66"/>
    <tableColumn id="27" xr3:uid="{D02C37D1-232B-4CF0-801F-2C41BE22442D}" name="W16" dataDxfId="65"/>
    <tableColumn id="28" xr3:uid="{B78839DC-6393-4A9A-9BA0-1F0F5F1CAB9B}" name="W17" dataDxfId="64"/>
    <tableColumn id="29" xr3:uid="{C2BF35DE-09F4-45C4-B664-8F327989ADB1}" name="W18" dataDxfId="63"/>
    <tableColumn id="30" xr3:uid="{1961AB69-CE18-4A3C-A0BE-E64B25AAAD91}" name="W19" dataDxfId="62"/>
    <tableColumn id="31" xr3:uid="{158A2468-127F-4E61-9FB6-59D656B53199}" name="W20" dataDxfId="61"/>
    <tableColumn id="32" xr3:uid="{9B9A287A-7D36-4D2F-8543-805778B7FF59}" name="W21" dataDxfId="60"/>
    <tableColumn id="33" xr3:uid="{AFF21EBC-4C23-4C89-8323-C18DBEE944E5}" name="W22" dataDxfId="59"/>
    <tableColumn id="34" xr3:uid="{2818CFF0-AC3C-4709-A157-F3A3C8518A92}" name="W23" dataDxfId="58"/>
    <tableColumn id="35" xr3:uid="{771CDED8-9529-403F-BE86-7FDF5CC81C01}" name="W24" dataDxfId="57"/>
    <tableColumn id="36" xr3:uid="{A72B88CD-9DA5-4F2A-8A1D-95528132A226}" name="W25" dataDxfId="56"/>
    <tableColumn id="37" xr3:uid="{CD9D26A0-5B9C-4D4A-8180-61D2E1E6FC1C}" name="W26" dataDxfId="55"/>
    <tableColumn id="38" xr3:uid="{FA87DFBB-19D1-4126-A1C3-981DE147578E}" name="W27" dataDxfId="54"/>
    <tableColumn id="39" xr3:uid="{549E0D85-5D6C-4FD1-B624-5C931F605DFD}" name="W28" dataDxfId="53"/>
    <tableColumn id="40" xr3:uid="{3283612F-1F41-424C-B4D9-EA1A57037905}" name="W29" dataDxfId="52"/>
    <tableColumn id="41" xr3:uid="{FDA8910A-912E-4CAD-B0D8-8B72E4642E94}" name="W30" dataDxfId="51"/>
    <tableColumn id="42" xr3:uid="{98F0C5E2-339A-4543-8C7E-1B431735B685}" name="W31" dataDxfId="50"/>
    <tableColumn id="43" xr3:uid="{59FA2372-F31B-44D9-8EB0-8B5DBED04FE1}" name="W32" dataDxfId="49"/>
    <tableColumn id="44" xr3:uid="{7A0B7A50-D356-43A6-8280-181F325E61EF}" name="W33" dataDxfId="48"/>
    <tableColumn id="45" xr3:uid="{026CB041-35C0-4006-88D5-1B1E9E46EC5C}" name="W34" dataDxfId="47"/>
    <tableColumn id="46" xr3:uid="{8D2B8F17-6830-4AFC-B3AE-2EE27921DC09}" name="W35" dataDxfId="46"/>
    <tableColumn id="47" xr3:uid="{301F0FE9-8B13-4D2B-A37A-4511FE215CA3}" name="W36" dataDxfId="45"/>
    <tableColumn id="48" xr3:uid="{830A9C2E-7432-4266-8ADF-F7051514161E}" name="W37" dataDxfId="44"/>
    <tableColumn id="49" xr3:uid="{8883F4BF-C00B-42E7-9CE5-29351FD7CC96}" name="W38" dataDxfId="43"/>
    <tableColumn id="50" xr3:uid="{55833A5C-9DC0-43A5-99C8-56F6FC46C54F}" name="W39" dataDxfId="42"/>
    <tableColumn id="51" xr3:uid="{0A20C698-71E0-419C-9BB5-A972B9226184}" name="W40" dataDxfId="41"/>
    <tableColumn id="52" xr3:uid="{5FD5D0EE-0880-49B0-90AE-E66A4470E995}" name="W41" dataDxfId="40"/>
    <tableColumn id="53" xr3:uid="{D23249AA-4138-4A5A-92CD-2FF117ECB2BC}" name="W42" dataDxfId="39"/>
    <tableColumn id="54" xr3:uid="{6E99E773-11DD-4519-807A-2273AF5833D4}" name="W43" dataDxfId="38"/>
    <tableColumn id="55" xr3:uid="{2FD76893-B691-45BA-99F1-64705ACA62E6}" name="W44" dataDxfId="37"/>
    <tableColumn id="56" xr3:uid="{FD04C3B2-BEFD-4CE4-8A9F-CA9A737F0121}" name="W45" dataDxfId="36"/>
    <tableColumn id="57" xr3:uid="{5DE15E12-6FAF-47B0-B4EC-B92403990839}" name="W46" dataDxfId="35"/>
    <tableColumn id="58" xr3:uid="{EA144574-0531-4794-9F64-52D46FAE137E}" name="W47" dataDxfId="34"/>
    <tableColumn id="59" xr3:uid="{15BDE778-0CA2-44EA-AD87-493E8AD03934}" name="W48" dataDxfId="33"/>
    <tableColumn id="60" xr3:uid="{3126997F-7FD4-4E65-B89B-11B2709737BD}" name="W49" dataDxfId="32"/>
    <tableColumn id="61" xr3:uid="{40FBEDBC-FF8B-4D51-8681-98529ED36F74}" name="W50" dataDxfId="31"/>
    <tableColumn id="62" xr3:uid="{28E2C558-BC7A-4A94-BC58-D799FFB250E9}" name="W51" dataDxfId="30"/>
    <tableColumn id="63" xr3:uid="{F188E605-46BF-4CA7-B04D-E7BF4BC11266}" name="yearly_totals" dataDxf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32D924-5FD8-40C1-93A3-E42B46B365BC}" name="Table7" displayName="Table7" ref="A1:BJ41" totalsRowShown="0">
  <autoFilter ref="A1:BJ41" xr:uid="{1D32D924-5FD8-40C1-93A3-E42B46B365BC}"/>
  <sortState xmlns:xlrd2="http://schemas.microsoft.com/office/spreadsheetml/2017/richdata2" ref="A2:BJ41">
    <sortCondition ref="G2:G41"/>
  </sortState>
  <tableColumns count="62">
    <tableColumn id="1" xr3:uid="{8CD613C7-D803-4F18-90EF-15422BC9708A}" name="index_value"/>
    <tableColumn id="2" xr3:uid="{2CE3114C-02B4-4525-A844-DA8B95DA5401}" name="prod_code"/>
    <tableColumn id="3" xr3:uid="{BA446E5E-EA45-4938-BC25-F018C742D3FB}" name="product_name"/>
    <tableColumn id="4" xr3:uid="{60030213-67FC-4851-913E-03858F5757F5}" name="region"/>
    <tableColumn id="5" xr3:uid="{56472C3F-0160-4B22-9E8A-3D6F260E0D7C}" name="region_id"/>
    <tableColumn id="6" xr3:uid="{439A51D1-3EF9-4185-ABE2-97E78CBE8B73}" name="employee_id"/>
    <tableColumn id="7" xr3:uid="{2A22E42C-2E3A-4649-A9B4-83A6C17F6BAE}" name="employee_name"/>
    <tableColumn id="8" xr3:uid="{CD423389-9055-46C8-BCC9-D8386B5434FA}" name="year_id"/>
    <tableColumn id="9" xr3:uid="{61D52907-EB5E-42ED-83BA-1731F9C9AD53}" name="year"/>
    <tableColumn id="10" xr3:uid="{C2A5C74D-A3DD-49F4-984C-A4B1AA4EB4C2}" name="W0"/>
    <tableColumn id="11" xr3:uid="{41132864-B59F-41BD-AE4B-A10CFB927CF9}" name="W1"/>
    <tableColumn id="12" xr3:uid="{8167181D-751C-4501-AE11-DFF565491692}" name="W2"/>
    <tableColumn id="13" xr3:uid="{BB458A5E-F8BD-4426-9765-FCD36607E675}" name="W3"/>
    <tableColumn id="14" xr3:uid="{11E08E91-2263-4AC6-8593-0EF41951982A}" name="W4"/>
    <tableColumn id="15" xr3:uid="{3DDFF482-EB7D-4670-99FB-46287A79A61A}" name="W5"/>
    <tableColumn id="16" xr3:uid="{93A31AF3-BE47-4D76-977B-B8D7BD52C2FB}" name="W6"/>
    <tableColumn id="17" xr3:uid="{3B28C73F-C343-44C0-9715-24A7FA944D52}" name="W7"/>
    <tableColumn id="18" xr3:uid="{167C7AD1-5534-4B06-9DCB-7065462B3265}" name="W8"/>
    <tableColumn id="19" xr3:uid="{0D8235D9-CA74-4E34-B68F-2D4ADACFFDE9}" name="W9"/>
    <tableColumn id="20" xr3:uid="{5A56C020-9C1C-43F3-AE54-7E62C39C389A}" name="W10"/>
    <tableColumn id="21" xr3:uid="{14670E7E-008D-45F9-A571-25FF3F6F5ADD}" name="W11"/>
    <tableColumn id="22" xr3:uid="{428F8683-F488-4A28-99C5-0CEEF3A6D98C}" name="W12"/>
    <tableColumn id="23" xr3:uid="{63191A91-B39B-49F7-984F-5482BC6DBE54}" name="W13"/>
    <tableColumn id="24" xr3:uid="{ED1EC603-8626-4FFC-A42D-DFE7070470AE}" name="W14"/>
    <tableColumn id="25" xr3:uid="{5C612387-38CE-4CE7-8B5C-9FE071BC28E3}" name="W15"/>
    <tableColumn id="26" xr3:uid="{4D33AEAB-6126-44C2-A68E-08D878B40B23}" name="W16"/>
    <tableColumn id="27" xr3:uid="{FBDBF9A3-3414-4B90-B4ED-4619D8C343BC}" name="W17"/>
    <tableColumn id="28" xr3:uid="{947BF092-5E93-42CC-A9F0-F3D9A3E4F914}" name="W18"/>
    <tableColumn id="29" xr3:uid="{40EF5003-69B0-4DDC-9149-870091F41FED}" name="W19"/>
    <tableColumn id="30" xr3:uid="{4FFCD376-EC26-44B8-B862-39612524CDA2}" name="W20"/>
    <tableColumn id="31" xr3:uid="{C1BF63C4-9CFA-4990-BEB3-35AD14358EEB}" name="W21"/>
    <tableColumn id="32" xr3:uid="{1DFBA745-D956-48C9-B77F-465BA4C272E3}" name="W22"/>
    <tableColumn id="33" xr3:uid="{BB44ECEB-1AC6-43F4-A22F-FE4B46E8E83C}" name="W23"/>
    <tableColumn id="34" xr3:uid="{A8E99E12-0143-4FBD-9201-C4A69FFC773A}" name="W24"/>
    <tableColumn id="35" xr3:uid="{DEC2B441-3594-4736-B04D-074CAABBA4E2}" name="W25"/>
    <tableColumn id="36" xr3:uid="{4A20C087-C57E-42C8-877C-41E7530205B9}" name="W26"/>
    <tableColumn id="37" xr3:uid="{804049C0-88BE-4D4D-80D0-0C643248C000}" name="W27"/>
    <tableColumn id="38" xr3:uid="{7A2EE6E4-CFD0-4D2D-9489-EF521F870B05}" name="W28"/>
    <tableColumn id="39" xr3:uid="{89BD8CBA-AE67-428E-9A7B-92E463E11B93}" name="W29"/>
    <tableColumn id="40" xr3:uid="{C3CB9610-35DA-4023-9B96-ECA4BFDD4447}" name="W30"/>
    <tableColumn id="41" xr3:uid="{B1626445-09EC-402E-B93D-537C135BF281}" name="W31"/>
    <tableColumn id="42" xr3:uid="{9A9AC768-ACD2-49A1-8CF8-4D650591F91A}" name="W32"/>
    <tableColumn id="43" xr3:uid="{DC31EE18-E3A3-403A-B00E-5AFFD092F294}" name="W33"/>
    <tableColumn id="44" xr3:uid="{021FA7E9-A144-4EF4-B866-5986694A96FB}" name="W34"/>
    <tableColumn id="45" xr3:uid="{9322A9EF-E728-4F6C-A1CF-47D432E0FA51}" name="W35"/>
    <tableColumn id="46" xr3:uid="{9912331B-7E1F-4FFC-A79E-BA8A21023EB9}" name="W36"/>
    <tableColumn id="47" xr3:uid="{7193007B-3BC5-4419-B8EB-6F00807B79AF}" name="W37"/>
    <tableColumn id="48" xr3:uid="{B8B78059-0C19-474A-89D3-26FE5521F4A3}" name="W38"/>
    <tableColumn id="49" xr3:uid="{262E3C0D-C88B-4F4E-8EC8-8FC291B79CAA}" name="W39"/>
    <tableColumn id="50" xr3:uid="{39DA0FAB-CFEC-4C93-B996-91BE52B8B974}" name="W40"/>
    <tableColumn id="51" xr3:uid="{FE8D5718-452C-4BDA-9253-39102DD43EDB}" name="W41"/>
    <tableColumn id="52" xr3:uid="{41D9ED10-E16D-4DD0-A02F-A110C6627F2D}" name="W42"/>
    <tableColumn id="53" xr3:uid="{3970E1BB-8AA3-40E6-B4F5-A259A8E251F8}" name="W43"/>
    <tableColumn id="54" xr3:uid="{5924A2FB-1378-4354-813A-B171E5D48877}" name="W44"/>
    <tableColumn id="55" xr3:uid="{31FA2961-52A8-4506-9E46-C354760CBFA9}" name="W45"/>
    <tableColumn id="56" xr3:uid="{852241B1-539E-4E58-884B-0C8A5A109961}" name="W46"/>
    <tableColumn id="57" xr3:uid="{36BDAEFE-7C8B-40D4-9332-5AFED151BFAB}" name="W47"/>
    <tableColumn id="58" xr3:uid="{4FEB68BB-1A7B-4047-A37E-7403FB6A421C}" name="W48"/>
    <tableColumn id="59" xr3:uid="{7471D4DC-6B9B-4F05-B3B8-DED0A3E047EA}" name="W49"/>
    <tableColumn id="60" xr3:uid="{16FA8540-3E99-4891-AB51-0D47EF454631}" name="W50"/>
    <tableColumn id="61" xr3:uid="{46BB6741-F0E3-4BF2-ADF3-2E58190A01C2}" name="W51"/>
    <tableColumn id="62" xr3:uid="{975090BE-29ED-432D-8FD4-6AB890FA9162}" name="yearly_total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A938A2-6880-43ED-A20E-D5592CECFE23}" name="Table5" displayName="Table5" ref="A1:M41" totalsRowShown="0" headerRowDxfId="28" dataDxfId="27" headerRowBorderDxfId="25" tableBorderDxfId="26" totalsRowBorderDxfId="24">
  <autoFilter ref="A1:M41" xr:uid="{D2A938A2-6880-43ED-A20E-D5592CECFE23}"/>
  <sortState xmlns:xlrd2="http://schemas.microsoft.com/office/spreadsheetml/2017/richdata2" ref="A2:J41">
    <sortCondition ref="A2:A41"/>
  </sortState>
  <tableColumns count="13">
    <tableColumn id="1" xr3:uid="{28B73CA9-8C2D-4346-A892-2A3A0D0917FB}" name="product_name" dataDxfId="23"/>
    <tableColumn id="2" xr3:uid="{8A7B1000-0F9E-41AE-AAE0-7E35D919A38A}" name="employee_name" dataDxfId="22"/>
    <tableColumn id="4" xr3:uid="{855B8F0D-0178-4F29-8438-40EF32D2527C}" name="2020Q1" dataDxfId="21">
      <calculatedColumnFormula>SUM(Table4[[#This Row],[W0]:[W12]])</calculatedColumnFormula>
    </tableColumn>
    <tableColumn id="5" xr3:uid="{795167CC-AE2E-49AA-A9F6-5FC40042FD73}" name="2020Q2" dataDxfId="20">
      <calculatedColumnFormula>SUM(Table4[[#This Row],[W13]:[W25]])</calculatedColumnFormula>
    </tableColumn>
    <tableColumn id="6" xr3:uid="{E0D94C82-ED5D-4074-AC8F-8DE82127E9F1}" name="2020Q3" dataDxfId="19">
      <calculatedColumnFormula>SUM(Table4[[#This Row],[W26]:[W38]])</calculatedColumnFormula>
    </tableColumn>
    <tableColumn id="7" xr3:uid="{28931441-6737-4A0A-9096-9AAC8700BAE6}" name="2020Q4" dataDxfId="18">
      <calculatedColumnFormula>SUM(Table4[[#This Row],[W39]:[W51]])</calculatedColumnFormula>
    </tableColumn>
    <tableColumn id="9" xr3:uid="{889F64F6-4A62-438A-9BBC-9B21F03304D2}" name="2021Q1" dataDxfId="17">
      <calculatedColumnFormula>((Table5[[#This Row],[2020Q4]]*0.4) + (Table5[[#This Row],[2020Q3]]*0.3)+(Table5[[#This Row],[2020Q2]]*0.15)+(Table5[[#This Row],[2020Q1]]*0.15))</calculatedColumnFormula>
    </tableColumn>
    <tableColumn id="10" xr3:uid="{91DE2D68-0011-4165-9A88-E5AA62ED8D89}" name="2021Q2" dataDxfId="16">
      <calculatedColumnFormula>((Table5[[#This Row],[2021Q1]]*0.4) + (Table5[[#This Row],[2020Q4]]*0.3)+(Table5[[#This Row],[2020Q3]]*0.15)+(Table5[[#This Row],[2020Q2]]*0.15))</calculatedColumnFormula>
    </tableColumn>
    <tableColumn id="11" xr3:uid="{1383C324-FCB0-4132-818D-01C13233CC4F}" name="2021Q3" dataDxfId="4">
      <calculatedColumnFormula>((Table5[[#This Row],[2021Q2]]*0.4) + (Table5[[#This Row],[2021Q1]]*0.3)+(Table5[[#This Row],[2020Q4]]*0.15)+(Table5[[#This Row],[2020Q3]]*0.15))</calculatedColumnFormula>
    </tableColumn>
    <tableColumn id="12" xr3:uid="{6251EBE0-7B72-4BE5-AC15-C31E8EEED990}" name="2021Q4" dataDxfId="3">
      <calculatedColumnFormula>((Table5[[#This Row],[2021Q3]]*0.4) + (Table5[[#This Row],[2021Q2]]*0.3)+(Table5[[#This Row],[2021Q1]]*0.15)+(Table5[[#This Row],[2020Q4]]*0.15))</calculatedColumnFormula>
    </tableColumn>
    <tableColumn id="13" xr3:uid="{C4EA1A4E-C54B-4AAA-9AA9-AEC7FA2D082C}" name="2021 forecasted sums" dataDxfId="15">
      <calculatedColumnFormula>SUM(Table5[[#This Row],[2021Q1]:[2021Q4]])</calculatedColumnFormula>
    </tableColumn>
    <tableColumn id="14" xr3:uid="{978BC1C4-6367-4C52-BD75-3DDC2FAB6837}" name="Warranty Price" dataDxfId="14"/>
    <tableColumn id="15" xr3:uid="{2DCB6536-C9C5-4BB7-A3A0-5C0D9101829E}" name="2021 Forecasted Warranty Revenue" dataDxfId="13">
      <calculatedColumnFormula>Table5[[#This Row],[2021 forecasted sums]]*Table5[[#This Row],[Warranty Price]]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DF27A19-26A9-41D7-A199-43784CBBD9D4}" name="Table9" displayName="Table9" ref="A1:M41" totalsRowShown="0">
  <autoFilter ref="A1:M41" xr:uid="{CDF27A19-26A9-41D7-A199-43784CBBD9D4}"/>
  <sortState xmlns:xlrd2="http://schemas.microsoft.com/office/spreadsheetml/2017/richdata2" ref="A2:K41">
    <sortCondition ref="A2:A41"/>
  </sortState>
  <tableColumns count="13">
    <tableColumn id="1" xr3:uid="{BAC12186-7727-43E6-A682-0FE1A6D22E24}" name="product_name"/>
    <tableColumn id="2" xr3:uid="{C958F9EE-B60C-4159-8253-5A14FACC5158}" name="employee_name"/>
    <tableColumn id="3" xr3:uid="{9A96302B-536F-48FA-B6C5-96954AA2159D}" name="2020Q1" dataDxfId="12">
      <calculatedColumnFormula>SUM(Table7[[#This Row],[W0]:[W12]])</calculatedColumnFormula>
    </tableColumn>
    <tableColumn id="4" xr3:uid="{446364B7-5EB3-438A-B926-FCEA3AE8D975}" name="2020Q2" dataDxfId="11">
      <calculatedColumnFormula>SUM(Table7[[#This Row],[W13]:[W25]])</calculatedColumnFormula>
    </tableColumn>
    <tableColumn id="5" xr3:uid="{F2B2D53A-B485-4090-82C7-3F48C1F0C44B}" name="2020Q3" dataDxfId="10">
      <calculatedColumnFormula>SUM(Table7[[#This Row],[W26]:[W38]])</calculatedColumnFormula>
    </tableColumn>
    <tableColumn id="6" xr3:uid="{230CD6BC-FEC6-40E8-9C95-CA20B5A1AAD2}" name="2020Q4" dataDxfId="9">
      <calculatedColumnFormula>SUM(Table7[[#This Row],[W39]:[W51]])</calculatedColumnFormula>
    </tableColumn>
    <tableColumn id="7" xr3:uid="{0B0AB9F6-3CC9-444A-829B-7D3930B4827A}" name="2021Q1" dataDxfId="8">
      <calculatedColumnFormula>((Table9[[#This Row],[2020Q4]]*0.4)+(Table9[[#This Row],[2020Q3]]*0.3)+(Table9[[#This Row],[2020Q2]]*0.15)+(Table9[[#This Row],[2020Q1]]*0.15))</calculatedColumnFormula>
    </tableColumn>
    <tableColumn id="8" xr3:uid="{1FA695CA-E6E0-49DA-AB4B-0C3735EE5A7F}" name="2021Q2" dataDxfId="7">
      <calculatedColumnFormula>((Table9[[#This Row],[2021Q1]]*0.4)+(Table9[[#This Row],[2020Q4]]*0.3)+(Table9[[#This Row],[2020Q3]]*0.15)+(Table9[[#This Row],[2020Q2]]*0.15))</calculatedColumnFormula>
    </tableColumn>
    <tableColumn id="9" xr3:uid="{93882C88-9681-48E4-9ADE-70295B55CABC}" name="2021Q3" dataDxfId="6">
      <calculatedColumnFormula>(0.4*Table9[[#This Row],[2021Q2]])+(0.3*Table9[[#This Row],[2021Q1]])+(Table9[[#This Row],[2020Q4]]*0.15)+(Table9[[#This Row],[2020Q3]]*0.15)</calculatedColumnFormula>
    </tableColumn>
    <tableColumn id="10" xr3:uid="{AC1524B3-037C-4DD9-9426-17953801DB61}" name="2021Q4" dataDxfId="5">
      <calculatedColumnFormula>((Table9[[#This Row],[2021Q3]]*0.4)+(Table9[[#This Row],[2021Q2]]*0.3)+(Table9[[#This Row],[2021Q1]]*0.15)+(Table9[[#This Row],[2020Q4]]*0.15))</calculatedColumnFormula>
    </tableColumn>
    <tableColumn id="11" xr3:uid="{EF037D04-B720-42B5-916E-00286A1DDFB1}" name="2021 Forecasted Quantity Sums" dataDxfId="2">
      <calculatedColumnFormula>SUM(Table9[[#This Row],[2021Q1]:[2021Q4]])</calculatedColumnFormula>
    </tableColumn>
    <tableColumn id="12" xr3:uid="{56EBA367-E56B-4F80-B971-2AB105F5F49A}" name="prod_price" dataDxfId="1"/>
    <tableColumn id="13" xr3:uid="{C8B93AEE-C38D-4552-95CE-01A10F4836F4}" name="2021 Forecasted Product Revenue" dataDxfId="0">
      <calculatedColumnFormula>Table9[[#This Row],[2021 Forecasted Quantity Sums]]*Table9[[#This Row],[prod_price]]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EB29F-1F5B-4BD8-B3DD-C54A780BE585}">
  <dimension ref="A1:D88"/>
  <sheetViews>
    <sheetView topLeftCell="A58" workbookViewId="0">
      <selection activeCell="C83" sqref="C83"/>
    </sheetView>
  </sheetViews>
  <sheetFormatPr defaultRowHeight="15" x14ac:dyDescent="0.25"/>
  <cols>
    <col min="1" max="1" width="26.42578125" bestFit="1" customWidth="1"/>
    <col min="2" max="2" width="16.42578125" bestFit="1" customWidth="1"/>
    <col min="3" max="3" width="25.28515625" bestFit="1" customWidth="1"/>
    <col min="4" max="4" width="24.5703125" bestFit="1" customWidth="1"/>
  </cols>
  <sheetData>
    <row r="1" spans="1:4" x14ac:dyDescent="0.25">
      <c r="A1" t="s">
        <v>7</v>
      </c>
      <c r="B1" t="s">
        <v>1</v>
      </c>
      <c r="C1" t="s">
        <v>0</v>
      </c>
      <c r="D1" t="s">
        <v>16</v>
      </c>
    </row>
    <row r="2" spans="1:4" x14ac:dyDescent="0.25">
      <c r="A2" t="s">
        <v>8</v>
      </c>
      <c r="B2" t="s">
        <v>2</v>
      </c>
      <c r="C2">
        <v>22494</v>
      </c>
      <c r="D2">
        <v>3.6499999999999998E-2</v>
      </c>
    </row>
    <row r="3" spans="1:4" x14ac:dyDescent="0.25">
      <c r="A3" t="s">
        <v>9</v>
      </c>
      <c r="B3" t="s">
        <v>2</v>
      </c>
      <c r="C3">
        <v>53109</v>
      </c>
      <c r="D3">
        <v>0.1048</v>
      </c>
    </row>
    <row r="4" spans="1:4" x14ac:dyDescent="0.25">
      <c r="A4" t="s">
        <v>10</v>
      </c>
      <c r="B4" t="s">
        <v>2</v>
      </c>
      <c r="C4">
        <v>13488</v>
      </c>
      <c r="D4">
        <v>2.4299999999999999E-2</v>
      </c>
    </row>
    <row r="5" spans="1:4" x14ac:dyDescent="0.25">
      <c r="A5" t="s">
        <v>11</v>
      </c>
      <c r="B5" t="s">
        <v>2</v>
      </c>
      <c r="C5">
        <v>25290</v>
      </c>
      <c r="D5">
        <v>3.6600000000000001E-2</v>
      </c>
    </row>
    <row r="6" spans="1:4" x14ac:dyDescent="0.25">
      <c r="A6" t="s">
        <v>12</v>
      </c>
      <c r="B6" t="s">
        <v>2</v>
      </c>
      <c r="C6">
        <v>54431</v>
      </c>
      <c r="D6">
        <v>0.1056</v>
      </c>
    </row>
    <row r="7" spans="1:4" x14ac:dyDescent="0.25">
      <c r="A7" t="s">
        <v>13</v>
      </c>
      <c r="B7" t="s">
        <v>2</v>
      </c>
      <c r="C7">
        <v>41307</v>
      </c>
      <c r="D7">
        <v>8.77E-2</v>
      </c>
    </row>
    <row r="8" spans="1:4" x14ac:dyDescent="0.25">
      <c r="A8" t="s">
        <v>14</v>
      </c>
      <c r="B8" t="s">
        <v>2</v>
      </c>
      <c r="C8">
        <v>13488</v>
      </c>
      <c r="D8">
        <v>3.2899999999999999E-2</v>
      </c>
    </row>
    <row r="9" spans="1:4" x14ac:dyDescent="0.25">
      <c r="A9" t="s">
        <v>15</v>
      </c>
      <c r="B9" t="s">
        <v>2</v>
      </c>
      <c r="C9">
        <v>35712</v>
      </c>
      <c r="D9">
        <v>0.1825</v>
      </c>
    </row>
    <row r="10" spans="1:4" x14ac:dyDescent="0.25">
      <c r="A10" t="s">
        <v>8</v>
      </c>
      <c r="B10" t="s">
        <v>2</v>
      </c>
      <c r="C10">
        <v>8802</v>
      </c>
      <c r="D10">
        <v>1.4200000000000001E-2</v>
      </c>
    </row>
    <row r="11" spans="1:4" x14ac:dyDescent="0.25">
      <c r="A11" t="s">
        <v>9</v>
      </c>
      <c r="B11" t="s">
        <v>2</v>
      </c>
      <c r="C11">
        <v>33720</v>
      </c>
      <c r="D11">
        <v>6.6400000000000001E-2</v>
      </c>
    </row>
    <row r="12" spans="1:4" x14ac:dyDescent="0.25">
      <c r="A12" t="s">
        <v>10</v>
      </c>
      <c r="B12" t="s">
        <v>2</v>
      </c>
      <c r="C12">
        <v>5058</v>
      </c>
      <c r="D12">
        <v>8.9999999999999993E-3</v>
      </c>
    </row>
    <row r="13" spans="1:4" x14ac:dyDescent="0.25">
      <c r="A13" t="s">
        <v>11</v>
      </c>
      <c r="B13" t="s">
        <v>2</v>
      </c>
      <c r="C13">
        <v>11802</v>
      </c>
      <c r="D13">
        <v>1.6899999999999998E-2</v>
      </c>
    </row>
    <row r="14" spans="1:4" x14ac:dyDescent="0.25">
      <c r="A14" t="s">
        <v>12</v>
      </c>
      <c r="B14" t="s">
        <v>2</v>
      </c>
      <c r="C14">
        <v>33891</v>
      </c>
      <c r="D14">
        <v>6.5699999999999995E-2</v>
      </c>
    </row>
    <row r="15" spans="1:4" x14ac:dyDescent="0.25">
      <c r="A15" t="s">
        <v>13</v>
      </c>
      <c r="B15" t="s">
        <v>2</v>
      </c>
      <c r="C15">
        <v>36249</v>
      </c>
      <c r="D15">
        <v>7.6100000000000001E-2</v>
      </c>
    </row>
    <row r="16" spans="1:4" x14ac:dyDescent="0.25">
      <c r="A16" t="s">
        <v>14</v>
      </c>
      <c r="B16" t="s">
        <v>2</v>
      </c>
      <c r="C16">
        <v>4215</v>
      </c>
      <c r="D16">
        <v>1.0200000000000001E-2</v>
      </c>
    </row>
    <row r="17" spans="1:4" x14ac:dyDescent="0.25">
      <c r="A17" t="s">
        <v>15</v>
      </c>
      <c r="B17" t="s">
        <v>2</v>
      </c>
      <c r="C17">
        <v>30132</v>
      </c>
      <c r="D17">
        <v>0.15229999999999999</v>
      </c>
    </row>
    <row r="18" spans="1:4" x14ac:dyDescent="0.25">
      <c r="A18" t="s">
        <v>8</v>
      </c>
      <c r="B18" t="s">
        <v>3</v>
      </c>
      <c r="C18">
        <v>191688</v>
      </c>
      <c r="D18">
        <v>0.11890000000000001</v>
      </c>
    </row>
    <row r="19" spans="1:4" x14ac:dyDescent="0.25">
      <c r="A19" t="s">
        <v>9</v>
      </c>
      <c r="B19" t="s">
        <v>3</v>
      </c>
      <c r="C19">
        <v>136566</v>
      </c>
      <c r="D19">
        <v>0.1004</v>
      </c>
    </row>
    <row r="20" spans="1:4" x14ac:dyDescent="0.25">
      <c r="A20" t="s">
        <v>10</v>
      </c>
      <c r="B20" t="s">
        <v>3</v>
      </c>
      <c r="C20">
        <v>103689</v>
      </c>
      <c r="D20">
        <v>7.3400000000000007E-2</v>
      </c>
    </row>
    <row r="21" spans="1:4" x14ac:dyDescent="0.25">
      <c r="A21" t="s">
        <v>11</v>
      </c>
      <c r="B21" t="s">
        <v>3</v>
      </c>
      <c r="C21">
        <v>170286</v>
      </c>
      <c r="D21">
        <v>0.11940000000000001</v>
      </c>
    </row>
    <row r="22" spans="1:4" x14ac:dyDescent="0.25">
      <c r="A22" t="s">
        <v>12</v>
      </c>
      <c r="B22" t="s">
        <v>3</v>
      </c>
      <c r="C22">
        <v>90376</v>
      </c>
      <c r="D22">
        <v>0.10150000000000001</v>
      </c>
    </row>
    <row r="23" spans="1:4" x14ac:dyDescent="0.25">
      <c r="A23" t="s">
        <v>13</v>
      </c>
      <c r="B23" t="s">
        <v>3</v>
      </c>
      <c r="C23">
        <v>112962</v>
      </c>
      <c r="D23">
        <v>0.13009999999999999</v>
      </c>
    </row>
    <row r="24" spans="1:4" x14ac:dyDescent="0.25">
      <c r="A24" t="s">
        <v>14</v>
      </c>
      <c r="B24" t="s">
        <v>3</v>
      </c>
      <c r="C24">
        <v>72498</v>
      </c>
      <c r="D24">
        <v>0.10680000000000001</v>
      </c>
    </row>
    <row r="25" spans="1:4" x14ac:dyDescent="0.25">
      <c r="A25" t="s">
        <v>15</v>
      </c>
      <c r="B25" t="s">
        <v>3</v>
      </c>
      <c r="C25">
        <v>89652</v>
      </c>
      <c r="D25">
        <v>0.255</v>
      </c>
    </row>
    <row r="26" spans="1:4" x14ac:dyDescent="0.25">
      <c r="A26" t="s">
        <v>8</v>
      </c>
      <c r="B26" t="s">
        <v>3</v>
      </c>
      <c r="C26">
        <v>193644</v>
      </c>
      <c r="D26">
        <v>0.1196</v>
      </c>
    </row>
    <row r="27" spans="1:4" x14ac:dyDescent="0.25">
      <c r="A27" t="s">
        <v>9</v>
      </c>
      <c r="B27" t="s">
        <v>3</v>
      </c>
      <c r="C27">
        <v>147525</v>
      </c>
      <c r="D27">
        <v>0.1082</v>
      </c>
    </row>
    <row r="28" spans="1:4" x14ac:dyDescent="0.25">
      <c r="A28" t="s">
        <v>10</v>
      </c>
      <c r="B28" t="s">
        <v>3</v>
      </c>
      <c r="C28">
        <v>107061</v>
      </c>
      <c r="D28">
        <v>7.5700000000000003E-2</v>
      </c>
    </row>
    <row r="29" spans="1:4" x14ac:dyDescent="0.25">
      <c r="A29" t="s">
        <v>11</v>
      </c>
      <c r="B29" t="s">
        <v>3</v>
      </c>
      <c r="C29">
        <v>195576</v>
      </c>
      <c r="D29">
        <v>0.13700000000000001</v>
      </c>
    </row>
    <row r="30" spans="1:4" x14ac:dyDescent="0.25">
      <c r="A30" t="s">
        <v>12</v>
      </c>
      <c r="B30" t="s">
        <v>3</v>
      </c>
      <c r="C30">
        <v>111943</v>
      </c>
      <c r="D30">
        <v>0.1232</v>
      </c>
    </row>
    <row r="31" spans="1:4" x14ac:dyDescent="0.25">
      <c r="A31" t="s">
        <v>13</v>
      </c>
      <c r="B31" t="s">
        <v>3</v>
      </c>
      <c r="C31">
        <v>136566</v>
      </c>
      <c r="D31">
        <v>0.14050000000000001</v>
      </c>
    </row>
    <row r="32" spans="1:4" x14ac:dyDescent="0.25">
      <c r="A32" t="s">
        <v>14</v>
      </c>
      <c r="B32" t="s">
        <v>3</v>
      </c>
      <c r="C32">
        <v>90201</v>
      </c>
      <c r="D32">
        <v>0.13109999999999999</v>
      </c>
    </row>
    <row r="33" spans="1:4" x14ac:dyDescent="0.25">
      <c r="A33" t="s">
        <v>15</v>
      </c>
      <c r="B33" t="s">
        <v>3</v>
      </c>
      <c r="C33">
        <v>92628</v>
      </c>
      <c r="D33">
        <v>0.26240000000000002</v>
      </c>
    </row>
    <row r="34" spans="1:4" x14ac:dyDescent="0.25">
      <c r="A34" t="s">
        <v>8</v>
      </c>
      <c r="B34" t="s">
        <v>4</v>
      </c>
      <c r="C34">
        <v>318828</v>
      </c>
      <c r="D34">
        <v>0.1779</v>
      </c>
    </row>
    <row r="35" spans="1:4" x14ac:dyDescent="0.25">
      <c r="A35" t="s">
        <v>9</v>
      </c>
      <c r="B35" t="s">
        <v>4</v>
      </c>
      <c r="C35">
        <v>209907</v>
      </c>
      <c r="D35">
        <v>0.1386</v>
      </c>
    </row>
    <row r="36" spans="1:4" x14ac:dyDescent="0.25">
      <c r="A36" t="s">
        <v>10</v>
      </c>
      <c r="B36" t="s">
        <v>4</v>
      </c>
      <c r="C36">
        <v>166071</v>
      </c>
      <c r="D36">
        <v>0.11219999999999999</v>
      </c>
    </row>
    <row r="37" spans="1:4" x14ac:dyDescent="0.25">
      <c r="A37" t="s">
        <v>11</v>
      </c>
      <c r="B37" t="s">
        <v>4</v>
      </c>
      <c r="C37">
        <v>285777</v>
      </c>
      <c r="D37">
        <v>0.18790000000000001</v>
      </c>
    </row>
    <row r="38" spans="1:4" x14ac:dyDescent="0.25">
      <c r="A38" t="s">
        <v>12</v>
      </c>
      <c r="B38" t="s">
        <v>4</v>
      </c>
      <c r="C38">
        <v>224913</v>
      </c>
      <c r="D38">
        <v>0.1298</v>
      </c>
    </row>
    <row r="39" spans="1:4" x14ac:dyDescent="0.25">
      <c r="A39" t="s">
        <v>13</v>
      </c>
      <c r="B39" t="s">
        <v>4</v>
      </c>
      <c r="C39">
        <v>279876</v>
      </c>
      <c r="D39">
        <v>0.191</v>
      </c>
    </row>
    <row r="40" spans="1:4" x14ac:dyDescent="0.25">
      <c r="A40" t="s">
        <v>14</v>
      </c>
      <c r="B40" t="s">
        <v>4</v>
      </c>
      <c r="C40">
        <v>247842</v>
      </c>
      <c r="D40">
        <v>0.1759</v>
      </c>
    </row>
    <row r="41" spans="1:4" x14ac:dyDescent="0.25">
      <c r="A41" t="s">
        <v>15</v>
      </c>
      <c r="B41" t="s">
        <v>4</v>
      </c>
      <c r="C41">
        <v>201252</v>
      </c>
      <c r="D41">
        <v>0.31730000000000003</v>
      </c>
    </row>
    <row r="42" spans="1:4" x14ac:dyDescent="0.25">
      <c r="A42" t="s">
        <v>8</v>
      </c>
      <c r="B42" t="s">
        <v>4</v>
      </c>
      <c r="C42">
        <v>320784</v>
      </c>
      <c r="D42">
        <v>0.1782</v>
      </c>
    </row>
    <row r="43" spans="1:4" x14ac:dyDescent="0.25">
      <c r="A43" t="s">
        <v>9</v>
      </c>
      <c r="B43" t="s">
        <v>4</v>
      </c>
      <c r="C43">
        <v>201477</v>
      </c>
      <c r="D43">
        <v>0.1326</v>
      </c>
    </row>
    <row r="44" spans="1:4" x14ac:dyDescent="0.25">
      <c r="A44" t="s">
        <v>10</v>
      </c>
      <c r="B44" t="s">
        <v>4</v>
      </c>
      <c r="C44">
        <v>178716</v>
      </c>
      <c r="D44">
        <v>0.1201</v>
      </c>
    </row>
    <row r="45" spans="1:4" x14ac:dyDescent="0.25">
      <c r="A45" t="s">
        <v>11</v>
      </c>
      <c r="B45" t="s">
        <v>4</v>
      </c>
      <c r="C45">
        <v>270603</v>
      </c>
      <c r="D45">
        <v>0.17780000000000001</v>
      </c>
    </row>
    <row r="46" spans="1:4" x14ac:dyDescent="0.25">
      <c r="A46" t="s">
        <v>12</v>
      </c>
      <c r="B46" t="s">
        <v>4</v>
      </c>
      <c r="C46">
        <v>223886</v>
      </c>
      <c r="D46">
        <v>0.12889999999999999</v>
      </c>
    </row>
    <row r="47" spans="1:4" x14ac:dyDescent="0.25">
      <c r="A47" t="s">
        <v>13</v>
      </c>
      <c r="B47" t="s">
        <v>4</v>
      </c>
      <c r="C47">
        <v>284091</v>
      </c>
      <c r="D47">
        <v>0.18229999999999999</v>
      </c>
    </row>
    <row r="48" spans="1:4" x14ac:dyDescent="0.25">
      <c r="A48" t="s">
        <v>14</v>
      </c>
      <c r="B48" t="s">
        <v>4</v>
      </c>
      <c r="C48">
        <v>257115</v>
      </c>
      <c r="D48">
        <v>0.193</v>
      </c>
    </row>
    <row r="49" spans="1:4" x14ac:dyDescent="0.25">
      <c r="A49" t="s">
        <v>15</v>
      </c>
      <c r="B49" t="s">
        <v>4</v>
      </c>
      <c r="C49">
        <v>198276</v>
      </c>
      <c r="D49">
        <v>0.31190000000000001</v>
      </c>
    </row>
    <row r="50" spans="1:4" x14ac:dyDescent="0.25">
      <c r="A50" t="s">
        <v>8</v>
      </c>
      <c r="B50" t="s">
        <v>5</v>
      </c>
      <c r="C50">
        <v>286554</v>
      </c>
      <c r="D50">
        <v>0.17069999999999999</v>
      </c>
    </row>
    <row r="51" spans="1:4" x14ac:dyDescent="0.25">
      <c r="A51" t="s">
        <v>9</v>
      </c>
      <c r="B51" t="s">
        <v>5</v>
      </c>
      <c r="C51">
        <v>253743</v>
      </c>
      <c r="D51">
        <v>0.1774</v>
      </c>
    </row>
    <row r="52" spans="1:4" x14ac:dyDescent="0.25">
      <c r="A52" t="s">
        <v>10</v>
      </c>
      <c r="B52" t="s">
        <v>5</v>
      </c>
      <c r="C52">
        <v>247842</v>
      </c>
      <c r="D52">
        <v>0.15770000000000001</v>
      </c>
    </row>
    <row r="53" spans="1:4" x14ac:dyDescent="0.25">
      <c r="A53" t="s">
        <v>11</v>
      </c>
      <c r="B53" t="s">
        <v>5</v>
      </c>
      <c r="C53">
        <v>407169</v>
      </c>
      <c r="D53">
        <v>0.25090000000000001</v>
      </c>
    </row>
    <row r="54" spans="1:4" x14ac:dyDescent="0.25">
      <c r="A54" t="s">
        <v>12</v>
      </c>
      <c r="B54" t="s">
        <v>5</v>
      </c>
      <c r="C54">
        <v>297830</v>
      </c>
      <c r="D54">
        <v>0.1774</v>
      </c>
    </row>
    <row r="55" spans="1:4" x14ac:dyDescent="0.25">
      <c r="A55" t="s">
        <v>13</v>
      </c>
      <c r="B55" t="s">
        <v>5</v>
      </c>
      <c r="C55">
        <v>359961</v>
      </c>
      <c r="D55">
        <v>0.25390000000000001</v>
      </c>
    </row>
    <row r="56" spans="1:4" x14ac:dyDescent="0.25">
      <c r="A56" t="s">
        <v>14</v>
      </c>
      <c r="B56" t="s">
        <v>5</v>
      </c>
      <c r="C56">
        <v>187989</v>
      </c>
      <c r="D56">
        <v>0.17630000000000001</v>
      </c>
    </row>
    <row r="57" spans="1:4" x14ac:dyDescent="0.25">
      <c r="A57" t="s">
        <v>15</v>
      </c>
      <c r="B57" t="s">
        <v>5</v>
      </c>
      <c r="C57">
        <v>223200</v>
      </c>
      <c r="D57">
        <v>0.36080000000000001</v>
      </c>
    </row>
    <row r="58" spans="1:4" x14ac:dyDescent="0.25">
      <c r="A58" t="s">
        <v>8</v>
      </c>
      <c r="B58" t="s">
        <v>5</v>
      </c>
      <c r="C58">
        <v>293400</v>
      </c>
      <c r="D58">
        <v>0.17399999999999999</v>
      </c>
    </row>
    <row r="59" spans="1:4" x14ac:dyDescent="0.25">
      <c r="A59" t="s">
        <v>9</v>
      </c>
      <c r="B59" t="s">
        <v>5</v>
      </c>
      <c r="C59">
        <v>261330</v>
      </c>
      <c r="D59">
        <v>0.1822</v>
      </c>
    </row>
    <row r="60" spans="1:4" x14ac:dyDescent="0.25">
      <c r="A60" t="s">
        <v>10</v>
      </c>
      <c r="B60" t="s">
        <v>5</v>
      </c>
      <c r="C60">
        <v>241941</v>
      </c>
      <c r="D60">
        <v>0.15290000000000001</v>
      </c>
    </row>
    <row r="61" spans="1:4" x14ac:dyDescent="0.25">
      <c r="A61" t="s">
        <v>11</v>
      </c>
      <c r="B61" t="s">
        <v>5</v>
      </c>
      <c r="C61">
        <v>472080</v>
      </c>
      <c r="D61">
        <v>0.25230000000000002</v>
      </c>
    </row>
    <row r="62" spans="1:4" x14ac:dyDescent="0.25">
      <c r="A62" t="s">
        <v>12</v>
      </c>
      <c r="B62" t="s">
        <v>5</v>
      </c>
      <c r="C62">
        <v>301938</v>
      </c>
      <c r="D62">
        <v>0.17899999999999999</v>
      </c>
    </row>
    <row r="63" spans="1:4" x14ac:dyDescent="0.25">
      <c r="A63" t="s">
        <v>13</v>
      </c>
      <c r="B63" t="s">
        <v>5</v>
      </c>
      <c r="C63">
        <v>358275</v>
      </c>
      <c r="D63">
        <v>0.2525</v>
      </c>
    </row>
    <row r="64" spans="1:4" x14ac:dyDescent="0.25">
      <c r="A64" t="s">
        <v>14</v>
      </c>
      <c r="B64" t="s">
        <v>5</v>
      </c>
      <c r="C64">
        <v>189675</v>
      </c>
      <c r="D64">
        <v>0.1711</v>
      </c>
    </row>
    <row r="65" spans="1:4" x14ac:dyDescent="0.25">
      <c r="A65" t="s">
        <v>15</v>
      </c>
      <c r="B65" t="s">
        <v>5</v>
      </c>
      <c r="C65">
        <v>218736</v>
      </c>
      <c r="D65">
        <v>0.35249999999999998</v>
      </c>
    </row>
    <row r="66" spans="1:4" x14ac:dyDescent="0.25">
      <c r="A66" t="s">
        <v>8</v>
      </c>
      <c r="B66" t="s">
        <v>6</v>
      </c>
      <c r="C66">
        <v>92910</v>
      </c>
      <c r="D66">
        <v>0.10249999999999999</v>
      </c>
    </row>
    <row r="67" spans="1:4" x14ac:dyDescent="0.25">
      <c r="A67" t="s">
        <v>9</v>
      </c>
      <c r="B67" t="s">
        <v>6</v>
      </c>
      <c r="C67">
        <v>102846</v>
      </c>
      <c r="D67">
        <v>0.14630000000000001</v>
      </c>
    </row>
    <row r="68" spans="1:4" x14ac:dyDescent="0.25">
      <c r="A68" t="s">
        <v>10</v>
      </c>
      <c r="B68" t="s">
        <v>6</v>
      </c>
      <c r="C68">
        <v>42993</v>
      </c>
      <c r="D68">
        <v>5.28E-2</v>
      </c>
    </row>
    <row r="69" spans="1:4" x14ac:dyDescent="0.25">
      <c r="A69" t="s">
        <v>11</v>
      </c>
      <c r="B69" t="s">
        <v>6</v>
      </c>
      <c r="C69">
        <v>139938</v>
      </c>
      <c r="D69">
        <v>0.1042</v>
      </c>
    </row>
    <row r="70" spans="1:4" x14ac:dyDescent="0.25">
      <c r="A70" t="s">
        <v>12</v>
      </c>
      <c r="B70" t="s">
        <v>6</v>
      </c>
      <c r="C70">
        <v>91403</v>
      </c>
      <c r="D70">
        <v>0.1474</v>
      </c>
    </row>
    <row r="71" spans="1:4" x14ac:dyDescent="0.25">
      <c r="A71" t="s">
        <v>13</v>
      </c>
      <c r="B71" t="s">
        <v>6</v>
      </c>
      <c r="C71">
        <v>87672</v>
      </c>
      <c r="D71">
        <v>0.15140000000000001</v>
      </c>
    </row>
    <row r="72" spans="1:4" x14ac:dyDescent="0.25">
      <c r="A72" t="s">
        <v>14</v>
      </c>
      <c r="B72" t="s">
        <v>6</v>
      </c>
      <c r="C72">
        <v>57324</v>
      </c>
      <c r="D72">
        <v>0.1174</v>
      </c>
    </row>
    <row r="73" spans="1:4" x14ac:dyDescent="0.25">
      <c r="A73" t="s">
        <v>15</v>
      </c>
      <c r="B73" t="s">
        <v>6</v>
      </c>
      <c r="C73">
        <v>61752</v>
      </c>
      <c r="D73">
        <v>0.26100000000000001</v>
      </c>
    </row>
    <row r="74" spans="1:4" x14ac:dyDescent="0.25">
      <c r="A74" t="s">
        <v>8</v>
      </c>
      <c r="B74" t="s">
        <v>6</v>
      </c>
      <c r="C74">
        <v>73350</v>
      </c>
      <c r="D74">
        <v>8.0500000000000002E-2</v>
      </c>
    </row>
    <row r="75" spans="1:4" x14ac:dyDescent="0.25">
      <c r="A75" t="s">
        <v>9</v>
      </c>
      <c r="B75" t="s">
        <v>6</v>
      </c>
      <c r="C75">
        <v>83457</v>
      </c>
      <c r="D75">
        <v>0.11509999999999999</v>
      </c>
    </row>
    <row r="76" spans="1:4" x14ac:dyDescent="0.25">
      <c r="A76" t="s">
        <v>10</v>
      </c>
      <c r="B76" t="s">
        <v>6</v>
      </c>
      <c r="C76">
        <v>34563</v>
      </c>
      <c r="D76">
        <v>4.2299999999999997E-2</v>
      </c>
    </row>
    <row r="77" spans="1:4" x14ac:dyDescent="0.25">
      <c r="A77" t="s">
        <v>11</v>
      </c>
      <c r="B77" t="s">
        <v>6</v>
      </c>
      <c r="C77">
        <v>112962</v>
      </c>
      <c r="D77">
        <v>8.3599999999999994E-2</v>
      </c>
    </row>
    <row r="78" spans="1:4" x14ac:dyDescent="0.25">
      <c r="A78" t="s">
        <v>12</v>
      </c>
      <c r="B78" t="s">
        <v>6</v>
      </c>
      <c r="C78">
        <v>70863</v>
      </c>
      <c r="D78">
        <v>0.11219999999999999</v>
      </c>
    </row>
    <row r="79" spans="1:4" x14ac:dyDescent="0.25">
      <c r="A79" t="s">
        <v>13</v>
      </c>
      <c r="B79" t="s">
        <v>6</v>
      </c>
      <c r="C79">
        <v>66597</v>
      </c>
      <c r="D79">
        <v>0.10050000000000001</v>
      </c>
    </row>
    <row r="80" spans="1:4" x14ac:dyDescent="0.25">
      <c r="A80" t="s">
        <v>14</v>
      </c>
      <c r="B80" t="s">
        <v>6</v>
      </c>
      <c r="C80">
        <v>35406</v>
      </c>
      <c r="D80">
        <v>7.1300000000000002E-2</v>
      </c>
    </row>
    <row r="81" spans="1:4" x14ac:dyDescent="0.25">
      <c r="A81" t="s">
        <v>15</v>
      </c>
      <c r="B81" t="s">
        <v>6</v>
      </c>
      <c r="C81">
        <v>53940</v>
      </c>
      <c r="D81">
        <v>0.2266</v>
      </c>
    </row>
    <row r="82" spans="1:4" x14ac:dyDescent="0.25">
      <c r="C82" t="s">
        <v>18</v>
      </c>
      <c r="D82" t="s">
        <v>18</v>
      </c>
    </row>
    <row r="83" spans="1:4" x14ac:dyDescent="0.25">
      <c r="C83">
        <f>AVERAGE(C2:C81)</f>
        <v>151813.77499999999</v>
      </c>
      <c r="D83">
        <f>AVERAGE(D2:D81)</f>
        <v>0.14171249999999999</v>
      </c>
    </row>
    <row r="84" spans="1:4" x14ac:dyDescent="0.25">
      <c r="C84" t="s">
        <v>17</v>
      </c>
    </row>
    <row r="85" spans="1:4" x14ac:dyDescent="0.25">
      <c r="C85">
        <f>CORREL(C2:C81:C1,D1:D81)</f>
        <v>0.63075602244133022</v>
      </c>
      <c r="D85" t="s">
        <v>19</v>
      </c>
    </row>
    <row r="86" spans="1:4" x14ac:dyDescent="0.25">
      <c r="D86">
        <f>_xlfn.VAR.S(D2:D81)</f>
        <v>5.9102251582278465E-3</v>
      </c>
    </row>
    <row r="87" spans="1:4" x14ac:dyDescent="0.25">
      <c r="D87" t="s">
        <v>20</v>
      </c>
    </row>
    <row r="88" spans="1:4" x14ac:dyDescent="0.25">
      <c r="D88">
        <f>_xlfn.STDEV.S(D2:D81)</f>
        <v>7.6877988775902864E-2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11F0-9453-4A6D-9CF8-62891BF486D3}">
  <dimension ref="A1:BK41"/>
  <sheetViews>
    <sheetView workbookViewId="0">
      <selection activeCell="J32" sqref="J32"/>
    </sheetView>
  </sheetViews>
  <sheetFormatPr defaultRowHeight="15" x14ac:dyDescent="0.25"/>
  <cols>
    <col min="1" max="1" width="14" customWidth="1"/>
    <col min="2" max="2" width="11.5703125" customWidth="1"/>
    <col min="3" max="3" width="12.5703125" customWidth="1"/>
    <col min="4" max="4" width="16" customWidth="1"/>
    <col min="6" max="6" width="11.5703125" customWidth="1"/>
    <col min="7" max="7" width="14.85546875" customWidth="1"/>
    <col min="8" max="8" width="18.140625" customWidth="1"/>
    <col min="10" max="10" width="9.7109375" customWidth="1"/>
    <col min="63" max="63" width="14.5703125" customWidth="1"/>
  </cols>
  <sheetData>
    <row r="1" spans="1:63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  <c r="BF1" s="3" t="s">
        <v>78</v>
      </c>
      <c r="BG1" s="3" t="s">
        <v>79</v>
      </c>
      <c r="BH1" s="3" t="s">
        <v>80</v>
      </c>
      <c r="BI1" s="3" t="s">
        <v>81</v>
      </c>
      <c r="BJ1" s="3" t="s">
        <v>82</v>
      </c>
      <c r="BK1" s="3" t="s">
        <v>83</v>
      </c>
    </row>
    <row r="2" spans="1:63" x14ac:dyDescent="0.25">
      <c r="A2" s="1">
        <v>30</v>
      </c>
      <c r="B2" s="1" t="s">
        <v>90</v>
      </c>
      <c r="C2" s="1" t="s">
        <v>91</v>
      </c>
      <c r="D2" s="1" t="s">
        <v>8</v>
      </c>
      <c r="E2" s="1" t="s">
        <v>86</v>
      </c>
      <c r="F2" s="1">
        <v>2</v>
      </c>
      <c r="G2" s="1" t="s">
        <v>87</v>
      </c>
      <c r="H2" s="1" t="s">
        <v>2</v>
      </c>
      <c r="I2" s="1">
        <v>2020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1</v>
      </c>
      <c r="AH2" s="1">
        <v>1</v>
      </c>
      <c r="AI2" s="1">
        <v>1</v>
      </c>
      <c r="AJ2" s="1">
        <v>1</v>
      </c>
      <c r="AK2" s="1">
        <v>0</v>
      </c>
      <c r="AL2" s="1">
        <v>0</v>
      </c>
      <c r="AM2" s="1">
        <v>0</v>
      </c>
      <c r="AN2" s="1">
        <v>0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9</v>
      </c>
    </row>
    <row r="3" spans="1:63" x14ac:dyDescent="0.25">
      <c r="A3" s="2">
        <v>40</v>
      </c>
      <c r="B3" s="2" t="s">
        <v>92</v>
      </c>
      <c r="C3" s="2" t="s">
        <v>93</v>
      </c>
      <c r="D3" s="2" t="s">
        <v>9</v>
      </c>
      <c r="E3" s="2" t="s">
        <v>86</v>
      </c>
      <c r="F3" s="2">
        <v>2</v>
      </c>
      <c r="G3" s="2" t="s">
        <v>87</v>
      </c>
      <c r="H3" s="2" t="s">
        <v>2</v>
      </c>
      <c r="I3" s="2">
        <v>2020</v>
      </c>
      <c r="J3" s="2">
        <v>1</v>
      </c>
      <c r="K3" s="2">
        <v>1</v>
      </c>
      <c r="L3" s="2">
        <v>1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1</v>
      </c>
      <c r="W3" s="2">
        <v>2</v>
      </c>
      <c r="X3" s="2">
        <v>1</v>
      </c>
      <c r="Y3" s="2">
        <v>1</v>
      </c>
      <c r="Z3" s="2">
        <v>0</v>
      </c>
      <c r="AA3" s="2">
        <v>1</v>
      </c>
      <c r="AB3" s="2">
        <v>0</v>
      </c>
      <c r="AC3" s="2">
        <v>1</v>
      </c>
      <c r="AD3" s="2">
        <v>0</v>
      </c>
      <c r="AE3" s="2">
        <v>0</v>
      </c>
      <c r="AF3" s="2">
        <v>1</v>
      </c>
      <c r="AG3" s="2">
        <v>3</v>
      </c>
      <c r="AH3" s="2">
        <v>2</v>
      </c>
      <c r="AI3" s="2">
        <v>3</v>
      </c>
      <c r="AJ3" s="2">
        <v>2</v>
      </c>
      <c r="AK3" s="2">
        <v>1</v>
      </c>
      <c r="AL3" s="2">
        <v>1</v>
      </c>
      <c r="AM3" s="2">
        <v>1</v>
      </c>
      <c r="AN3" s="2">
        <v>1</v>
      </c>
      <c r="AO3" s="2">
        <v>3</v>
      </c>
      <c r="AP3" s="2">
        <v>2</v>
      </c>
      <c r="AQ3" s="2">
        <v>2</v>
      </c>
      <c r="AR3" s="2">
        <v>1</v>
      </c>
      <c r="AS3" s="2">
        <v>0</v>
      </c>
      <c r="AT3" s="2">
        <v>1</v>
      </c>
      <c r="AU3" s="2">
        <v>1</v>
      </c>
      <c r="AV3" s="2">
        <v>1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1</v>
      </c>
      <c r="BE3" s="2">
        <v>0</v>
      </c>
      <c r="BF3" s="2">
        <v>0</v>
      </c>
      <c r="BG3" s="2">
        <v>1</v>
      </c>
      <c r="BH3" s="2">
        <v>1</v>
      </c>
      <c r="BI3" s="2">
        <v>1</v>
      </c>
      <c r="BJ3" s="2">
        <v>1</v>
      </c>
      <c r="BK3" s="2">
        <v>40</v>
      </c>
    </row>
    <row r="4" spans="1:63" x14ac:dyDescent="0.25">
      <c r="A4" s="1">
        <v>20</v>
      </c>
      <c r="B4" s="1" t="s">
        <v>88</v>
      </c>
      <c r="C4" s="1" t="s">
        <v>89</v>
      </c>
      <c r="D4" s="1" t="s">
        <v>10</v>
      </c>
      <c r="E4" s="1" t="s">
        <v>86</v>
      </c>
      <c r="F4" s="1">
        <v>2</v>
      </c>
      <c r="G4" s="1" t="s">
        <v>87</v>
      </c>
      <c r="H4" s="1" t="s">
        <v>2</v>
      </c>
      <c r="I4" s="1">
        <v>2020</v>
      </c>
      <c r="J4" s="1">
        <v>1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</v>
      </c>
      <c r="AH4" s="1">
        <v>0</v>
      </c>
      <c r="AI4" s="1">
        <v>1</v>
      </c>
      <c r="AJ4" s="1">
        <v>1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1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6</v>
      </c>
    </row>
    <row r="5" spans="1:63" x14ac:dyDescent="0.25">
      <c r="A5" s="2">
        <v>10</v>
      </c>
      <c r="B5" s="2" t="s">
        <v>84</v>
      </c>
      <c r="C5" s="2" t="s">
        <v>85</v>
      </c>
      <c r="D5" s="2" t="s">
        <v>11</v>
      </c>
      <c r="E5" s="2" t="s">
        <v>86</v>
      </c>
      <c r="F5" s="2">
        <v>2</v>
      </c>
      <c r="G5" s="2" t="s">
        <v>87</v>
      </c>
      <c r="H5" s="2" t="s">
        <v>2</v>
      </c>
      <c r="I5" s="2">
        <v>2020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1</v>
      </c>
      <c r="AJ5" s="2">
        <v>2</v>
      </c>
      <c r="AK5" s="2">
        <v>1</v>
      </c>
      <c r="AL5" s="2">
        <v>1</v>
      </c>
      <c r="AM5" s="2">
        <v>0</v>
      </c>
      <c r="AN5" s="2">
        <v>1</v>
      </c>
      <c r="AO5" s="2">
        <v>1</v>
      </c>
      <c r="AP5" s="2">
        <v>1</v>
      </c>
      <c r="AQ5" s="2">
        <v>2</v>
      </c>
      <c r="AR5" s="2">
        <v>1</v>
      </c>
      <c r="AS5" s="2">
        <v>1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14</v>
      </c>
    </row>
    <row r="6" spans="1:63" x14ac:dyDescent="0.25">
      <c r="A6" s="1">
        <v>70</v>
      </c>
      <c r="B6" s="1" t="s">
        <v>98</v>
      </c>
      <c r="C6" s="1" t="s">
        <v>99</v>
      </c>
      <c r="D6" s="1" t="s">
        <v>12</v>
      </c>
      <c r="E6" s="1" t="s">
        <v>86</v>
      </c>
      <c r="F6" s="1">
        <v>2</v>
      </c>
      <c r="G6" s="1" t="s">
        <v>87</v>
      </c>
      <c r="H6" s="1" t="s">
        <v>2</v>
      </c>
      <c r="I6" s="1">
        <v>2020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2</v>
      </c>
      <c r="AJ6" s="1">
        <v>1</v>
      </c>
      <c r="AK6" s="1">
        <v>1</v>
      </c>
      <c r="AL6" s="1">
        <v>1</v>
      </c>
      <c r="AM6" s="1">
        <v>0</v>
      </c>
      <c r="AN6" s="1">
        <v>1</v>
      </c>
      <c r="AO6" s="1">
        <v>2</v>
      </c>
      <c r="AP6" s="1">
        <v>1</v>
      </c>
      <c r="AQ6" s="1">
        <v>2</v>
      </c>
      <c r="AR6" s="1">
        <v>2</v>
      </c>
      <c r="AS6" s="1">
        <v>1</v>
      </c>
      <c r="AT6" s="1">
        <v>1</v>
      </c>
      <c r="AU6" s="1">
        <v>1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1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1</v>
      </c>
      <c r="BI6" s="1">
        <v>0</v>
      </c>
      <c r="BJ6" s="1">
        <v>1</v>
      </c>
      <c r="BK6" s="1">
        <v>33</v>
      </c>
    </row>
    <row r="7" spans="1:63" x14ac:dyDescent="0.25">
      <c r="A7" s="2">
        <v>50</v>
      </c>
      <c r="B7" s="2" t="s">
        <v>94</v>
      </c>
      <c r="C7" s="2" t="s">
        <v>95</v>
      </c>
      <c r="D7" s="2" t="s">
        <v>13</v>
      </c>
      <c r="E7" s="2" t="s">
        <v>86</v>
      </c>
      <c r="F7" s="2">
        <v>2</v>
      </c>
      <c r="G7" s="2" t="s">
        <v>87</v>
      </c>
      <c r="H7" s="2" t="s">
        <v>2</v>
      </c>
      <c r="I7" s="2">
        <v>2020</v>
      </c>
      <c r="J7" s="2">
        <v>1</v>
      </c>
      <c r="K7" s="2">
        <v>0</v>
      </c>
      <c r="L7" s="2">
        <v>1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1</v>
      </c>
      <c r="U7" s="2">
        <v>1</v>
      </c>
      <c r="V7" s="2">
        <v>1</v>
      </c>
      <c r="W7" s="2">
        <v>1</v>
      </c>
      <c r="X7" s="2">
        <v>2</v>
      </c>
      <c r="Y7" s="2">
        <v>1</v>
      </c>
      <c r="Z7" s="2">
        <v>1</v>
      </c>
      <c r="AA7" s="2">
        <v>1</v>
      </c>
      <c r="AB7" s="2">
        <v>1</v>
      </c>
      <c r="AC7" s="2">
        <v>0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2</v>
      </c>
      <c r="AJ7" s="2">
        <v>2</v>
      </c>
      <c r="AK7" s="2">
        <v>1</v>
      </c>
      <c r="AL7" s="2">
        <v>1</v>
      </c>
      <c r="AM7" s="2">
        <v>0</v>
      </c>
      <c r="AN7" s="2">
        <v>1</v>
      </c>
      <c r="AO7" s="2">
        <v>1</v>
      </c>
      <c r="AP7" s="2">
        <v>1</v>
      </c>
      <c r="AQ7" s="2">
        <v>2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1</v>
      </c>
      <c r="BC7" s="2">
        <v>1</v>
      </c>
      <c r="BD7" s="2">
        <v>2</v>
      </c>
      <c r="BE7" s="2">
        <v>1</v>
      </c>
      <c r="BF7" s="2">
        <v>1</v>
      </c>
      <c r="BG7" s="2">
        <v>1</v>
      </c>
      <c r="BH7" s="2">
        <v>1</v>
      </c>
      <c r="BI7" s="2">
        <v>2</v>
      </c>
      <c r="BJ7" s="2">
        <v>1</v>
      </c>
      <c r="BK7" s="2">
        <v>43</v>
      </c>
    </row>
    <row r="8" spans="1:63" x14ac:dyDescent="0.25">
      <c r="A8" s="1">
        <v>80</v>
      </c>
      <c r="B8" s="1" t="s">
        <v>100</v>
      </c>
      <c r="C8" s="1" t="s">
        <v>101</v>
      </c>
      <c r="D8" s="1" t="s">
        <v>14</v>
      </c>
      <c r="E8" s="1" t="s">
        <v>86</v>
      </c>
      <c r="F8" s="1">
        <v>2</v>
      </c>
      <c r="G8" s="1" t="s">
        <v>87</v>
      </c>
      <c r="H8" s="1" t="s">
        <v>2</v>
      </c>
      <c r="I8" s="1">
        <v>2020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1</v>
      </c>
      <c r="AI8" s="1">
        <v>1</v>
      </c>
      <c r="AJ8" s="1">
        <v>1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1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5</v>
      </c>
    </row>
    <row r="9" spans="1:63" x14ac:dyDescent="0.25">
      <c r="A9" s="2">
        <v>60</v>
      </c>
      <c r="B9" s="2" t="s">
        <v>96</v>
      </c>
      <c r="C9" s="2" t="s">
        <v>97</v>
      </c>
      <c r="D9" s="2" t="s">
        <v>15</v>
      </c>
      <c r="E9" s="2" t="s">
        <v>86</v>
      </c>
      <c r="F9" s="2">
        <v>2</v>
      </c>
      <c r="G9" s="2" t="s">
        <v>87</v>
      </c>
      <c r="H9" s="2" t="s">
        <v>2</v>
      </c>
      <c r="I9" s="2">
        <v>2020</v>
      </c>
      <c r="J9" s="2">
        <v>1</v>
      </c>
      <c r="K9" s="2">
        <v>1</v>
      </c>
      <c r="L9" s="2">
        <v>2</v>
      </c>
      <c r="M9" s="2">
        <v>0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2</v>
      </c>
      <c r="U9" s="2">
        <v>1</v>
      </c>
      <c r="V9" s="2">
        <v>2</v>
      </c>
      <c r="W9" s="2">
        <v>3</v>
      </c>
      <c r="X9" s="2">
        <v>2</v>
      </c>
      <c r="Y9" s="2">
        <v>2</v>
      </c>
      <c r="Z9" s="2">
        <v>2</v>
      </c>
      <c r="AA9" s="2">
        <v>1</v>
      </c>
      <c r="AB9" s="2">
        <v>1</v>
      </c>
      <c r="AC9" s="2">
        <v>1</v>
      </c>
      <c r="AD9" s="2">
        <v>2</v>
      </c>
      <c r="AE9" s="2">
        <v>1</v>
      </c>
      <c r="AF9" s="2">
        <v>1</v>
      </c>
      <c r="AG9" s="2">
        <v>3</v>
      </c>
      <c r="AH9" s="2">
        <v>3</v>
      </c>
      <c r="AI9" s="2">
        <v>4</v>
      </c>
      <c r="AJ9" s="2">
        <v>4</v>
      </c>
      <c r="AK9" s="2">
        <v>2</v>
      </c>
      <c r="AL9" s="2">
        <v>2</v>
      </c>
      <c r="AM9" s="2">
        <v>2</v>
      </c>
      <c r="AN9" s="2">
        <v>2</v>
      </c>
      <c r="AO9" s="2">
        <v>1</v>
      </c>
      <c r="AP9" s="2">
        <v>2</v>
      </c>
      <c r="AQ9" s="2">
        <v>2</v>
      </c>
      <c r="AR9" s="2">
        <v>2</v>
      </c>
      <c r="AS9" s="2">
        <v>3</v>
      </c>
      <c r="AT9" s="2">
        <v>1</v>
      </c>
      <c r="AU9" s="2">
        <v>1</v>
      </c>
      <c r="AV9" s="2">
        <v>1</v>
      </c>
      <c r="AW9" s="2">
        <v>1</v>
      </c>
      <c r="AX9" s="2">
        <v>0</v>
      </c>
      <c r="AY9" s="2">
        <v>1</v>
      </c>
      <c r="AZ9" s="2">
        <v>1</v>
      </c>
      <c r="BA9" s="2">
        <v>1</v>
      </c>
      <c r="BB9" s="2">
        <v>1</v>
      </c>
      <c r="BC9" s="2">
        <v>2</v>
      </c>
      <c r="BD9" s="2">
        <v>1</v>
      </c>
      <c r="BE9" s="2">
        <v>1</v>
      </c>
      <c r="BF9" s="2">
        <v>1</v>
      </c>
      <c r="BG9" s="2">
        <v>1</v>
      </c>
      <c r="BH9" s="2">
        <v>2</v>
      </c>
      <c r="BI9" s="2">
        <v>1</v>
      </c>
      <c r="BJ9" s="2">
        <v>2</v>
      </c>
      <c r="BK9" s="2">
        <v>81</v>
      </c>
    </row>
    <row r="10" spans="1:63" x14ac:dyDescent="0.25">
      <c r="A10" s="1">
        <v>22</v>
      </c>
      <c r="B10" s="1" t="s">
        <v>90</v>
      </c>
      <c r="C10" s="1" t="s">
        <v>91</v>
      </c>
      <c r="D10" s="1" t="s">
        <v>8</v>
      </c>
      <c r="E10" s="1" t="s">
        <v>102</v>
      </c>
      <c r="F10" s="1">
        <v>1</v>
      </c>
      <c r="G10" s="1" t="s">
        <v>103</v>
      </c>
      <c r="H10" s="1" t="s">
        <v>3</v>
      </c>
      <c r="I10" s="1">
        <v>2020</v>
      </c>
      <c r="J10" s="1">
        <v>1</v>
      </c>
      <c r="K10" s="1">
        <v>0</v>
      </c>
      <c r="L10" s="1">
        <v>1</v>
      </c>
      <c r="M10" s="1">
        <v>1</v>
      </c>
      <c r="N10" s="1">
        <v>3</v>
      </c>
      <c r="O10" s="1">
        <v>3</v>
      </c>
      <c r="P10" s="1">
        <v>3</v>
      </c>
      <c r="Q10" s="1">
        <v>3</v>
      </c>
      <c r="R10" s="1">
        <v>5</v>
      </c>
      <c r="S10" s="1">
        <v>4</v>
      </c>
      <c r="T10" s="1">
        <v>4</v>
      </c>
      <c r="U10" s="1">
        <v>4</v>
      </c>
      <c r="V10" s="1">
        <v>3</v>
      </c>
      <c r="W10" s="1">
        <v>2</v>
      </c>
      <c r="X10" s="1">
        <v>2</v>
      </c>
      <c r="Y10" s="1">
        <v>3</v>
      </c>
      <c r="Z10" s="1">
        <v>5</v>
      </c>
      <c r="AA10" s="1">
        <v>4</v>
      </c>
      <c r="AB10" s="1">
        <v>4</v>
      </c>
      <c r="AC10" s="1">
        <v>5</v>
      </c>
      <c r="AD10" s="1">
        <v>4</v>
      </c>
      <c r="AE10" s="1">
        <v>5</v>
      </c>
      <c r="AF10" s="1">
        <v>6</v>
      </c>
      <c r="AG10" s="1">
        <v>5</v>
      </c>
      <c r="AH10" s="1">
        <v>5</v>
      </c>
      <c r="AI10" s="1">
        <v>7</v>
      </c>
      <c r="AJ10" s="1">
        <v>5</v>
      </c>
      <c r="AK10" s="1">
        <v>5</v>
      </c>
      <c r="AL10" s="1">
        <v>5</v>
      </c>
      <c r="AM10" s="1">
        <v>6</v>
      </c>
      <c r="AN10" s="1">
        <v>7</v>
      </c>
      <c r="AO10" s="1">
        <v>7</v>
      </c>
      <c r="AP10" s="1">
        <v>4</v>
      </c>
      <c r="AQ10" s="1">
        <v>6</v>
      </c>
      <c r="AR10" s="1">
        <v>6</v>
      </c>
      <c r="AS10" s="1">
        <v>6</v>
      </c>
      <c r="AT10" s="1">
        <v>4</v>
      </c>
      <c r="AU10" s="1">
        <v>4</v>
      </c>
      <c r="AV10" s="1">
        <v>5</v>
      </c>
      <c r="AW10" s="1">
        <v>6</v>
      </c>
      <c r="AX10" s="1">
        <v>4</v>
      </c>
      <c r="AY10" s="1">
        <v>3</v>
      </c>
      <c r="AZ10" s="1">
        <v>3</v>
      </c>
      <c r="BA10" s="1">
        <v>2</v>
      </c>
      <c r="BB10" s="1">
        <v>2</v>
      </c>
      <c r="BC10" s="1">
        <v>3</v>
      </c>
      <c r="BD10" s="1">
        <v>3</v>
      </c>
      <c r="BE10" s="1">
        <v>3</v>
      </c>
      <c r="BF10" s="1">
        <v>2</v>
      </c>
      <c r="BG10" s="1">
        <v>2</v>
      </c>
      <c r="BH10" s="1">
        <v>2</v>
      </c>
      <c r="BI10" s="1">
        <v>1</v>
      </c>
      <c r="BJ10" s="1">
        <v>1</v>
      </c>
      <c r="BK10" s="1">
        <v>198</v>
      </c>
    </row>
    <row r="11" spans="1:63" x14ac:dyDescent="0.25">
      <c r="A11" s="2">
        <v>32</v>
      </c>
      <c r="B11" s="2" t="s">
        <v>92</v>
      </c>
      <c r="C11" s="2" t="s">
        <v>93</v>
      </c>
      <c r="D11" s="2" t="s">
        <v>9</v>
      </c>
      <c r="E11" s="2" t="s">
        <v>102</v>
      </c>
      <c r="F11" s="2">
        <v>1</v>
      </c>
      <c r="G11" s="2" t="s">
        <v>103</v>
      </c>
      <c r="H11" s="2" t="s">
        <v>3</v>
      </c>
      <c r="I11" s="2">
        <v>2020</v>
      </c>
      <c r="J11" s="2">
        <v>1</v>
      </c>
      <c r="K11" s="2">
        <v>0</v>
      </c>
      <c r="L11" s="2">
        <v>0</v>
      </c>
      <c r="M11" s="2">
        <v>1</v>
      </c>
      <c r="N11" s="2">
        <v>2</v>
      </c>
      <c r="O11" s="2">
        <v>1</v>
      </c>
      <c r="P11" s="2">
        <v>2</v>
      </c>
      <c r="Q11" s="2">
        <v>3</v>
      </c>
      <c r="R11" s="2">
        <v>3</v>
      </c>
      <c r="S11" s="2">
        <v>3</v>
      </c>
      <c r="T11" s="2">
        <v>2</v>
      </c>
      <c r="U11" s="2">
        <v>2</v>
      </c>
      <c r="V11" s="2">
        <v>1</v>
      </c>
      <c r="W11" s="2">
        <v>1</v>
      </c>
      <c r="X11" s="2">
        <v>2</v>
      </c>
      <c r="Y11" s="2">
        <v>2</v>
      </c>
      <c r="Z11" s="2">
        <v>3</v>
      </c>
      <c r="AA11" s="2">
        <v>4</v>
      </c>
      <c r="AB11" s="2">
        <v>4</v>
      </c>
      <c r="AC11" s="2">
        <v>5</v>
      </c>
      <c r="AD11" s="2">
        <v>4</v>
      </c>
      <c r="AE11" s="2">
        <v>6</v>
      </c>
      <c r="AF11" s="2">
        <v>6</v>
      </c>
      <c r="AG11" s="2">
        <v>6</v>
      </c>
      <c r="AH11" s="2">
        <v>7</v>
      </c>
      <c r="AI11" s="2">
        <v>6</v>
      </c>
      <c r="AJ11" s="2">
        <v>5</v>
      </c>
      <c r="AK11" s="2">
        <v>5</v>
      </c>
      <c r="AL11" s="2">
        <v>7</v>
      </c>
      <c r="AM11" s="2">
        <v>5</v>
      </c>
      <c r="AN11" s="2">
        <v>7</v>
      </c>
      <c r="AO11" s="2">
        <v>6</v>
      </c>
      <c r="AP11" s="2">
        <v>6</v>
      </c>
      <c r="AQ11" s="2">
        <v>7</v>
      </c>
      <c r="AR11" s="2">
        <v>5</v>
      </c>
      <c r="AS11" s="2">
        <v>5</v>
      </c>
      <c r="AT11" s="2">
        <v>4</v>
      </c>
      <c r="AU11" s="2">
        <v>3</v>
      </c>
      <c r="AV11" s="2">
        <v>3</v>
      </c>
      <c r="AW11" s="2">
        <v>3</v>
      </c>
      <c r="AX11" s="2">
        <v>3</v>
      </c>
      <c r="AY11" s="2">
        <v>3</v>
      </c>
      <c r="AZ11" s="2">
        <v>3</v>
      </c>
      <c r="BA11" s="2">
        <v>2</v>
      </c>
      <c r="BB11" s="2">
        <v>3</v>
      </c>
      <c r="BC11" s="2">
        <v>3</v>
      </c>
      <c r="BD11" s="2">
        <v>2</v>
      </c>
      <c r="BE11" s="2">
        <v>2</v>
      </c>
      <c r="BF11" s="2">
        <v>2</v>
      </c>
      <c r="BG11" s="2">
        <v>1</v>
      </c>
      <c r="BH11" s="2">
        <v>2</v>
      </c>
      <c r="BI11" s="2">
        <v>1</v>
      </c>
      <c r="BJ11" s="2">
        <v>1</v>
      </c>
      <c r="BK11" s="2">
        <v>175</v>
      </c>
    </row>
    <row r="12" spans="1:63" x14ac:dyDescent="0.25">
      <c r="A12" s="1">
        <v>12</v>
      </c>
      <c r="B12" s="1" t="s">
        <v>88</v>
      </c>
      <c r="C12" s="1" t="s">
        <v>89</v>
      </c>
      <c r="D12" s="1" t="s">
        <v>10</v>
      </c>
      <c r="E12" s="1" t="s">
        <v>102</v>
      </c>
      <c r="F12" s="1">
        <v>1</v>
      </c>
      <c r="G12" s="1" t="s">
        <v>103</v>
      </c>
      <c r="H12" s="1" t="s">
        <v>3</v>
      </c>
      <c r="I12" s="1">
        <v>2020</v>
      </c>
      <c r="J12" s="1">
        <v>1</v>
      </c>
      <c r="K12" s="1">
        <v>0</v>
      </c>
      <c r="L12" s="1">
        <v>0</v>
      </c>
      <c r="M12" s="1">
        <v>1</v>
      </c>
      <c r="N12" s="1">
        <v>1</v>
      </c>
      <c r="O12" s="1">
        <v>1</v>
      </c>
      <c r="P12" s="1">
        <v>2</v>
      </c>
      <c r="Q12" s="1">
        <v>1</v>
      </c>
      <c r="R12" s="1">
        <v>1</v>
      </c>
      <c r="S12" s="1">
        <v>2</v>
      </c>
      <c r="T12" s="1">
        <v>1</v>
      </c>
      <c r="U12" s="1">
        <v>1</v>
      </c>
      <c r="V12" s="1">
        <v>0</v>
      </c>
      <c r="W12" s="1">
        <v>0</v>
      </c>
      <c r="X12" s="1">
        <v>1</v>
      </c>
      <c r="Y12" s="1">
        <v>1</v>
      </c>
      <c r="Z12" s="1">
        <v>2</v>
      </c>
      <c r="AA12" s="1">
        <v>3</v>
      </c>
      <c r="AB12" s="1">
        <v>2</v>
      </c>
      <c r="AC12" s="1">
        <v>4</v>
      </c>
      <c r="AD12" s="1">
        <v>2</v>
      </c>
      <c r="AE12" s="1">
        <v>2</v>
      </c>
      <c r="AF12" s="1">
        <v>4</v>
      </c>
      <c r="AG12" s="1">
        <v>4</v>
      </c>
      <c r="AH12" s="1">
        <v>7</v>
      </c>
      <c r="AI12" s="1">
        <v>5</v>
      </c>
      <c r="AJ12" s="1">
        <v>4</v>
      </c>
      <c r="AK12" s="1">
        <v>5</v>
      </c>
      <c r="AL12" s="1">
        <v>5</v>
      </c>
      <c r="AM12" s="1">
        <v>6</v>
      </c>
      <c r="AN12" s="1">
        <v>7</v>
      </c>
      <c r="AO12" s="1">
        <v>7</v>
      </c>
      <c r="AP12" s="1">
        <v>5</v>
      </c>
      <c r="AQ12" s="1">
        <v>5</v>
      </c>
      <c r="AR12" s="1">
        <v>4</v>
      </c>
      <c r="AS12" s="1">
        <v>3</v>
      </c>
      <c r="AT12" s="1">
        <v>2</v>
      </c>
      <c r="AU12" s="1">
        <v>3</v>
      </c>
      <c r="AV12" s="1">
        <v>2</v>
      </c>
      <c r="AW12" s="1">
        <v>1</v>
      </c>
      <c r="AX12" s="1">
        <v>1</v>
      </c>
      <c r="AY12" s="1">
        <v>1</v>
      </c>
      <c r="AZ12" s="1">
        <v>1</v>
      </c>
      <c r="BA12" s="1">
        <v>2</v>
      </c>
      <c r="BB12" s="1">
        <v>2</v>
      </c>
      <c r="BC12" s="1">
        <v>2</v>
      </c>
      <c r="BD12" s="1">
        <v>3</v>
      </c>
      <c r="BE12" s="1">
        <v>2</v>
      </c>
      <c r="BF12" s="1">
        <v>2</v>
      </c>
      <c r="BG12" s="1">
        <v>1</v>
      </c>
      <c r="BH12" s="1">
        <v>1</v>
      </c>
      <c r="BI12" s="1">
        <v>1</v>
      </c>
      <c r="BJ12" s="1">
        <v>1</v>
      </c>
      <c r="BK12" s="1">
        <v>127</v>
      </c>
    </row>
    <row r="13" spans="1:63" x14ac:dyDescent="0.25">
      <c r="A13" s="2">
        <v>2</v>
      </c>
      <c r="B13" s="2" t="s">
        <v>84</v>
      </c>
      <c r="C13" s="2" t="s">
        <v>85</v>
      </c>
      <c r="D13" s="2" t="s">
        <v>11</v>
      </c>
      <c r="E13" s="2" t="s">
        <v>102</v>
      </c>
      <c r="F13" s="2">
        <v>1</v>
      </c>
      <c r="G13" s="2" t="s">
        <v>103</v>
      </c>
      <c r="H13" s="2" t="s">
        <v>3</v>
      </c>
      <c r="I13" s="2">
        <v>2020</v>
      </c>
      <c r="J13" s="2">
        <v>1</v>
      </c>
      <c r="K13" s="2">
        <v>0</v>
      </c>
      <c r="L13" s="2">
        <v>1</v>
      </c>
      <c r="M13" s="2">
        <v>1</v>
      </c>
      <c r="N13" s="2">
        <v>3</v>
      </c>
      <c r="O13" s="2">
        <v>3</v>
      </c>
      <c r="P13" s="2">
        <v>4</v>
      </c>
      <c r="Q13" s="2">
        <v>3</v>
      </c>
      <c r="R13" s="2">
        <v>5</v>
      </c>
      <c r="S13" s="2">
        <v>7</v>
      </c>
      <c r="T13" s="2">
        <v>5</v>
      </c>
      <c r="U13" s="2">
        <v>3</v>
      </c>
      <c r="V13" s="2">
        <v>2</v>
      </c>
      <c r="W13" s="2">
        <v>2</v>
      </c>
      <c r="X13" s="2">
        <v>3</v>
      </c>
      <c r="Y13" s="2">
        <v>3</v>
      </c>
      <c r="Z13" s="2">
        <v>5</v>
      </c>
      <c r="AA13" s="2">
        <v>5</v>
      </c>
      <c r="AB13" s="2">
        <v>5</v>
      </c>
      <c r="AC13" s="2">
        <v>6</v>
      </c>
      <c r="AD13" s="2">
        <v>6</v>
      </c>
      <c r="AE13" s="2">
        <v>6</v>
      </c>
      <c r="AF13" s="2">
        <v>6</v>
      </c>
      <c r="AG13" s="2">
        <v>7</v>
      </c>
      <c r="AH13" s="2">
        <v>9</v>
      </c>
      <c r="AI13" s="2">
        <v>8</v>
      </c>
      <c r="AJ13" s="2">
        <v>7</v>
      </c>
      <c r="AK13" s="2">
        <v>6</v>
      </c>
      <c r="AL13" s="2">
        <v>7</v>
      </c>
      <c r="AM13" s="2">
        <v>7</v>
      </c>
      <c r="AN13" s="2">
        <v>6</v>
      </c>
      <c r="AO13" s="2">
        <v>11</v>
      </c>
      <c r="AP13" s="2">
        <v>5</v>
      </c>
      <c r="AQ13" s="2">
        <v>7</v>
      </c>
      <c r="AR13" s="2">
        <v>9</v>
      </c>
      <c r="AS13" s="2">
        <v>4</v>
      </c>
      <c r="AT13" s="2">
        <v>5</v>
      </c>
      <c r="AU13" s="2">
        <v>4</v>
      </c>
      <c r="AV13" s="2">
        <v>2</v>
      </c>
      <c r="AW13" s="2">
        <v>4</v>
      </c>
      <c r="AX13" s="2">
        <v>3</v>
      </c>
      <c r="AY13" s="2">
        <v>3</v>
      </c>
      <c r="AZ13" s="2">
        <v>4</v>
      </c>
      <c r="BA13" s="2">
        <v>4</v>
      </c>
      <c r="BB13" s="2">
        <v>5</v>
      </c>
      <c r="BC13" s="2">
        <v>3</v>
      </c>
      <c r="BD13" s="2">
        <v>4</v>
      </c>
      <c r="BE13" s="2">
        <v>3</v>
      </c>
      <c r="BF13" s="2">
        <v>3</v>
      </c>
      <c r="BG13" s="2">
        <v>2</v>
      </c>
      <c r="BH13" s="2">
        <v>2</v>
      </c>
      <c r="BI13" s="2">
        <v>2</v>
      </c>
      <c r="BJ13" s="2">
        <v>2</v>
      </c>
      <c r="BK13" s="2">
        <v>232</v>
      </c>
    </row>
    <row r="14" spans="1:63" x14ac:dyDescent="0.25">
      <c r="A14" s="1">
        <v>62</v>
      </c>
      <c r="B14" s="1" t="s">
        <v>98</v>
      </c>
      <c r="C14" s="1" t="s">
        <v>99</v>
      </c>
      <c r="D14" s="1" t="s">
        <v>12</v>
      </c>
      <c r="E14" s="1" t="s">
        <v>102</v>
      </c>
      <c r="F14" s="1">
        <v>1</v>
      </c>
      <c r="G14" s="1" t="s">
        <v>103</v>
      </c>
      <c r="H14" s="1" t="s">
        <v>3</v>
      </c>
      <c r="I14" s="1">
        <v>2020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1</v>
      </c>
      <c r="P14" s="1">
        <v>1</v>
      </c>
      <c r="Q14" s="1">
        <v>2</v>
      </c>
      <c r="R14" s="1">
        <v>1</v>
      </c>
      <c r="S14" s="1">
        <v>2</v>
      </c>
      <c r="T14" s="1">
        <v>2</v>
      </c>
      <c r="U14" s="1">
        <v>1</v>
      </c>
      <c r="V14" s="1">
        <v>1</v>
      </c>
      <c r="W14" s="1">
        <v>0</v>
      </c>
      <c r="X14" s="1">
        <v>1</v>
      </c>
      <c r="Y14" s="1">
        <v>1</v>
      </c>
      <c r="Z14" s="1">
        <v>2</v>
      </c>
      <c r="AA14" s="1">
        <v>3</v>
      </c>
      <c r="AB14" s="1">
        <v>3</v>
      </c>
      <c r="AC14" s="1">
        <v>3</v>
      </c>
      <c r="AD14" s="1">
        <v>2</v>
      </c>
      <c r="AE14" s="1">
        <v>3</v>
      </c>
      <c r="AF14" s="1">
        <v>3</v>
      </c>
      <c r="AG14" s="1">
        <v>4</v>
      </c>
      <c r="AH14" s="1">
        <v>6</v>
      </c>
      <c r="AI14" s="1">
        <v>5</v>
      </c>
      <c r="AJ14" s="1">
        <v>5</v>
      </c>
      <c r="AK14" s="1">
        <v>3</v>
      </c>
      <c r="AL14" s="1">
        <v>4</v>
      </c>
      <c r="AM14" s="1">
        <v>3</v>
      </c>
      <c r="AN14" s="1">
        <v>2</v>
      </c>
      <c r="AO14" s="1">
        <v>4</v>
      </c>
      <c r="AP14" s="1">
        <v>4</v>
      </c>
      <c r="AQ14" s="1">
        <v>2</v>
      </c>
      <c r="AR14" s="1">
        <v>2</v>
      </c>
      <c r="AS14" s="1">
        <v>3</v>
      </c>
      <c r="AT14" s="1">
        <v>2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1</v>
      </c>
      <c r="BA14" s="1">
        <v>2</v>
      </c>
      <c r="BB14" s="1">
        <v>1</v>
      </c>
      <c r="BC14" s="1">
        <v>1</v>
      </c>
      <c r="BD14" s="1">
        <v>2</v>
      </c>
      <c r="BE14" s="1">
        <v>1</v>
      </c>
      <c r="BF14" s="1">
        <v>2</v>
      </c>
      <c r="BG14" s="1">
        <v>2</v>
      </c>
      <c r="BH14" s="1">
        <v>2</v>
      </c>
      <c r="BI14" s="1">
        <v>2</v>
      </c>
      <c r="BJ14" s="1">
        <v>2</v>
      </c>
      <c r="BK14" s="1">
        <v>109</v>
      </c>
    </row>
    <row r="15" spans="1:63" x14ac:dyDescent="0.25">
      <c r="A15" s="2">
        <v>42</v>
      </c>
      <c r="B15" s="2" t="s">
        <v>94</v>
      </c>
      <c r="C15" s="2" t="s">
        <v>95</v>
      </c>
      <c r="D15" s="2" t="s">
        <v>13</v>
      </c>
      <c r="E15" s="2" t="s">
        <v>102</v>
      </c>
      <c r="F15" s="2">
        <v>1</v>
      </c>
      <c r="G15" s="2" t="s">
        <v>103</v>
      </c>
      <c r="H15" s="2" t="s">
        <v>3</v>
      </c>
      <c r="I15" s="2">
        <v>2020</v>
      </c>
      <c r="J15" s="2">
        <v>1</v>
      </c>
      <c r="K15" s="2">
        <v>0</v>
      </c>
      <c r="L15" s="2">
        <v>0</v>
      </c>
      <c r="M15" s="2">
        <v>0</v>
      </c>
      <c r="N15" s="2">
        <v>1</v>
      </c>
      <c r="O15" s="2">
        <v>1</v>
      </c>
      <c r="P15" s="2">
        <v>1</v>
      </c>
      <c r="Q15" s="2">
        <v>2</v>
      </c>
      <c r="R15" s="2">
        <v>2</v>
      </c>
      <c r="S15" s="2">
        <v>4</v>
      </c>
      <c r="T15" s="2">
        <v>4</v>
      </c>
      <c r="U15" s="2">
        <v>2</v>
      </c>
      <c r="V15" s="2">
        <v>3</v>
      </c>
      <c r="W15" s="2">
        <v>2</v>
      </c>
      <c r="X15" s="2">
        <v>2</v>
      </c>
      <c r="Y15" s="2">
        <v>3</v>
      </c>
      <c r="Z15" s="2">
        <v>2</v>
      </c>
      <c r="AA15" s="2">
        <v>3</v>
      </c>
      <c r="AB15" s="2">
        <v>3</v>
      </c>
      <c r="AC15" s="2">
        <v>3</v>
      </c>
      <c r="AD15" s="2">
        <v>4</v>
      </c>
      <c r="AE15" s="2">
        <v>3</v>
      </c>
      <c r="AF15" s="2">
        <v>6</v>
      </c>
      <c r="AG15" s="2">
        <v>6</v>
      </c>
      <c r="AH15" s="2">
        <v>8</v>
      </c>
      <c r="AI15" s="2">
        <v>11</v>
      </c>
      <c r="AJ15" s="2">
        <v>8</v>
      </c>
      <c r="AK15" s="2">
        <v>2</v>
      </c>
      <c r="AL15" s="2">
        <v>4</v>
      </c>
      <c r="AM15" s="2">
        <v>4</v>
      </c>
      <c r="AN15" s="2">
        <v>4</v>
      </c>
      <c r="AO15" s="2">
        <v>3</v>
      </c>
      <c r="AP15" s="2">
        <v>4</v>
      </c>
      <c r="AQ15" s="2">
        <v>3</v>
      </c>
      <c r="AR15" s="2">
        <v>2</v>
      </c>
      <c r="AS15" s="2">
        <v>3</v>
      </c>
      <c r="AT15" s="2">
        <v>4</v>
      </c>
      <c r="AU15" s="2">
        <v>2</v>
      </c>
      <c r="AV15" s="2">
        <v>4</v>
      </c>
      <c r="AW15" s="2">
        <v>2</v>
      </c>
      <c r="AX15" s="2">
        <v>2</v>
      </c>
      <c r="AY15" s="2">
        <v>2</v>
      </c>
      <c r="AZ15" s="2">
        <v>2</v>
      </c>
      <c r="BA15" s="2">
        <v>3</v>
      </c>
      <c r="BB15" s="2">
        <v>3</v>
      </c>
      <c r="BC15" s="2">
        <v>3</v>
      </c>
      <c r="BD15" s="2">
        <v>3</v>
      </c>
      <c r="BE15" s="2">
        <v>3</v>
      </c>
      <c r="BF15" s="2">
        <v>3</v>
      </c>
      <c r="BG15" s="2">
        <v>3</v>
      </c>
      <c r="BH15" s="2">
        <v>3</v>
      </c>
      <c r="BI15" s="2">
        <v>4</v>
      </c>
      <c r="BJ15" s="2">
        <v>3</v>
      </c>
      <c r="BK15" s="2">
        <v>162</v>
      </c>
    </row>
    <row r="16" spans="1:63" x14ac:dyDescent="0.25">
      <c r="A16" s="1">
        <v>72</v>
      </c>
      <c r="B16" s="1" t="s">
        <v>100</v>
      </c>
      <c r="C16" s="1" t="s">
        <v>101</v>
      </c>
      <c r="D16" s="1" t="s">
        <v>14</v>
      </c>
      <c r="E16" s="1" t="s">
        <v>102</v>
      </c>
      <c r="F16" s="1">
        <v>1</v>
      </c>
      <c r="G16" s="1" t="s">
        <v>103</v>
      </c>
      <c r="H16" s="1" t="s">
        <v>3</v>
      </c>
      <c r="I16" s="1">
        <v>2020</v>
      </c>
      <c r="J16" s="1">
        <v>1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2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2</v>
      </c>
      <c r="Z16" s="1">
        <v>2</v>
      </c>
      <c r="AA16" s="1">
        <v>2</v>
      </c>
      <c r="AB16" s="1">
        <v>3</v>
      </c>
      <c r="AC16" s="1">
        <v>2</v>
      </c>
      <c r="AD16" s="1">
        <v>3</v>
      </c>
      <c r="AE16" s="1">
        <v>3</v>
      </c>
      <c r="AF16" s="1">
        <v>3</v>
      </c>
      <c r="AG16" s="1">
        <v>5</v>
      </c>
      <c r="AH16" s="1">
        <v>5</v>
      </c>
      <c r="AI16" s="1">
        <v>8</v>
      </c>
      <c r="AJ16" s="1">
        <v>6</v>
      </c>
      <c r="AK16" s="1">
        <v>2</v>
      </c>
      <c r="AL16" s="1">
        <v>3</v>
      </c>
      <c r="AM16" s="1">
        <v>3</v>
      </c>
      <c r="AN16" s="1">
        <v>3</v>
      </c>
      <c r="AO16" s="1">
        <v>2</v>
      </c>
      <c r="AP16" s="1">
        <v>2</v>
      </c>
      <c r="AQ16" s="1">
        <v>4</v>
      </c>
      <c r="AR16" s="1">
        <v>3</v>
      </c>
      <c r="AS16" s="1">
        <v>2</v>
      </c>
      <c r="AT16" s="1">
        <v>1</v>
      </c>
      <c r="AU16" s="1">
        <v>1</v>
      </c>
      <c r="AV16" s="1">
        <v>2</v>
      </c>
      <c r="AW16" s="1">
        <v>1</v>
      </c>
      <c r="AX16" s="1">
        <v>2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3</v>
      </c>
      <c r="BE16" s="1">
        <v>2</v>
      </c>
      <c r="BF16" s="1">
        <v>1</v>
      </c>
      <c r="BG16" s="1">
        <v>2</v>
      </c>
      <c r="BH16" s="1">
        <v>2</v>
      </c>
      <c r="BI16" s="1">
        <v>2</v>
      </c>
      <c r="BJ16" s="1">
        <v>3</v>
      </c>
      <c r="BK16" s="1">
        <v>107</v>
      </c>
    </row>
    <row r="17" spans="1:63" x14ac:dyDescent="0.25">
      <c r="A17" s="2">
        <v>52</v>
      </c>
      <c r="B17" s="2" t="s">
        <v>96</v>
      </c>
      <c r="C17" s="2" t="s">
        <v>97</v>
      </c>
      <c r="D17" s="2" t="s">
        <v>15</v>
      </c>
      <c r="E17" s="2" t="s">
        <v>102</v>
      </c>
      <c r="F17" s="2">
        <v>1</v>
      </c>
      <c r="G17" s="2" t="s">
        <v>103</v>
      </c>
      <c r="H17" s="2" t="s">
        <v>3</v>
      </c>
      <c r="I17" s="2">
        <v>2020</v>
      </c>
      <c r="J17" s="2">
        <v>1</v>
      </c>
      <c r="K17" s="2">
        <v>1</v>
      </c>
      <c r="L17" s="2">
        <v>3</v>
      </c>
      <c r="M17" s="2">
        <v>2</v>
      </c>
      <c r="N17" s="2">
        <v>3</v>
      </c>
      <c r="O17" s="2">
        <v>4</v>
      </c>
      <c r="P17" s="2">
        <v>3</v>
      </c>
      <c r="Q17" s="2">
        <v>4</v>
      </c>
      <c r="R17" s="2">
        <v>5</v>
      </c>
      <c r="S17" s="2">
        <v>5</v>
      </c>
      <c r="T17" s="2">
        <v>5</v>
      </c>
      <c r="U17" s="2">
        <v>5</v>
      </c>
      <c r="V17" s="2">
        <v>5</v>
      </c>
      <c r="W17" s="2">
        <v>4</v>
      </c>
      <c r="X17" s="2">
        <v>5</v>
      </c>
      <c r="Y17" s="2">
        <v>4</v>
      </c>
      <c r="Z17" s="2">
        <v>4</v>
      </c>
      <c r="AA17" s="2">
        <v>5</v>
      </c>
      <c r="AB17" s="2">
        <v>6</v>
      </c>
      <c r="AC17" s="2">
        <v>5</v>
      </c>
      <c r="AD17" s="2">
        <v>2</v>
      </c>
      <c r="AE17" s="2">
        <v>4</v>
      </c>
      <c r="AF17" s="2">
        <v>7</v>
      </c>
      <c r="AG17" s="2">
        <v>9</v>
      </c>
      <c r="AH17" s="2">
        <v>9</v>
      </c>
      <c r="AI17" s="2">
        <v>9</v>
      </c>
      <c r="AJ17" s="2">
        <v>10</v>
      </c>
      <c r="AK17" s="2">
        <v>2</v>
      </c>
      <c r="AL17" s="2">
        <v>5</v>
      </c>
      <c r="AM17" s="2">
        <v>5</v>
      </c>
      <c r="AN17" s="2">
        <v>3</v>
      </c>
      <c r="AO17" s="2">
        <v>7</v>
      </c>
      <c r="AP17" s="2">
        <v>6</v>
      </c>
      <c r="AQ17" s="2">
        <v>6</v>
      </c>
      <c r="AR17" s="2">
        <v>6</v>
      </c>
      <c r="AS17" s="2">
        <v>2</v>
      </c>
      <c r="AT17" s="2">
        <v>5</v>
      </c>
      <c r="AU17" s="2">
        <v>4</v>
      </c>
      <c r="AV17" s="2">
        <v>5</v>
      </c>
      <c r="AW17" s="2">
        <v>2</v>
      </c>
      <c r="AX17" s="2">
        <v>4</v>
      </c>
      <c r="AY17" s="2">
        <v>4</v>
      </c>
      <c r="AZ17" s="2">
        <v>4</v>
      </c>
      <c r="BA17" s="2">
        <v>3</v>
      </c>
      <c r="BB17" s="2">
        <v>5</v>
      </c>
      <c r="BC17" s="2">
        <v>3</v>
      </c>
      <c r="BD17" s="2">
        <v>3</v>
      </c>
      <c r="BE17" s="2">
        <v>5</v>
      </c>
      <c r="BF17" s="2">
        <v>5</v>
      </c>
      <c r="BG17" s="2">
        <v>6</v>
      </c>
      <c r="BH17" s="2">
        <v>6</v>
      </c>
      <c r="BI17" s="2">
        <v>6</v>
      </c>
      <c r="BJ17" s="2">
        <v>9</v>
      </c>
      <c r="BK17" s="2">
        <v>249</v>
      </c>
    </row>
    <row r="18" spans="1:63" x14ac:dyDescent="0.25">
      <c r="A18" s="1">
        <v>28</v>
      </c>
      <c r="B18" s="1" t="s">
        <v>90</v>
      </c>
      <c r="C18" s="1" t="s">
        <v>91</v>
      </c>
      <c r="D18" s="1" t="s">
        <v>8</v>
      </c>
      <c r="E18" s="1" t="s">
        <v>86</v>
      </c>
      <c r="F18" s="1">
        <v>2</v>
      </c>
      <c r="G18" s="1" t="s">
        <v>104</v>
      </c>
      <c r="H18" s="1" t="s">
        <v>4</v>
      </c>
      <c r="I18" s="1">
        <v>2020</v>
      </c>
      <c r="J18" s="1">
        <v>1</v>
      </c>
      <c r="K18" s="1">
        <v>3</v>
      </c>
      <c r="L18" s="1">
        <v>4</v>
      </c>
      <c r="M18" s="1">
        <v>3</v>
      </c>
      <c r="N18" s="1">
        <v>2</v>
      </c>
      <c r="O18" s="1">
        <v>1</v>
      </c>
      <c r="P18" s="1">
        <v>4</v>
      </c>
      <c r="Q18" s="1">
        <v>9</v>
      </c>
      <c r="R18" s="1">
        <v>10</v>
      </c>
      <c r="S18" s="1">
        <v>13</v>
      </c>
      <c r="T18" s="1">
        <v>11</v>
      </c>
      <c r="U18" s="1">
        <v>9</v>
      </c>
      <c r="V18" s="1">
        <v>4</v>
      </c>
      <c r="W18" s="1">
        <v>3</v>
      </c>
      <c r="X18" s="1">
        <v>4</v>
      </c>
      <c r="Y18" s="1">
        <v>5</v>
      </c>
      <c r="Z18" s="1">
        <v>3</v>
      </c>
      <c r="AA18" s="1">
        <v>4</v>
      </c>
      <c r="AB18" s="1">
        <v>3</v>
      </c>
      <c r="AC18" s="1">
        <v>3</v>
      </c>
      <c r="AD18" s="1">
        <v>5</v>
      </c>
      <c r="AE18" s="1">
        <v>5</v>
      </c>
      <c r="AF18" s="1">
        <v>6</v>
      </c>
      <c r="AG18" s="1">
        <v>9</v>
      </c>
      <c r="AH18" s="1">
        <v>6</v>
      </c>
      <c r="AI18" s="1">
        <v>6</v>
      </c>
      <c r="AJ18" s="1">
        <v>11</v>
      </c>
      <c r="AK18" s="1">
        <v>14</v>
      </c>
      <c r="AL18" s="1">
        <v>11</v>
      </c>
      <c r="AM18" s="1">
        <v>16</v>
      </c>
      <c r="AN18" s="1">
        <v>10</v>
      </c>
      <c r="AO18" s="1">
        <v>7</v>
      </c>
      <c r="AP18" s="1">
        <v>11</v>
      </c>
      <c r="AQ18" s="1">
        <v>9</v>
      </c>
      <c r="AR18" s="1">
        <v>3</v>
      </c>
      <c r="AS18" s="1">
        <v>5</v>
      </c>
      <c r="AT18" s="1">
        <v>5</v>
      </c>
      <c r="AU18" s="1">
        <v>7</v>
      </c>
      <c r="AV18" s="1">
        <v>4</v>
      </c>
      <c r="AW18" s="1">
        <v>5</v>
      </c>
      <c r="AX18" s="1">
        <v>4</v>
      </c>
      <c r="AY18" s="1">
        <v>3</v>
      </c>
      <c r="AZ18" s="1">
        <v>6</v>
      </c>
      <c r="BA18" s="1">
        <v>4</v>
      </c>
      <c r="BB18" s="1">
        <v>6</v>
      </c>
      <c r="BC18" s="1">
        <v>8</v>
      </c>
      <c r="BD18" s="1">
        <v>7</v>
      </c>
      <c r="BE18" s="1">
        <v>7</v>
      </c>
      <c r="BF18" s="1">
        <v>6</v>
      </c>
      <c r="BG18" s="1">
        <v>8</v>
      </c>
      <c r="BH18" s="1">
        <v>6</v>
      </c>
      <c r="BI18" s="1">
        <v>5</v>
      </c>
      <c r="BJ18" s="1">
        <v>5</v>
      </c>
      <c r="BK18" s="1">
        <v>328</v>
      </c>
    </row>
    <row r="19" spans="1:63" x14ac:dyDescent="0.25">
      <c r="A19" s="2">
        <v>38</v>
      </c>
      <c r="B19" s="2" t="s">
        <v>92</v>
      </c>
      <c r="C19" s="2" t="s">
        <v>93</v>
      </c>
      <c r="D19" s="2" t="s">
        <v>9</v>
      </c>
      <c r="E19" s="2" t="s">
        <v>86</v>
      </c>
      <c r="F19" s="2">
        <v>2</v>
      </c>
      <c r="G19" s="2" t="s">
        <v>104</v>
      </c>
      <c r="H19" s="2" t="s">
        <v>4</v>
      </c>
      <c r="I19" s="2">
        <v>2020</v>
      </c>
      <c r="J19" s="2">
        <v>1</v>
      </c>
      <c r="K19" s="2">
        <v>2</v>
      </c>
      <c r="L19" s="2">
        <v>2</v>
      </c>
      <c r="M19" s="2">
        <v>1</v>
      </c>
      <c r="N19" s="2">
        <v>1</v>
      </c>
      <c r="O19" s="2">
        <v>0</v>
      </c>
      <c r="P19" s="2">
        <v>3</v>
      </c>
      <c r="Q19" s="2">
        <v>6</v>
      </c>
      <c r="R19" s="2">
        <v>10</v>
      </c>
      <c r="S19" s="2">
        <v>16</v>
      </c>
      <c r="T19" s="2">
        <v>10</v>
      </c>
      <c r="U19" s="2">
        <v>5</v>
      </c>
      <c r="V19" s="2">
        <v>3</v>
      </c>
      <c r="W19" s="2">
        <v>2</v>
      </c>
      <c r="X19" s="2">
        <v>2</v>
      </c>
      <c r="Y19" s="2">
        <v>1</v>
      </c>
      <c r="Z19" s="2">
        <v>1</v>
      </c>
      <c r="AA19" s="2">
        <v>1</v>
      </c>
      <c r="AB19" s="2">
        <v>2</v>
      </c>
      <c r="AC19" s="2">
        <v>3</v>
      </c>
      <c r="AD19" s="2">
        <v>2</v>
      </c>
      <c r="AE19" s="2">
        <v>3</v>
      </c>
      <c r="AF19" s="2">
        <v>3</v>
      </c>
      <c r="AG19" s="2">
        <v>4</v>
      </c>
      <c r="AH19" s="2">
        <v>6</v>
      </c>
      <c r="AI19" s="2">
        <v>5</v>
      </c>
      <c r="AJ19" s="2">
        <v>8</v>
      </c>
      <c r="AK19" s="2">
        <v>7</v>
      </c>
      <c r="AL19" s="2">
        <v>11</v>
      </c>
      <c r="AM19" s="2">
        <v>14</v>
      </c>
      <c r="AN19" s="2">
        <v>11</v>
      </c>
      <c r="AO19" s="2">
        <v>10</v>
      </c>
      <c r="AP19" s="2">
        <v>11</v>
      </c>
      <c r="AQ19" s="2">
        <v>5</v>
      </c>
      <c r="AR19" s="2">
        <v>4</v>
      </c>
      <c r="AS19" s="2">
        <v>5</v>
      </c>
      <c r="AT19" s="2">
        <v>2</v>
      </c>
      <c r="AU19" s="2">
        <v>2</v>
      </c>
      <c r="AV19" s="2">
        <v>2</v>
      </c>
      <c r="AW19" s="2">
        <v>2</v>
      </c>
      <c r="AX19" s="2">
        <v>2</v>
      </c>
      <c r="AY19" s="2">
        <v>1</v>
      </c>
      <c r="AZ19" s="2">
        <v>3</v>
      </c>
      <c r="BA19" s="2">
        <v>3</v>
      </c>
      <c r="BB19" s="2">
        <v>5</v>
      </c>
      <c r="BC19" s="2">
        <v>6</v>
      </c>
      <c r="BD19" s="2">
        <v>5</v>
      </c>
      <c r="BE19" s="2">
        <v>4</v>
      </c>
      <c r="BF19" s="2">
        <v>5</v>
      </c>
      <c r="BG19" s="2">
        <v>4</v>
      </c>
      <c r="BH19" s="2">
        <v>5</v>
      </c>
      <c r="BI19" s="2">
        <v>5</v>
      </c>
      <c r="BJ19" s="2">
        <v>3</v>
      </c>
      <c r="BK19" s="2">
        <v>239</v>
      </c>
    </row>
    <row r="20" spans="1:63" x14ac:dyDescent="0.25">
      <c r="A20" s="1">
        <v>18</v>
      </c>
      <c r="B20" s="1" t="s">
        <v>88</v>
      </c>
      <c r="C20" s="1" t="s">
        <v>89</v>
      </c>
      <c r="D20" s="1" t="s">
        <v>10</v>
      </c>
      <c r="E20" s="1" t="s">
        <v>86</v>
      </c>
      <c r="F20" s="1">
        <v>2</v>
      </c>
      <c r="G20" s="1" t="s">
        <v>104</v>
      </c>
      <c r="H20" s="1" t="s">
        <v>4</v>
      </c>
      <c r="I20" s="1">
        <v>2020</v>
      </c>
      <c r="J20" s="1">
        <v>1</v>
      </c>
      <c r="K20" s="1">
        <v>1</v>
      </c>
      <c r="L20" s="1">
        <v>3</v>
      </c>
      <c r="M20" s="1">
        <v>1</v>
      </c>
      <c r="N20" s="1">
        <v>1</v>
      </c>
      <c r="O20" s="1">
        <v>0</v>
      </c>
      <c r="P20" s="1">
        <v>4</v>
      </c>
      <c r="Q20" s="1">
        <v>8</v>
      </c>
      <c r="R20" s="1">
        <v>8</v>
      </c>
      <c r="S20" s="1">
        <v>17</v>
      </c>
      <c r="T20" s="1">
        <v>12</v>
      </c>
      <c r="U20" s="1">
        <v>7</v>
      </c>
      <c r="V20" s="1">
        <v>3</v>
      </c>
      <c r="W20" s="1">
        <v>0</v>
      </c>
      <c r="X20" s="1">
        <v>0</v>
      </c>
      <c r="Y20" s="1">
        <v>0</v>
      </c>
      <c r="Z20" s="1">
        <v>1</v>
      </c>
      <c r="AA20" s="1">
        <v>1</v>
      </c>
      <c r="AB20" s="1">
        <v>1</v>
      </c>
      <c r="AC20" s="1">
        <v>1</v>
      </c>
      <c r="AD20" s="1">
        <v>1</v>
      </c>
      <c r="AE20" s="1">
        <v>1</v>
      </c>
      <c r="AF20" s="1">
        <v>2</v>
      </c>
      <c r="AG20" s="1">
        <v>4</v>
      </c>
      <c r="AH20" s="1">
        <v>3</v>
      </c>
      <c r="AI20" s="1">
        <v>5</v>
      </c>
      <c r="AJ20" s="1">
        <v>4</v>
      </c>
      <c r="AK20" s="1">
        <v>14</v>
      </c>
      <c r="AL20" s="1">
        <v>10</v>
      </c>
      <c r="AM20" s="1">
        <v>13</v>
      </c>
      <c r="AN20" s="1">
        <v>12</v>
      </c>
      <c r="AO20" s="1">
        <v>5</v>
      </c>
      <c r="AP20" s="1">
        <v>8</v>
      </c>
      <c r="AQ20" s="1">
        <v>4</v>
      </c>
      <c r="AR20" s="1">
        <v>4</v>
      </c>
      <c r="AS20" s="1">
        <v>4</v>
      </c>
      <c r="AT20" s="1">
        <v>3</v>
      </c>
      <c r="AU20" s="1">
        <v>3</v>
      </c>
      <c r="AV20" s="1">
        <v>3</v>
      </c>
      <c r="AW20" s="1">
        <v>2</v>
      </c>
      <c r="AX20" s="1">
        <v>1</v>
      </c>
      <c r="AY20" s="1">
        <v>1</v>
      </c>
      <c r="AZ20" s="1">
        <v>2</v>
      </c>
      <c r="BA20" s="1">
        <v>3</v>
      </c>
      <c r="BB20" s="1">
        <v>4</v>
      </c>
      <c r="BC20" s="1">
        <v>4</v>
      </c>
      <c r="BD20" s="1">
        <v>5</v>
      </c>
      <c r="BE20" s="1">
        <v>4</v>
      </c>
      <c r="BF20" s="1">
        <v>3</v>
      </c>
      <c r="BG20" s="1">
        <v>3</v>
      </c>
      <c r="BH20" s="1">
        <v>3</v>
      </c>
      <c r="BI20" s="1">
        <v>3</v>
      </c>
      <c r="BJ20" s="1">
        <v>2</v>
      </c>
      <c r="BK20" s="1">
        <v>212</v>
      </c>
    </row>
    <row r="21" spans="1:63" x14ac:dyDescent="0.25">
      <c r="A21" s="2">
        <v>8</v>
      </c>
      <c r="B21" s="2" t="s">
        <v>84</v>
      </c>
      <c r="C21" s="2" t="s">
        <v>85</v>
      </c>
      <c r="D21" s="2" t="s">
        <v>11</v>
      </c>
      <c r="E21" s="2" t="s">
        <v>86</v>
      </c>
      <c r="F21" s="2">
        <v>2</v>
      </c>
      <c r="G21" s="2" t="s">
        <v>104</v>
      </c>
      <c r="H21" s="2" t="s">
        <v>4</v>
      </c>
      <c r="I21" s="2">
        <v>2020</v>
      </c>
      <c r="J21" s="2">
        <v>1</v>
      </c>
      <c r="K21" s="2">
        <v>4</v>
      </c>
      <c r="L21" s="2">
        <v>4</v>
      </c>
      <c r="M21" s="2">
        <v>2</v>
      </c>
      <c r="N21" s="2">
        <v>1</v>
      </c>
      <c r="O21" s="2">
        <v>0</v>
      </c>
      <c r="P21" s="2">
        <v>5</v>
      </c>
      <c r="Q21" s="2">
        <v>8</v>
      </c>
      <c r="R21" s="2">
        <v>11</v>
      </c>
      <c r="S21" s="2">
        <v>12</v>
      </c>
      <c r="T21" s="2">
        <v>14</v>
      </c>
      <c r="U21" s="2">
        <v>10</v>
      </c>
      <c r="V21" s="2">
        <v>6</v>
      </c>
      <c r="W21" s="2">
        <v>3</v>
      </c>
      <c r="X21" s="2">
        <v>4</v>
      </c>
      <c r="Y21" s="2">
        <v>4</v>
      </c>
      <c r="Z21" s="2">
        <v>3</v>
      </c>
      <c r="AA21" s="2">
        <v>4</v>
      </c>
      <c r="AB21" s="2">
        <v>3</v>
      </c>
      <c r="AC21" s="2">
        <v>3</v>
      </c>
      <c r="AD21" s="2">
        <v>3</v>
      </c>
      <c r="AE21" s="2">
        <v>4</v>
      </c>
      <c r="AF21" s="2">
        <v>5</v>
      </c>
      <c r="AG21" s="2">
        <v>5</v>
      </c>
      <c r="AH21" s="2">
        <v>7</v>
      </c>
      <c r="AI21" s="2">
        <v>7</v>
      </c>
      <c r="AJ21" s="2">
        <v>7</v>
      </c>
      <c r="AK21" s="2">
        <v>11</v>
      </c>
      <c r="AL21" s="2">
        <v>14</v>
      </c>
      <c r="AM21" s="2">
        <v>21</v>
      </c>
      <c r="AN21" s="2">
        <v>14</v>
      </c>
      <c r="AO21" s="2">
        <v>11</v>
      </c>
      <c r="AP21" s="2">
        <v>8</v>
      </c>
      <c r="AQ21" s="2">
        <v>8</v>
      </c>
      <c r="AR21" s="2">
        <v>4</v>
      </c>
      <c r="AS21" s="2">
        <v>4</v>
      </c>
      <c r="AT21" s="2">
        <v>4</v>
      </c>
      <c r="AU21" s="2">
        <v>4</v>
      </c>
      <c r="AV21" s="2">
        <v>4</v>
      </c>
      <c r="AW21" s="2">
        <v>3</v>
      </c>
      <c r="AX21" s="2">
        <v>4</v>
      </c>
      <c r="AY21" s="2">
        <v>3</v>
      </c>
      <c r="AZ21" s="2">
        <v>5</v>
      </c>
      <c r="BA21" s="2">
        <v>7</v>
      </c>
      <c r="BB21" s="2">
        <v>6</v>
      </c>
      <c r="BC21" s="2">
        <v>6</v>
      </c>
      <c r="BD21" s="2">
        <v>5</v>
      </c>
      <c r="BE21" s="2">
        <v>6</v>
      </c>
      <c r="BF21" s="2">
        <v>8</v>
      </c>
      <c r="BG21" s="2">
        <v>4</v>
      </c>
      <c r="BH21" s="2">
        <v>5</v>
      </c>
      <c r="BI21" s="2">
        <v>8</v>
      </c>
      <c r="BJ21" s="2">
        <v>5</v>
      </c>
      <c r="BK21" s="2">
        <v>321</v>
      </c>
    </row>
    <row r="22" spans="1:63" x14ac:dyDescent="0.25">
      <c r="A22" s="1">
        <v>68</v>
      </c>
      <c r="B22" s="1" t="s">
        <v>98</v>
      </c>
      <c r="C22" s="1" t="s">
        <v>99</v>
      </c>
      <c r="D22" s="1" t="s">
        <v>12</v>
      </c>
      <c r="E22" s="1" t="s">
        <v>86</v>
      </c>
      <c r="F22" s="1">
        <v>2</v>
      </c>
      <c r="G22" s="1" t="s">
        <v>104</v>
      </c>
      <c r="H22" s="1" t="s">
        <v>4</v>
      </c>
      <c r="I22" s="1">
        <v>2020</v>
      </c>
      <c r="J22" s="1">
        <v>1</v>
      </c>
      <c r="K22" s="1">
        <v>2</v>
      </c>
      <c r="L22" s="1">
        <v>1</v>
      </c>
      <c r="M22" s="1">
        <v>1</v>
      </c>
      <c r="N22" s="1">
        <v>1</v>
      </c>
      <c r="O22" s="1">
        <v>0</v>
      </c>
      <c r="P22" s="1">
        <v>4</v>
      </c>
      <c r="Q22" s="1">
        <v>6</v>
      </c>
      <c r="R22" s="1">
        <v>11</v>
      </c>
      <c r="S22" s="1">
        <v>15</v>
      </c>
      <c r="T22" s="1">
        <v>10</v>
      </c>
      <c r="U22" s="1">
        <v>7</v>
      </c>
      <c r="V22" s="1">
        <v>3</v>
      </c>
      <c r="W22" s="1">
        <v>1</v>
      </c>
      <c r="X22" s="1">
        <v>1</v>
      </c>
      <c r="Y22" s="1">
        <v>2</v>
      </c>
      <c r="Z22" s="1">
        <v>1</v>
      </c>
      <c r="AA22" s="1">
        <v>2</v>
      </c>
      <c r="AB22" s="1">
        <v>1</v>
      </c>
      <c r="AC22" s="1">
        <v>2</v>
      </c>
      <c r="AD22" s="1">
        <v>1</v>
      </c>
      <c r="AE22" s="1">
        <v>1</v>
      </c>
      <c r="AF22" s="1">
        <v>3</v>
      </c>
      <c r="AG22" s="1">
        <v>4</v>
      </c>
      <c r="AH22" s="1">
        <v>5</v>
      </c>
      <c r="AI22" s="1">
        <v>4</v>
      </c>
      <c r="AJ22" s="1">
        <v>5</v>
      </c>
      <c r="AK22" s="1">
        <v>10</v>
      </c>
      <c r="AL22" s="1">
        <v>11</v>
      </c>
      <c r="AM22" s="1">
        <v>16</v>
      </c>
      <c r="AN22" s="1">
        <v>12</v>
      </c>
      <c r="AO22" s="1">
        <v>8</v>
      </c>
      <c r="AP22" s="1">
        <v>6</v>
      </c>
      <c r="AQ22" s="1">
        <v>4</v>
      </c>
      <c r="AR22" s="1">
        <v>4</v>
      </c>
      <c r="AS22" s="1">
        <v>2</v>
      </c>
      <c r="AT22" s="1">
        <v>1</v>
      </c>
      <c r="AU22" s="1">
        <v>2</v>
      </c>
      <c r="AV22" s="1">
        <v>1</v>
      </c>
      <c r="AW22" s="1">
        <v>1</v>
      </c>
      <c r="AX22" s="1">
        <v>1</v>
      </c>
      <c r="AY22" s="1">
        <v>0</v>
      </c>
      <c r="AZ22" s="1">
        <v>2</v>
      </c>
      <c r="BA22" s="1">
        <v>4</v>
      </c>
      <c r="BB22" s="1">
        <v>3</v>
      </c>
      <c r="BC22" s="1">
        <v>4</v>
      </c>
      <c r="BD22" s="1">
        <v>7</v>
      </c>
      <c r="BE22" s="1">
        <v>6</v>
      </c>
      <c r="BF22" s="1">
        <v>4</v>
      </c>
      <c r="BG22" s="1">
        <v>3</v>
      </c>
      <c r="BH22" s="1">
        <v>4</v>
      </c>
      <c r="BI22" s="1">
        <v>4</v>
      </c>
      <c r="BJ22" s="1">
        <v>4</v>
      </c>
      <c r="BK22" s="1">
        <v>218</v>
      </c>
    </row>
    <row r="23" spans="1:63" x14ac:dyDescent="0.25">
      <c r="A23" s="2">
        <v>48</v>
      </c>
      <c r="B23" s="2" t="s">
        <v>94</v>
      </c>
      <c r="C23" s="2" t="s">
        <v>95</v>
      </c>
      <c r="D23" s="2" t="s">
        <v>13</v>
      </c>
      <c r="E23" s="2" t="s">
        <v>86</v>
      </c>
      <c r="F23" s="2">
        <v>2</v>
      </c>
      <c r="G23" s="2" t="s">
        <v>104</v>
      </c>
      <c r="H23" s="2" t="s">
        <v>4</v>
      </c>
      <c r="I23" s="2">
        <v>2020</v>
      </c>
      <c r="J23" s="2">
        <v>1</v>
      </c>
      <c r="K23" s="2">
        <v>3</v>
      </c>
      <c r="L23" s="2">
        <v>5</v>
      </c>
      <c r="M23" s="2">
        <v>4</v>
      </c>
      <c r="N23" s="2">
        <v>2</v>
      </c>
      <c r="O23" s="2">
        <v>1</v>
      </c>
      <c r="P23" s="2">
        <v>4</v>
      </c>
      <c r="Q23" s="2">
        <v>9</v>
      </c>
      <c r="R23" s="2">
        <v>11</v>
      </c>
      <c r="S23" s="2">
        <v>18</v>
      </c>
      <c r="T23" s="2">
        <v>9</v>
      </c>
      <c r="U23" s="2">
        <v>12</v>
      </c>
      <c r="V23" s="2">
        <v>8</v>
      </c>
      <c r="W23" s="2">
        <v>3</v>
      </c>
      <c r="X23" s="2">
        <v>4</v>
      </c>
      <c r="Y23" s="2">
        <v>4</v>
      </c>
      <c r="Z23" s="2">
        <v>4</v>
      </c>
      <c r="AA23" s="2">
        <v>5</v>
      </c>
      <c r="AB23" s="2">
        <v>4</v>
      </c>
      <c r="AC23" s="2">
        <v>4</v>
      </c>
      <c r="AD23" s="2">
        <v>4</v>
      </c>
      <c r="AE23" s="2">
        <v>4</v>
      </c>
      <c r="AF23" s="2">
        <v>5</v>
      </c>
      <c r="AG23" s="2">
        <v>7</v>
      </c>
      <c r="AH23" s="2">
        <v>6</v>
      </c>
      <c r="AI23" s="2">
        <v>6</v>
      </c>
      <c r="AJ23" s="2">
        <v>7</v>
      </c>
      <c r="AK23" s="2">
        <v>14</v>
      </c>
      <c r="AL23" s="2">
        <v>16</v>
      </c>
      <c r="AM23" s="2">
        <v>11</v>
      </c>
      <c r="AN23" s="2">
        <v>19</v>
      </c>
      <c r="AO23" s="2">
        <v>15</v>
      </c>
      <c r="AP23" s="2">
        <v>11</v>
      </c>
      <c r="AQ23" s="2">
        <v>6</v>
      </c>
      <c r="AR23" s="2">
        <v>5</v>
      </c>
      <c r="AS23" s="2">
        <v>7</v>
      </c>
      <c r="AT23" s="2">
        <v>5</v>
      </c>
      <c r="AU23" s="2">
        <v>5</v>
      </c>
      <c r="AV23" s="2">
        <v>4</v>
      </c>
      <c r="AW23" s="2">
        <v>3</v>
      </c>
      <c r="AX23" s="2">
        <v>3</v>
      </c>
      <c r="AY23" s="2">
        <v>3</v>
      </c>
      <c r="AZ23" s="2">
        <v>4</v>
      </c>
      <c r="BA23" s="2">
        <v>4</v>
      </c>
      <c r="BB23" s="2">
        <v>4</v>
      </c>
      <c r="BC23" s="2">
        <v>7</v>
      </c>
      <c r="BD23" s="2">
        <v>5</v>
      </c>
      <c r="BE23" s="2">
        <v>6</v>
      </c>
      <c r="BF23" s="2">
        <v>7</v>
      </c>
      <c r="BG23" s="2">
        <v>5</v>
      </c>
      <c r="BH23" s="2">
        <v>6</v>
      </c>
      <c r="BI23" s="2">
        <v>5</v>
      </c>
      <c r="BJ23" s="2">
        <v>4</v>
      </c>
      <c r="BK23" s="2">
        <v>337</v>
      </c>
    </row>
    <row r="24" spans="1:63" x14ac:dyDescent="0.25">
      <c r="A24" s="1">
        <v>78</v>
      </c>
      <c r="B24" s="1" t="s">
        <v>100</v>
      </c>
      <c r="C24" s="1" t="s">
        <v>101</v>
      </c>
      <c r="D24" s="1" t="s">
        <v>14</v>
      </c>
      <c r="E24" s="1" t="s">
        <v>86</v>
      </c>
      <c r="F24" s="1">
        <v>2</v>
      </c>
      <c r="G24" s="1" t="s">
        <v>104</v>
      </c>
      <c r="H24" s="1" t="s">
        <v>4</v>
      </c>
      <c r="I24" s="1">
        <v>2020</v>
      </c>
      <c r="J24" s="1">
        <v>1</v>
      </c>
      <c r="K24" s="1">
        <v>4</v>
      </c>
      <c r="L24" s="1">
        <v>2</v>
      </c>
      <c r="M24" s="1">
        <v>2</v>
      </c>
      <c r="N24" s="1">
        <v>1</v>
      </c>
      <c r="O24" s="1">
        <v>0</v>
      </c>
      <c r="P24" s="1">
        <v>4</v>
      </c>
      <c r="Q24" s="1">
        <v>7</v>
      </c>
      <c r="R24" s="1">
        <v>9</v>
      </c>
      <c r="S24" s="1">
        <v>17</v>
      </c>
      <c r="T24" s="1">
        <v>10</v>
      </c>
      <c r="U24" s="1">
        <v>9</v>
      </c>
      <c r="V24" s="1">
        <v>6</v>
      </c>
      <c r="W24" s="1">
        <v>3</v>
      </c>
      <c r="X24" s="1">
        <v>4</v>
      </c>
      <c r="Y24" s="1">
        <v>3</v>
      </c>
      <c r="Z24" s="1">
        <v>3</v>
      </c>
      <c r="AA24" s="1">
        <v>5</v>
      </c>
      <c r="AB24" s="1">
        <v>4</v>
      </c>
      <c r="AC24" s="1">
        <v>5</v>
      </c>
      <c r="AD24" s="1">
        <v>3</v>
      </c>
      <c r="AE24" s="1">
        <v>5</v>
      </c>
      <c r="AF24" s="1">
        <v>5</v>
      </c>
      <c r="AG24" s="1">
        <v>6</v>
      </c>
      <c r="AH24" s="1">
        <v>6</v>
      </c>
      <c r="AI24" s="1">
        <v>7</v>
      </c>
      <c r="AJ24" s="1">
        <v>8</v>
      </c>
      <c r="AK24" s="1">
        <v>9</v>
      </c>
      <c r="AL24" s="1">
        <v>11</v>
      </c>
      <c r="AM24" s="1">
        <v>13</v>
      </c>
      <c r="AN24" s="1">
        <v>11</v>
      </c>
      <c r="AO24" s="1">
        <v>12</v>
      </c>
      <c r="AP24" s="1">
        <v>7</v>
      </c>
      <c r="AQ24" s="1">
        <v>5</v>
      </c>
      <c r="AR24" s="1">
        <v>5</v>
      </c>
      <c r="AS24" s="1">
        <v>7</v>
      </c>
      <c r="AT24" s="1">
        <v>6</v>
      </c>
      <c r="AU24" s="1">
        <v>3</v>
      </c>
      <c r="AV24" s="1">
        <v>4</v>
      </c>
      <c r="AW24" s="1">
        <v>3</v>
      </c>
      <c r="AX24" s="1">
        <v>4</v>
      </c>
      <c r="AY24" s="1">
        <v>4</v>
      </c>
      <c r="AZ24" s="1">
        <v>3</v>
      </c>
      <c r="BA24" s="1">
        <v>7</v>
      </c>
      <c r="BB24" s="1">
        <v>8</v>
      </c>
      <c r="BC24" s="1">
        <v>8</v>
      </c>
      <c r="BD24" s="1">
        <v>7</v>
      </c>
      <c r="BE24" s="1">
        <v>6</v>
      </c>
      <c r="BF24" s="1">
        <v>3</v>
      </c>
      <c r="BG24" s="1">
        <v>5</v>
      </c>
      <c r="BH24" s="1">
        <v>7</v>
      </c>
      <c r="BI24" s="1">
        <v>5</v>
      </c>
      <c r="BJ24" s="1">
        <v>4</v>
      </c>
      <c r="BK24" s="1">
        <v>305</v>
      </c>
    </row>
    <row r="25" spans="1:63" x14ac:dyDescent="0.25">
      <c r="A25" s="2">
        <v>58</v>
      </c>
      <c r="B25" s="2" t="s">
        <v>96</v>
      </c>
      <c r="C25" s="2" t="s">
        <v>97</v>
      </c>
      <c r="D25" s="2" t="s">
        <v>15</v>
      </c>
      <c r="E25" s="2" t="s">
        <v>86</v>
      </c>
      <c r="F25" s="2">
        <v>2</v>
      </c>
      <c r="G25" s="2" t="s">
        <v>104</v>
      </c>
      <c r="H25" s="2" t="s">
        <v>4</v>
      </c>
      <c r="I25" s="2">
        <v>2020</v>
      </c>
      <c r="J25" s="2">
        <v>1</v>
      </c>
      <c r="K25" s="2">
        <v>10</v>
      </c>
      <c r="L25" s="2">
        <v>8</v>
      </c>
      <c r="M25" s="2">
        <v>8</v>
      </c>
      <c r="N25" s="2">
        <v>7</v>
      </c>
      <c r="O25" s="2">
        <v>7</v>
      </c>
      <c r="P25" s="2">
        <v>8</v>
      </c>
      <c r="Q25" s="2">
        <v>15</v>
      </c>
      <c r="R25" s="2">
        <v>18</v>
      </c>
      <c r="S25" s="2">
        <v>25</v>
      </c>
      <c r="T25" s="2">
        <v>16</v>
      </c>
      <c r="U25" s="2">
        <v>14</v>
      </c>
      <c r="V25" s="2">
        <v>11</v>
      </c>
      <c r="W25" s="2">
        <v>9</v>
      </c>
      <c r="X25" s="2">
        <v>6</v>
      </c>
      <c r="Y25" s="2">
        <v>7</v>
      </c>
      <c r="Z25" s="2">
        <v>11</v>
      </c>
      <c r="AA25" s="2">
        <v>9</v>
      </c>
      <c r="AB25" s="2">
        <v>8</v>
      </c>
      <c r="AC25" s="2">
        <v>8</v>
      </c>
      <c r="AD25" s="2">
        <v>7</v>
      </c>
      <c r="AE25" s="2">
        <v>6</v>
      </c>
      <c r="AF25" s="2">
        <v>9</v>
      </c>
      <c r="AG25" s="2">
        <v>9</v>
      </c>
      <c r="AH25" s="2">
        <v>9</v>
      </c>
      <c r="AI25" s="2">
        <v>10</v>
      </c>
      <c r="AJ25" s="2">
        <v>12</v>
      </c>
      <c r="AK25" s="2">
        <v>14</v>
      </c>
      <c r="AL25" s="2">
        <v>17</v>
      </c>
      <c r="AM25" s="2">
        <v>18</v>
      </c>
      <c r="AN25" s="2">
        <v>14</v>
      </c>
      <c r="AO25" s="2">
        <v>17</v>
      </c>
      <c r="AP25" s="2">
        <v>10</v>
      </c>
      <c r="AQ25" s="2">
        <v>13</v>
      </c>
      <c r="AR25" s="2">
        <v>10</v>
      </c>
      <c r="AS25" s="2">
        <v>8</v>
      </c>
      <c r="AT25" s="2">
        <v>7</v>
      </c>
      <c r="AU25" s="2">
        <v>7</v>
      </c>
      <c r="AV25" s="2">
        <v>8</v>
      </c>
      <c r="AW25" s="2">
        <v>7</v>
      </c>
      <c r="AX25" s="2">
        <v>8</v>
      </c>
      <c r="AY25" s="2">
        <v>7</v>
      </c>
      <c r="AZ25" s="2">
        <v>6</v>
      </c>
      <c r="BA25" s="2">
        <v>10</v>
      </c>
      <c r="BB25" s="2">
        <v>9</v>
      </c>
      <c r="BC25" s="2">
        <v>9</v>
      </c>
      <c r="BD25" s="2">
        <v>10</v>
      </c>
      <c r="BE25" s="2">
        <v>13</v>
      </c>
      <c r="BF25" s="2">
        <v>11</v>
      </c>
      <c r="BG25" s="2">
        <v>10</v>
      </c>
      <c r="BH25" s="2">
        <v>9</v>
      </c>
      <c r="BI25" s="2">
        <v>8</v>
      </c>
      <c r="BJ25" s="2">
        <v>6</v>
      </c>
      <c r="BK25" s="2">
        <v>533</v>
      </c>
    </row>
    <row r="26" spans="1:63" x14ac:dyDescent="0.25">
      <c r="A26" s="1">
        <v>24</v>
      </c>
      <c r="B26" s="1" t="s">
        <v>90</v>
      </c>
      <c r="C26" s="1" t="s">
        <v>91</v>
      </c>
      <c r="D26" s="1" t="s">
        <v>8</v>
      </c>
      <c r="E26" s="1" t="s">
        <v>102</v>
      </c>
      <c r="F26" s="1">
        <v>1</v>
      </c>
      <c r="G26" s="1" t="s">
        <v>105</v>
      </c>
      <c r="H26" s="1" t="s">
        <v>5</v>
      </c>
      <c r="I26" s="1">
        <v>2020</v>
      </c>
      <c r="J26" s="1">
        <v>1</v>
      </c>
      <c r="K26" s="1">
        <v>5</v>
      </c>
      <c r="L26" s="1">
        <v>4</v>
      </c>
      <c r="M26" s="1">
        <v>6</v>
      </c>
      <c r="N26" s="1">
        <v>8</v>
      </c>
      <c r="O26" s="1">
        <v>10</v>
      </c>
      <c r="P26" s="1">
        <v>8</v>
      </c>
      <c r="Q26" s="1">
        <v>8</v>
      </c>
      <c r="R26" s="1">
        <v>5</v>
      </c>
      <c r="S26" s="1">
        <v>7</v>
      </c>
      <c r="T26" s="1">
        <v>8</v>
      </c>
      <c r="U26" s="1">
        <v>4</v>
      </c>
      <c r="V26" s="1">
        <v>5</v>
      </c>
      <c r="W26" s="1">
        <v>4</v>
      </c>
      <c r="X26" s="1">
        <v>4</v>
      </c>
      <c r="Y26" s="1">
        <v>3</v>
      </c>
      <c r="Z26" s="1">
        <v>4</v>
      </c>
      <c r="AA26" s="1">
        <v>4</v>
      </c>
      <c r="AB26" s="1">
        <v>3</v>
      </c>
      <c r="AC26" s="1">
        <v>4</v>
      </c>
      <c r="AD26" s="1">
        <v>5</v>
      </c>
      <c r="AE26" s="1">
        <v>5</v>
      </c>
      <c r="AF26" s="1">
        <v>5</v>
      </c>
      <c r="AG26" s="1">
        <v>6</v>
      </c>
      <c r="AH26" s="1">
        <v>9</v>
      </c>
      <c r="AI26" s="1">
        <v>7</v>
      </c>
      <c r="AJ26" s="1">
        <v>4</v>
      </c>
      <c r="AK26" s="1">
        <v>6</v>
      </c>
      <c r="AL26" s="1">
        <v>7</v>
      </c>
      <c r="AM26" s="1">
        <v>10</v>
      </c>
      <c r="AN26" s="1">
        <v>7</v>
      </c>
      <c r="AO26" s="1">
        <v>10</v>
      </c>
      <c r="AP26" s="1">
        <v>10</v>
      </c>
      <c r="AQ26" s="1">
        <v>7</v>
      </c>
      <c r="AR26" s="1">
        <v>6</v>
      </c>
      <c r="AS26" s="1">
        <v>7</v>
      </c>
      <c r="AT26" s="1">
        <v>7</v>
      </c>
      <c r="AU26" s="1">
        <v>5</v>
      </c>
      <c r="AV26" s="1">
        <v>5</v>
      </c>
      <c r="AW26" s="1">
        <v>3</v>
      </c>
      <c r="AX26" s="1">
        <v>5</v>
      </c>
      <c r="AY26" s="1">
        <v>6</v>
      </c>
      <c r="AZ26" s="1">
        <v>6</v>
      </c>
      <c r="BA26" s="1">
        <v>6</v>
      </c>
      <c r="BB26" s="1">
        <v>5</v>
      </c>
      <c r="BC26" s="1">
        <v>7</v>
      </c>
      <c r="BD26" s="1">
        <v>4</v>
      </c>
      <c r="BE26" s="1">
        <v>6</v>
      </c>
      <c r="BF26" s="1">
        <v>6</v>
      </c>
      <c r="BG26" s="1">
        <v>5</v>
      </c>
      <c r="BH26" s="1">
        <v>2</v>
      </c>
      <c r="BI26" s="1">
        <v>4</v>
      </c>
      <c r="BJ26" s="1">
        <v>3</v>
      </c>
      <c r="BK26" s="1">
        <v>300</v>
      </c>
    </row>
    <row r="27" spans="1:63" x14ac:dyDescent="0.25">
      <c r="A27" s="2">
        <v>34</v>
      </c>
      <c r="B27" s="2" t="s">
        <v>92</v>
      </c>
      <c r="C27" s="2" t="s">
        <v>93</v>
      </c>
      <c r="D27" s="2" t="s">
        <v>9</v>
      </c>
      <c r="E27" s="2" t="s">
        <v>102</v>
      </c>
      <c r="F27" s="2">
        <v>1</v>
      </c>
      <c r="G27" s="2" t="s">
        <v>105</v>
      </c>
      <c r="H27" s="2" t="s">
        <v>5</v>
      </c>
      <c r="I27" s="2">
        <v>2020</v>
      </c>
      <c r="J27" s="2">
        <v>1</v>
      </c>
      <c r="K27" s="2">
        <v>5</v>
      </c>
      <c r="L27" s="2">
        <v>5</v>
      </c>
      <c r="M27" s="2">
        <v>7</v>
      </c>
      <c r="N27" s="2">
        <v>7</v>
      </c>
      <c r="O27" s="2">
        <v>9</v>
      </c>
      <c r="P27" s="2">
        <v>5</v>
      </c>
      <c r="Q27" s="2">
        <v>8</v>
      </c>
      <c r="R27" s="2">
        <v>9</v>
      </c>
      <c r="S27" s="2">
        <v>7</v>
      </c>
      <c r="T27" s="2">
        <v>7</v>
      </c>
      <c r="U27" s="2">
        <v>6</v>
      </c>
      <c r="V27" s="2">
        <v>5</v>
      </c>
      <c r="W27" s="2">
        <v>4</v>
      </c>
      <c r="X27" s="2">
        <v>4</v>
      </c>
      <c r="Y27" s="2">
        <v>4</v>
      </c>
      <c r="Z27" s="2">
        <v>3</v>
      </c>
      <c r="AA27" s="2">
        <v>3</v>
      </c>
      <c r="AB27" s="2">
        <v>3</v>
      </c>
      <c r="AC27" s="2">
        <v>3</v>
      </c>
      <c r="AD27" s="2">
        <v>4</v>
      </c>
      <c r="AE27" s="2">
        <v>5</v>
      </c>
      <c r="AF27" s="2">
        <v>6</v>
      </c>
      <c r="AG27" s="2">
        <v>6</v>
      </c>
      <c r="AH27" s="2">
        <v>6</v>
      </c>
      <c r="AI27" s="2">
        <v>8</v>
      </c>
      <c r="AJ27" s="2">
        <v>7</v>
      </c>
      <c r="AK27" s="2">
        <v>5</v>
      </c>
      <c r="AL27" s="2">
        <v>6</v>
      </c>
      <c r="AM27" s="2">
        <v>7</v>
      </c>
      <c r="AN27" s="2">
        <v>5</v>
      </c>
      <c r="AO27" s="2">
        <v>9</v>
      </c>
      <c r="AP27" s="2">
        <v>10</v>
      </c>
      <c r="AQ27" s="2">
        <v>8</v>
      </c>
      <c r="AR27" s="2">
        <v>9</v>
      </c>
      <c r="AS27" s="2">
        <v>8</v>
      </c>
      <c r="AT27" s="2">
        <v>5</v>
      </c>
      <c r="AU27" s="2">
        <v>5</v>
      </c>
      <c r="AV27" s="2">
        <v>4</v>
      </c>
      <c r="AW27" s="2">
        <v>8</v>
      </c>
      <c r="AX27" s="2">
        <v>6</v>
      </c>
      <c r="AY27" s="2">
        <v>7</v>
      </c>
      <c r="AZ27" s="2">
        <v>7</v>
      </c>
      <c r="BA27" s="2">
        <v>6</v>
      </c>
      <c r="BB27" s="2">
        <v>7</v>
      </c>
      <c r="BC27" s="2">
        <v>6</v>
      </c>
      <c r="BD27" s="2">
        <v>5</v>
      </c>
      <c r="BE27" s="2">
        <v>6</v>
      </c>
      <c r="BF27" s="2">
        <v>4</v>
      </c>
      <c r="BG27" s="2">
        <v>7</v>
      </c>
      <c r="BH27" s="2">
        <v>5</v>
      </c>
      <c r="BI27" s="2">
        <v>6</v>
      </c>
      <c r="BJ27" s="2">
        <v>3</v>
      </c>
      <c r="BK27" s="2">
        <v>310</v>
      </c>
    </row>
    <row r="28" spans="1:63" x14ac:dyDescent="0.25">
      <c r="A28" s="1">
        <v>14</v>
      </c>
      <c r="B28" s="1" t="s">
        <v>88</v>
      </c>
      <c r="C28" s="1" t="s">
        <v>89</v>
      </c>
      <c r="D28" s="1" t="s">
        <v>10</v>
      </c>
      <c r="E28" s="1" t="s">
        <v>102</v>
      </c>
      <c r="F28" s="1">
        <v>1</v>
      </c>
      <c r="G28" s="1" t="s">
        <v>105</v>
      </c>
      <c r="H28" s="1" t="s">
        <v>5</v>
      </c>
      <c r="I28" s="1">
        <v>2020</v>
      </c>
      <c r="J28" s="1">
        <v>1</v>
      </c>
      <c r="K28" s="1">
        <v>4</v>
      </c>
      <c r="L28" s="1">
        <v>5</v>
      </c>
      <c r="M28" s="1">
        <v>4</v>
      </c>
      <c r="N28" s="1">
        <v>5</v>
      </c>
      <c r="O28" s="1">
        <v>7</v>
      </c>
      <c r="P28" s="1">
        <v>8</v>
      </c>
      <c r="Q28" s="1">
        <v>6</v>
      </c>
      <c r="R28" s="1">
        <v>6</v>
      </c>
      <c r="S28" s="1">
        <v>7</v>
      </c>
      <c r="T28" s="1">
        <v>5</v>
      </c>
      <c r="U28" s="1">
        <v>5</v>
      </c>
      <c r="V28" s="1">
        <v>3</v>
      </c>
      <c r="W28" s="1">
        <v>4</v>
      </c>
      <c r="X28" s="1">
        <v>4</v>
      </c>
      <c r="Y28" s="1">
        <v>3</v>
      </c>
      <c r="Z28" s="1">
        <v>3</v>
      </c>
      <c r="AA28" s="1">
        <v>3</v>
      </c>
      <c r="AB28" s="1">
        <v>4</v>
      </c>
      <c r="AC28" s="1">
        <v>4</v>
      </c>
      <c r="AD28" s="1">
        <v>3</v>
      </c>
      <c r="AE28" s="1">
        <v>4</v>
      </c>
      <c r="AF28" s="1">
        <v>4</v>
      </c>
      <c r="AG28" s="1">
        <v>8</v>
      </c>
      <c r="AH28" s="1">
        <v>5</v>
      </c>
      <c r="AI28" s="1">
        <v>7</v>
      </c>
      <c r="AJ28" s="1">
        <v>8</v>
      </c>
      <c r="AK28" s="1">
        <v>5</v>
      </c>
      <c r="AL28" s="1">
        <v>6</v>
      </c>
      <c r="AM28" s="1">
        <v>6</v>
      </c>
      <c r="AN28" s="1">
        <v>7</v>
      </c>
      <c r="AO28" s="1">
        <v>8</v>
      </c>
      <c r="AP28" s="1">
        <v>9</v>
      </c>
      <c r="AQ28" s="1">
        <v>10</v>
      </c>
      <c r="AR28" s="1">
        <v>10</v>
      </c>
      <c r="AS28" s="1">
        <v>7</v>
      </c>
      <c r="AT28" s="1">
        <v>6</v>
      </c>
      <c r="AU28" s="1">
        <v>8</v>
      </c>
      <c r="AV28" s="1">
        <v>6</v>
      </c>
      <c r="AW28" s="1">
        <v>7</v>
      </c>
      <c r="AX28" s="1">
        <v>7</v>
      </c>
      <c r="AY28" s="1">
        <v>5</v>
      </c>
      <c r="AZ28" s="1">
        <v>5</v>
      </c>
      <c r="BA28" s="1">
        <v>6</v>
      </c>
      <c r="BB28" s="1">
        <v>6</v>
      </c>
      <c r="BC28" s="1">
        <v>6</v>
      </c>
      <c r="BD28" s="1">
        <v>5</v>
      </c>
      <c r="BE28" s="1">
        <v>4</v>
      </c>
      <c r="BF28" s="1">
        <v>5</v>
      </c>
      <c r="BG28" s="1">
        <v>3</v>
      </c>
      <c r="BH28" s="1">
        <v>5</v>
      </c>
      <c r="BI28" s="1">
        <v>4</v>
      </c>
      <c r="BJ28" s="1">
        <v>2</v>
      </c>
      <c r="BK28" s="1">
        <v>287</v>
      </c>
    </row>
    <row r="29" spans="1:63" x14ac:dyDescent="0.25">
      <c r="A29" s="2">
        <v>4</v>
      </c>
      <c r="B29" s="2" t="s">
        <v>84</v>
      </c>
      <c r="C29" s="2" t="s">
        <v>85</v>
      </c>
      <c r="D29" s="2" t="s">
        <v>11</v>
      </c>
      <c r="E29" s="2" t="s">
        <v>102</v>
      </c>
      <c r="F29" s="2">
        <v>1</v>
      </c>
      <c r="G29" s="2" t="s">
        <v>105</v>
      </c>
      <c r="H29" s="2" t="s">
        <v>5</v>
      </c>
      <c r="I29" s="2">
        <v>2020</v>
      </c>
      <c r="J29" s="2">
        <v>1</v>
      </c>
      <c r="K29" s="2">
        <v>10</v>
      </c>
      <c r="L29" s="2">
        <v>12</v>
      </c>
      <c r="M29" s="2">
        <v>10</v>
      </c>
      <c r="N29" s="2">
        <v>11</v>
      </c>
      <c r="O29" s="2">
        <v>9</v>
      </c>
      <c r="P29" s="2">
        <v>10</v>
      </c>
      <c r="Q29" s="2">
        <v>10</v>
      </c>
      <c r="R29" s="2">
        <v>10</v>
      </c>
      <c r="S29" s="2">
        <v>14</v>
      </c>
      <c r="T29" s="2">
        <v>11</v>
      </c>
      <c r="U29" s="2">
        <v>10</v>
      </c>
      <c r="V29" s="2">
        <v>5</v>
      </c>
      <c r="W29" s="2">
        <v>7</v>
      </c>
      <c r="X29" s="2">
        <v>6</v>
      </c>
      <c r="Y29" s="2">
        <v>6</v>
      </c>
      <c r="Z29" s="2">
        <v>9</v>
      </c>
      <c r="AA29" s="2">
        <v>10</v>
      </c>
      <c r="AB29" s="2">
        <v>13</v>
      </c>
      <c r="AC29" s="2">
        <v>10</v>
      </c>
      <c r="AD29" s="2">
        <v>9</v>
      </c>
      <c r="AE29" s="2">
        <v>13</v>
      </c>
      <c r="AF29" s="2">
        <v>10</v>
      </c>
      <c r="AG29" s="2">
        <v>11</v>
      </c>
      <c r="AH29" s="2">
        <v>18</v>
      </c>
      <c r="AI29" s="2">
        <v>17</v>
      </c>
      <c r="AJ29" s="2">
        <v>18</v>
      </c>
      <c r="AK29" s="2">
        <v>9</v>
      </c>
      <c r="AL29" s="2">
        <v>8</v>
      </c>
      <c r="AM29" s="2">
        <v>15</v>
      </c>
      <c r="AN29" s="2">
        <v>8</v>
      </c>
      <c r="AO29" s="2">
        <v>11</v>
      </c>
      <c r="AP29" s="2">
        <v>12</v>
      </c>
      <c r="AQ29" s="2">
        <v>13</v>
      </c>
      <c r="AR29" s="2">
        <v>10</v>
      </c>
      <c r="AS29" s="2">
        <v>11</v>
      </c>
      <c r="AT29" s="2">
        <v>10</v>
      </c>
      <c r="AU29" s="2">
        <v>9</v>
      </c>
      <c r="AV29" s="2">
        <v>12</v>
      </c>
      <c r="AW29" s="2">
        <v>6</v>
      </c>
      <c r="AX29" s="2">
        <v>9</v>
      </c>
      <c r="AY29" s="2">
        <v>13</v>
      </c>
      <c r="AZ29" s="2">
        <v>9</v>
      </c>
      <c r="BA29" s="2">
        <v>13</v>
      </c>
      <c r="BB29" s="2">
        <v>11</v>
      </c>
      <c r="BC29" s="2">
        <v>9</v>
      </c>
      <c r="BD29" s="2">
        <v>10</v>
      </c>
      <c r="BE29" s="2">
        <v>11</v>
      </c>
      <c r="BF29" s="2">
        <v>11</v>
      </c>
      <c r="BG29" s="2">
        <v>10</v>
      </c>
      <c r="BH29" s="2">
        <v>10</v>
      </c>
      <c r="BI29" s="2">
        <v>14</v>
      </c>
      <c r="BJ29" s="2">
        <v>17</v>
      </c>
      <c r="BK29" s="2">
        <v>560</v>
      </c>
    </row>
    <row r="30" spans="1:63" x14ac:dyDescent="0.25">
      <c r="A30" s="1">
        <v>64</v>
      </c>
      <c r="B30" s="1" t="s">
        <v>98</v>
      </c>
      <c r="C30" s="1" t="s">
        <v>99</v>
      </c>
      <c r="D30" s="1" t="s">
        <v>12</v>
      </c>
      <c r="E30" s="1" t="s">
        <v>102</v>
      </c>
      <c r="F30" s="1">
        <v>1</v>
      </c>
      <c r="G30" s="1" t="s">
        <v>105</v>
      </c>
      <c r="H30" s="1" t="s">
        <v>5</v>
      </c>
      <c r="I30" s="1">
        <v>2020</v>
      </c>
      <c r="J30" s="1">
        <v>1</v>
      </c>
      <c r="K30" s="1">
        <v>5</v>
      </c>
      <c r="L30" s="1">
        <v>5</v>
      </c>
      <c r="M30" s="1">
        <v>8</v>
      </c>
      <c r="N30" s="1">
        <v>8</v>
      </c>
      <c r="O30" s="1">
        <v>6</v>
      </c>
      <c r="P30" s="1">
        <v>5</v>
      </c>
      <c r="Q30" s="1">
        <v>7</v>
      </c>
      <c r="R30" s="1">
        <v>8</v>
      </c>
      <c r="S30" s="1">
        <v>8</v>
      </c>
      <c r="T30" s="1">
        <v>5</v>
      </c>
      <c r="U30" s="1">
        <v>6</v>
      </c>
      <c r="V30" s="1">
        <v>6</v>
      </c>
      <c r="W30" s="1">
        <v>3</v>
      </c>
      <c r="X30" s="1">
        <v>3</v>
      </c>
      <c r="Y30" s="1">
        <v>3</v>
      </c>
      <c r="Z30" s="1">
        <v>4</v>
      </c>
      <c r="AA30" s="1">
        <v>5</v>
      </c>
      <c r="AB30" s="1">
        <v>4</v>
      </c>
      <c r="AC30" s="1">
        <v>4</v>
      </c>
      <c r="AD30" s="1">
        <v>4</v>
      </c>
      <c r="AE30" s="1">
        <v>5</v>
      </c>
      <c r="AF30" s="1">
        <v>5</v>
      </c>
      <c r="AG30" s="1">
        <v>4</v>
      </c>
      <c r="AH30" s="1">
        <v>6</v>
      </c>
      <c r="AI30" s="1">
        <v>8</v>
      </c>
      <c r="AJ30" s="1">
        <v>5</v>
      </c>
      <c r="AK30" s="1">
        <v>6</v>
      </c>
      <c r="AL30" s="1">
        <v>6</v>
      </c>
      <c r="AM30" s="1">
        <v>7</v>
      </c>
      <c r="AN30" s="1">
        <v>6</v>
      </c>
      <c r="AO30" s="1">
        <v>7</v>
      </c>
      <c r="AP30" s="1">
        <v>13</v>
      </c>
      <c r="AQ30" s="1">
        <v>9</v>
      </c>
      <c r="AR30" s="1">
        <v>7</v>
      </c>
      <c r="AS30" s="1">
        <v>8</v>
      </c>
      <c r="AT30" s="1">
        <v>4</v>
      </c>
      <c r="AU30" s="1">
        <v>6</v>
      </c>
      <c r="AV30" s="1">
        <v>5</v>
      </c>
      <c r="AW30" s="1">
        <v>6</v>
      </c>
      <c r="AX30" s="1">
        <v>4</v>
      </c>
      <c r="AY30" s="1">
        <v>4</v>
      </c>
      <c r="AZ30" s="1">
        <v>5</v>
      </c>
      <c r="BA30" s="1">
        <v>6</v>
      </c>
      <c r="BB30" s="1">
        <v>6</v>
      </c>
      <c r="BC30" s="1">
        <v>5</v>
      </c>
      <c r="BD30" s="1">
        <v>6</v>
      </c>
      <c r="BE30" s="1">
        <v>6</v>
      </c>
      <c r="BF30" s="1">
        <v>4</v>
      </c>
      <c r="BG30" s="1">
        <v>4</v>
      </c>
      <c r="BH30" s="1">
        <v>7</v>
      </c>
      <c r="BI30" s="1">
        <v>3</v>
      </c>
      <c r="BJ30" s="1">
        <v>4</v>
      </c>
      <c r="BK30" s="1">
        <v>294</v>
      </c>
    </row>
    <row r="31" spans="1:63" x14ac:dyDescent="0.25">
      <c r="A31" s="2">
        <v>44</v>
      </c>
      <c r="B31" s="2" t="s">
        <v>94</v>
      </c>
      <c r="C31" s="2" t="s">
        <v>95</v>
      </c>
      <c r="D31" s="2" t="s">
        <v>13</v>
      </c>
      <c r="E31" s="2" t="s">
        <v>102</v>
      </c>
      <c r="F31" s="2">
        <v>1</v>
      </c>
      <c r="G31" s="2" t="s">
        <v>105</v>
      </c>
      <c r="H31" s="2" t="s">
        <v>5</v>
      </c>
      <c r="I31" s="2">
        <v>2020</v>
      </c>
      <c r="J31" s="2">
        <v>1</v>
      </c>
      <c r="K31" s="2">
        <v>6</v>
      </c>
      <c r="L31" s="2">
        <v>8</v>
      </c>
      <c r="M31" s="2">
        <v>10</v>
      </c>
      <c r="N31" s="2">
        <v>11</v>
      </c>
      <c r="O31" s="2">
        <v>7</v>
      </c>
      <c r="P31" s="2">
        <v>9</v>
      </c>
      <c r="Q31" s="2">
        <v>7</v>
      </c>
      <c r="R31" s="2">
        <v>9</v>
      </c>
      <c r="S31" s="2">
        <v>10</v>
      </c>
      <c r="T31" s="2">
        <v>11</v>
      </c>
      <c r="U31" s="2">
        <v>6</v>
      </c>
      <c r="V31" s="2">
        <v>9</v>
      </c>
      <c r="W31" s="2">
        <v>8</v>
      </c>
      <c r="X31" s="2">
        <v>7</v>
      </c>
      <c r="Y31" s="2">
        <v>6</v>
      </c>
      <c r="Z31" s="2">
        <v>7</v>
      </c>
      <c r="AA31" s="2">
        <v>7</v>
      </c>
      <c r="AB31" s="2">
        <v>7</v>
      </c>
      <c r="AC31" s="2">
        <v>8</v>
      </c>
      <c r="AD31" s="2">
        <v>7</v>
      </c>
      <c r="AE31" s="2">
        <v>10</v>
      </c>
      <c r="AF31" s="2">
        <v>7</v>
      </c>
      <c r="AG31" s="2">
        <v>8</v>
      </c>
      <c r="AH31" s="2">
        <v>10</v>
      </c>
      <c r="AI31" s="2">
        <v>10</v>
      </c>
      <c r="AJ31" s="2">
        <v>5</v>
      </c>
      <c r="AK31" s="2">
        <v>6</v>
      </c>
      <c r="AL31" s="2">
        <v>10</v>
      </c>
      <c r="AM31" s="2">
        <v>8</v>
      </c>
      <c r="AN31" s="2">
        <v>12</v>
      </c>
      <c r="AO31" s="2">
        <v>11</v>
      </c>
      <c r="AP31" s="2">
        <v>10</v>
      </c>
      <c r="AQ31" s="2">
        <v>11</v>
      </c>
      <c r="AR31" s="2">
        <v>14</v>
      </c>
      <c r="AS31" s="2">
        <v>7</v>
      </c>
      <c r="AT31" s="2">
        <v>9</v>
      </c>
      <c r="AU31" s="2">
        <v>10</v>
      </c>
      <c r="AV31" s="2">
        <v>7</v>
      </c>
      <c r="AW31" s="2">
        <v>7</v>
      </c>
      <c r="AX31" s="2">
        <v>9</v>
      </c>
      <c r="AY31" s="2">
        <v>10</v>
      </c>
      <c r="AZ31" s="2">
        <v>8</v>
      </c>
      <c r="BA31" s="2">
        <v>7</v>
      </c>
      <c r="BB31" s="2">
        <v>8</v>
      </c>
      <c r="BC31" s="2">
        <v>4</v>
      </c>
      <c r="BD31" s="2">
        <v>9</v>
      </c>
      <c r="BE31" s="2">
        <v>8</v>
      </c>
      <c r="BF31" s="2">
        <v>7</v>
      </c>
      <c r="BG31" s="2">
        <v>5</v>
      </c>
      <c r="BH31" s="2">
        <v>7</v>
      </c>
      <c r="BI31" s="2">
        <v>7</v>
      </c>
      <c r="BJ31" s="2">
        <v>4</v>
      </c>
      <c r="BK31" s="2">
        <v>425</v>
      </c>
    </row>
    <row r="32" spans="1:63" x14ac:dyDescent="0.25">
      <c r="A32" s="1">
        <v>74</v>
      </c>
      <c r="B32" s="1" t="s">
        <v>100</v>
      </c>
      <c r="C32" s="1" t="s">
        <v>101</v>
      </c>
      <c r="D32" s="1" t="s">
        <v>14</v>
      </c>
      <c r="E32" s="1" t="s">
        <v>102</v>
      </c>
      <c r="F32" s="1">
        <v>1</v>
      </c>
      <c r="G32" s="1" t="s">
        <v>105</v>
      </c>
      <c r="H32" s="1" t="s">
        <v>5</v>
      </c>
      <c r="I32" s="1">
        <v>2020</v>
      </c>
      <c r="J32" s="1">
        <v>1</v>
      </c>
      <c r="K32" s="1">
        <v>4</v>
      </c>
      <c r="L32" s="1">
        <v>4</v>
      </c>
      <c r="M32" s="1">
        <v>6</v>
      </c>
      <c r="N32" s="1">
        <v>6</v>
      </c>
      <c r="O32" s="1">
        <v>7</v>
      </c>
      <c r="P32" s="1">
        <v>5</v>
      </c>
      <c r="Q32" s="1">
        <v>6</v>
      </c>
      <c r="R32" s="1">
        <v>5</v>
      </c>
      <c r="S32" s="1">
        <v>5</v>
      </c>
      <c r="T32" s="1">
        <v>5</v>
      </c>
      <c r="U32" s="1">
        <v>6</v>
      </c>
      <c r="V32" s="1">
        <v>3</v>
      </c>
      <c r="W32" s="1">
        <v>3</v>
      </c>
      <c r="X32" s="1">
        <v>2</v>
      </c>
      <c r="Y32" s="1">
        <v>3</v>
      </c>
      <c r="Z32" s="1">
        <v>2</v>
      </c>
      <c r="AA32" s="1">
        <v>3</v>
      </c>
      <c r="AB32" s="1">
        <v>2</v>
      </c>
      <c r="AC32" s="1">
        <v>5</v>
      </c>
      <c r="AD32" s="1">
        <v>3</v>
      </c>
      <c r="AE32" s="1">
        <v>2</v>
      </c>
      <c r="AF32" s="1">
        <v>3</v>
      </c>
      <c r="AG32" s="1">
        <v>4</v>
      </c>
      <c r="AH32" s="1">
        <v>6</v>
      </c>
      <c r="AI32" s="1">
        <v>6</v>
      </c>
      <c r="AJ32" s="1">
        <v>5</v>
      </c>
      <c r="AK32" s="1">
        <v>5</v>
      </c>
      <c r="AL32" s="1">
        <v>4</v>
      </c>
      <c r="AM32" s="1">
        <v>5</v>
      </c>
      <c r="AN32" s="1">
        <v>7</v>
      </c>
      <c r="AO32" s="1">
        <v>6</v>
      </c>
      <c r="AP32" s="1">
        <v>4</v>
      </c>
      <c r="AQ32" s="1">
        <v>5</v>
      </c>
      <c r="AR32" s="1">
        <v>5</v>
      </c>
      <c r="AS32" s="1">
        <v>4</v>
      </c>
      <c r="AT32" s="1">
        <v>5</v>
      </c>
      <c r="AU32" s="1">
        <v>5</v>
      </c>
      <c r="AV32" s="1">
        <v>4</v>
      </c>
      <c r="AW32" s="1">
        <v>3</v>
      </c>
      <c r="AX32" s="1">
        <v>4</v>
      </c>
      <c r="AY32" s="1">
        <v>4</v>
      </c>
      <c r="AZ32" s="1">
        <v>3</v>
      </c>
      <c r="BA32" s="1">
        <v>5</v>
      </c>
      <c r="BB32" s="1">
        <v>3</v>
      </c>
      <c r="BC32" s="1">
        <v>5</v>
      </c>
      <c r="BD32" s="1">
        <v>5</v>
      </c>
      <c r="BE32" s="1">
        <v>5</v>
      </c>
      <c r="BF32" s="1">
        <v>3</v>
      </c>
      <c r="BG32" s="1">
        <v>2</v>
      </c>
      <c r="BH32" s="1">
        <v>4</v>
      </c>
      <c r="BI32" s="1">
        <v>4</v>
      </c>
      <c r="BJ32" s="1">
        <v>5</v>
      </c>
      <c r="BK32" s="1">
        <v>225</v>
      </c>
    </row>
    <row r="33" spans="1:63" x14ac:dyDescent="0.25">
      <c r="A33" s="2">
        <v>54</v>
      </c>
      <c r="B33" s="2" t="s">
        <v>96</v>
      </c>
      <c r="C33" s="2" t="s">
        <v>97</v>
      </c>
      <c r="D33" s="2" t="s">
        <v>15</v>
      </c>
      <c r="E33" s="2" t="s">
        <v>102</v>
      </c>
      <c r="F33" s="2">
        <v>1</v>
      </c>
      <c r="G33" s="2" t="s">
        <v>105</v>
      </c>
      <c r="H33" s="2" t="s">
        <v>5</v>
      </c>
      <c r="I33" s="2">
        <v>2020</v>
      </c>
      <c r="J33" s="2">
        <v>1</v>
      </c>
      <c r="K33" s="2">
        <v>10</v>
      </c>
      <c r="L33" s="2">
        <v>13</v>
      </c>
      <c r="M33" s="2">
        <v>18</v>
      </c>
      <c r="N33" s="2">
        <v>11</v>
      </c>
      <c r="O33" s="2">
        <v>14</v>
      </c>
      <c r="P33" s="2">
        <v>11</v>
      </c>
      <c r="Q33" s="2">
        <v>14</v>
      </c>
      <c r="R33" s="2">
        <v>16</v>
      </c>
      <c r="S33" s="2">
        <v>13</v>
      </c>
      <c r="T33" s="2">
        <v>11</v>
      </c>
      <c r="U33" s="2">
        <v>8</v>
      </c>
      <c r="V33" s="2">
        <v>9</v>
      </c>
      <c r="W33" s="2">
        <v>11</v>
      </c>
      <c r="X33" s="2">
        <v>10</v>
      </c>
      <c r="Y33" s="2">
        <v>10</v>
      </c>
      <c r="Z33" s="2">
        <v>13</v>
      </c>
      <c r="AA33" s="2">
        <v>12</v>
      </c>
      <c r="AB33" s="2">
        <v>13</v>
      </c>
      <c r="AC33" s="2">
        <v>12</v>
      </c>
      <c r="AD33" s="2">
        <v>12</v>
      </c>
      <c r="AE33" s="2">
        <v>9</v>
      </c>
      <c r="AF33" s="2">
        <v>7</v>
      </c>
      <c r="AG33" s="2">
        <v>13</v>
      </c>
      <c r="AH33" s="2">
        <v>9</v>
      </c>
      <c r="AI33" s="2">
        <v>13</v>
      </c>
      <c r="AJ33" s="2">
        <v>7</v>
      </c>
      <c r="AK33" s="2">
        <v>9</v>
      </c>
      <c r="AL33" s="2">
        <v>9</v>
      </c>
      <c r="AM33" s="2">
        <v>12</v>
      </c>
      <c r="AN33" s="2">
        <v>13</v>
      </c>
      <c r="AO33" s="2">
        <v>16</v>
      </c>
      <c r="AP33" s="2">
        <v>15</v>
      </c>
      <c r="AQ33" s="2">
        <v>15</v>
      </c>
      <c r="AR33" s="2">
        <v>11</v>
      </c>
      <c r="AS33" s="2">
        <v>8</v>
      </c>
      <c r="AT33" s="2">
        <v>14</v>
      </c>
      <c r="AU33" s="2">
        <v>12</v>
      </c>
      <c r="AV33" s="2">
        <v>11</v>
      </c>
      <c r="AW33" s="2">
        <v>9</v>
      </c>
      <c r="AX33" s="2">
        <v>8</v>
      </c>
      <c r="AY33" s="2">
        <v>13</v>
      </c>
      <c r="AZ33" s="2">
        <v>10</v>
      </c>
      <c r="BA33" s="2">
        <v>11</v>
      </c>
      <c r="BB33" s="2">
        <v>14</v>
      </c>
      <c r="BC33" s="2">
        <v>14</v>
      </c>
      <c r="BD33" s="2">
        <v>7</v>
      </c>
      <c r="BE33" s="2">
        <v>11</v>
      </c>
      <c r="BF33" s="2">
        <v>11</v>
      </c>
      <c r="BG33" s="2">
        <v>11</v>
      </c>
      <c r="BH33" s="2">
        <v>8</v>
      </c>
      <c r="BI33" s="2">
        <v>7</v>
      </c>
      <c r="BJ33" s="2">
        <v>10</v>
      </c>
      <c r="BK33" s="2">
        <v>588</v>
      </c>
    </row>
    <row r="34" spans="1:63" x14ac:dyDescent="0.25">
      <c r="A34" s="1">
        <v>26</v>
      </c>
      <c r="B34" s="1" t="s">
        <v>90</v>
      </c>
      <c r="C34" s="1" t="s">
        <v>91</v>
      </c>
      <c r="D34" s="1" t="s">
        <v>8</v>
      </c>
      <c r="E34" s="1" t="s">
        <v>102</v>
      </c>
      <c r="F34" s="1">
        <v>1</v>
      </c>
      <c r="G34" s="1" t="s">
        <v>106</v>
      </c>
      <c r="H34" s="1" t="s">
        <v>6</v>
      </c>
      <c r="I34" s="1">
        <v>2020</v>
      </c>
      <c r="J34" s="1">
        <v>1</v>
      </c>
      <c r="K34" s="1">
        <v>1</v>
      </c>
      <c r="L34" s="1">
        <v>1</v>
      </c>
      <c r="M34" s="1">
        <v>2</v>
      </c>
      <c r="N34" s="1">
        <v>3</v>
      </c>
      <c r="O34" s="1">
        <v>2</v>
      </c>
      <c r="P34" s="1">
        <v>2</v>
      </c>
      <c r="Q34" s="1">
        <v>1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1</v>
      </c>
      <c r="Y34" s="1">
        <v>1</v>
      </c>
      <c r="Z34" s="1">
        <v>1</v>
      </c>
      <c r="AA34" s="1">
        <v>1</v>
      </c>
      <c r="AB34" s="1">
        <v>2</v>
      </c>
      <c r="AC34" s="1">
        <v>1</v>
      </c>
      <c r="AD34" s="1">
        <v>1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1</v>
      </c>
      <c r="AK34" s="1">
        <v>3</v>
      </c>
      <c r="AL34" s="1">
        <v>3</v>
      </c>
      <c r="AM34" s="1">
        <v>3</v>
      </c>
      <c r="AN34" s="1">
        <v>3</v>
      </c>
      <c r="AO34" s="1">
        <v>5</v>
      </c>
      <c r="AP34" s="1">
        <v>5</v>
      </c>
      <c r="AQ34" s="1">
        <v>5</v>
      </c>
      <c r="AR34" s="1">
        <v>3</v>
      </c>
      <c r="AS34" s="1">
        <v>3</v>
      </c>
      <c r="AT34" s="1">
        <v>3</v>
      </c>
      <c r="AU34" s="1">
        <v>2</v>
      </c>
      <c r="AV34" s="1">
        <v>1</v>
      </c>
      <c r="AW34" s="1">
        <v>1</v>
      </c>
      <c r="AX34" s="1">
        <v>1</v>
      </c>
      <c r="AY34" s="1">
        <v>1</v>
      </c>
      <c r="AZ34" s="1">
        <v>1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75</v>
      </c>
    </row>
    <row r="35" spans="1:63" x14ac:dyDescent="0.25">
      <c r="A35" s="2">
        <v>36</v>
      </c>
      <c r="B35" s="2" t="s">
        <v>92</v>
      </c>
      <c r="C35" s="2" t="s">
        <v>93</v>
      </c>
      <c r="D35" s="2" t="s">
        <v>9</v>
      </c>
      <c r="E35" s="2" t="s">
        <v>102</v>
      </c>
      <c r="F35" s="2">
        <v>1</v>
      </c>
      <c r="G35" s="2" t="s">
        <v>106</v>
      </c>
      <c r="H35" s="2" t="s">
        <v>6</v>
      </c>
      <c r="I35" s="2">
        <v>2020</v>
      </c>
      <c r="J35" s="2">
        <v>1</v>
      </c>
      <c r="K35" s="2">
        <v>1</v>
      </c>
      <c r="L35" s="2">
        <v>2</v>
      </c>
      <c r="M35" s="2">
        <v>3</v>
      </c>
      <c r="N35" s="2">
        <v>2</v>
      </c>
      <c r="O35" s="2">
        <v>3</v>
      </c>
      <c r="P35" s="2">
        <v>2</v>
      </c>
      <c r="Q35" s="2">
        <v>2</v>
      </c>
      <c r="R35" s="2">
        <v>1</v>
      </c>
      <c r="S35" s="2">
        <v>2</v>
      </c>
      <c r="T35" s="2">
        <v>1</v>
      </c>
      <c r="U35" s="2">
        <v>1</v>
      </c>
      <c r="V35" s="2">
        <v>1</v>
      </c>
      <c r="W35" s="2">
        <v>0</v>
      </c>
      <c r="X35" s="2">
        <v>1</v>
      </c>
      <c r="Y35" s="2">
        <v>1</v>
      </c>
      <c r="Z35" s="2">
        <v>1</v>
      </c>
      <c r="AA35" s="2">
        <v>1</v>
      </c>
      <c r="AB35" s="2">
        <v>3</v>
      </c>
      <c r="AC35" s="2">
        <v>2</v>
      </c>
      <c r="AD35" s="2">
        <v>4</v>
      </c>
      <c r="AE35" s="2">
        <v>4</v>
      </c>
      <c r="AF35" s="2">
        <v>4</v>
      </c>
      <c r="AG35" s="2">
        <v>4</v>
      </c>
      <c r="AH35" s="2">
        <v>4</v>
      </c>
      <c r="AI35" s="2">
        <v>6</v>
      </c>
      <c r="AJ35" s="2">
        <v>5</v>
      </c>
      <c r="AK35" s="2">
        <v>2</v>
      </c>
      <c r="AL35" s="2">
        <v>3</v>
      </c>
      <c r="AM35" s="2">
        <v>2</v>
      </c>
      <c r="AN35" s="2">
        <v>3</v>
      </c>
      <c r="AO35" s="2">
        <v>3</v>
      </c>
      <c r="AP35" s="2">
        <v>3</v>
      </c>
      <c r="AQ35" s="2">
        <v>2</v>
      </c>
      <c r="AR35" s="2">
        <v>4</v>
      </c>
      <c r="AS35" s="2">
        <v>4</v>
      </c>
      <c r="AT35" s="2">
        <v>1</v>
      </c>
      <c r="AU35" s="2">
        <v>1</v>
      </c>
      <c r="AV35" s="2">
        <v>2</v>
      </c>
      <c r="AW35" s="2">
        <v>1</v>
      </c>
      <c r="AX35" s="2">
        <v>1</v>
      </c>
      <c r="AY35" s="2">
        <v>1</v>
      </c>
      <c r="AZ35" s="2">
        <v>1</v>
      </c>
      <c r="BA35" s="2">
        <v>1</v>
      </c>
      <c r="BB35" s="2">
        <v>1</v>
      </c>
      <c r="BC35" s="2">
        <v>1</v>
      </c>
      <c r="BD35" s="2">
        <v>1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99</v>
      </c>
    </row>
    <row r="36" spans="1:63" x14ac:dyDescent="0.25">
      <c r="A36" s="1">
        <v>16</v>
      </c>
      <c r="B36" s="1" t="s">
        <v>88</v>
      </c>
      <c r="C36" s="1" t="s">
        <v>89</v>
      </c>
      <c r="D36" s="1" t="s">
        <v>10</v>
      </c>
      <c r="E36" s="1" t="s">
        <v>102</v>
      </c>
      <c r="F36" s="1">
        <v>1</v>
      </c>
      <c r="G36" s="1" t="s">
        <v>106</v>
      </c>
      <c r="H36" s="1" t="s">
        <v>6</v>
      </c>
      <c r="I36" s="1">
        <v>2020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2</v>
      </c>
      <c r="P36" s="1">
        <v>1</v>
      </c>
      <c r="Q36" s="1">
        <v>1</v>
      </c>
      <c r="R36" s="1">
        <v>1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1</v>
      </c>
      <c r="AF36" s="1">
        <v>0</v>
      </c>
      <c r="AG36" s="1">
        <v>1</v>
      </c>
      <c r="AH36" s="1">
        <v>1</v>
      </c>
      <c r="AI36" s="1">
        <v>2</v>
      </c>
      <c r="AJ36" s="1">
        <v>2</v>
      </c>
      <c r="AK36" s="1">
        <v>2</v>
      </c>
      <c r="AL36" s="1">
        <v>2</v>
      </c>
      <c r="AM36" s="1">
        <v>2</v>
      </c>
      <c r="AN36" s="1">
        <v>3</v>
      </c>
      <c r="AO36" s="1">
        <v>2</v>
      </c>
      <c r="AP36" s="1">
        <v>3</v>
      </c>
      <c r="AQ36" s="1">
        <v>4</v>
      </c>
      <c r="AR36" s="1">
        <v>3</v>
      </c>
      <c r="AS36" s="1">
        <v>2</v>
      </c>
      <c r="AT36" s="1">
        <v>1</v>
      </c>
      <c r="AU36" s="1">
        <v>1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41</v>
      </c>
    </row>
    <row r="37" spans="1:63" x14ac:dyDescent="0.25">
      <c r="A37" s="2">
        <v>6</v>
      </c>
      <c r="B37" s="2" t="s">
        <v>84</v>
      </c>
      <c r="C37" s="2" t="s">
        <v>85</v>
      </c>
      <c r="D37" s="2" t="s">
        <v>11</v>
      </c>
      <c r="E37" s="2" t="s">
        <v>102</v>
      </c>
      <c r="F37" s="2">
        <v>1</v>
      </c>
      <c r="G37" s="2" t="s">
        <v>106</v>
      </c>
      <c r="H37" s="2" t="s">
        <v>6</v>
      </c>
      <c r="I37" s="2">
        <v>2020</v>
      </c>
      <c r="J37" s="2">
        <v>1</v>
      </c>
      <c r="K37" s="2">
        <v>2</v>
      </c>
      <c r="L37" s="2">
        <v>3</v>
      </c>
      <c r="M37" s="2">
        <v>4</v>
      </c>
      <c r="N37" s="2">
        <v>4</v>
      </c>
      <c r="O37" s="2">
        <v>3</v>
      </c>
      <c r="P37" s="2">
        <v>4</v>
      </c>
      <c r="Q37" s="2">
        <v>3</v>
      </c>
      <c r="R37" s="2">
        <v>2</v>
      </c>
      <c r="S37" s="2">
        <v>1</v>
      </c>
      <c r="T37" s="2">
        <v>1</v>
      </c>
      <c r="U37" s="2">
        <v>1</v>
      </c>
      <c r="V37" s="2">
        <v>0</v>
      </c>
      <c r="W37" s="2">
        <v>0</v>
      </c>
      <c r="X37" s="2">
        <v>1</v>
      </c>
      <c r="Y37" s="2">
        <v>1</v>
      </c>
      <c r="Z37" s="2">
        <v>2</v>
      </c>
      <c r="AA37" s="2">
        <v>2</v>
      </c>
      <c r="AB37" s="2">
        <v>2</v>
      </c>
      <c r="AC37" s="2">
        <v>4</v>
      </c>
      <c r="AD37" s="2">
        <v>2</v>
      </c>
      <c r="AE37" s="2">
        <v>3</v>
      </c>
      <c r="AF37" s="2">
        <v>3</v>
      </c>
      <c r="AG37" s="2">
        <v>4</v>
      </c>
      <c r="AH37" s="2">
        <v>4</v>
      </c>
      <c r="AI37" s="2">
        <v>5</v>
      </c>
      <c r="AJ37" s="2">
        <v>3</v>
      </c>
      <c r="AK37" s="2">
        <v>3</v>
      </c>
      <c r="AL37" s="2">
        <v>5</v>
      </c>
      <c r="AM37" s="2">
        <v>6</v>
      </c>
      <c r="AN37" s="2">
        <v>7</v>
      </c>
      <c r="AO37" s="2">
        <v>5</v>
      </c>
      <c r="AP37" s="2">
        <v>7</v>
      </c>
      <c r="AQ37" s="2">
        <v>10</v>
      </c>
      <c r="AR37" s="2">
        <v>6</v>
      </c>
      <c r="AS37" s="2">
        <v>7</v>
      </c>
      <c r="AT37" s="2">
        <v>4</v>
      </c>
      <c r="AU37" s="2">
        <v>2</v>
      </c>
      <c r="AV37" s="2">
        <v>2</v>
      </c>
      <c r="AW37" s="2">
        <v>1</v>
      </c>
      <c r="AX37" s="2">
        <v>1</v>
      </c>
      <c r="AY37" s="2">
        <v>1</v>
      </c>
      <c r="AZ37" s="2">
        <v>1</v>
      </c>
      <c r="BA37" s="2">
        <v>1</v>
      </c>
      <c r="BB37" s="2">
        <v>0</v>
      </c>
      <c r="BC37" s="2">
        <v>1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134</v>
      </c>
    </row>
    <row r="38" spans="1:63" x14ac:dyDescent="0.25">
      <c r="A38" s="1">
        <v>66</v>
      </c>
      <c r="B38" s="1" t="s">
        <v>98</v>
      </c>
      <c r="C38" s="1" t="s">
        <v>99</v>
      </c>
      <c r="D38" s="1" t="s">
        <v>12</v>
      </c>
      <c r="E38" s="1" t="s">
        <v>102</v>
      </c>
      <c r="F38" s="1">
        <v>1</v>
      </c>
      <c r="G38" s="1" t="s">
        <v>106</v>
      </c>
      <c r="H38" s="1" t="s">
        <v>6</v>
      </c>
      <c r="I38" s="1">
        <v>2020</v>
      </c>
      <c r="J38" s="1">
        <v>1</v>
      </c>
      <c r="K38" s="1">
        <v>2</v>
      </c>
      <c r="L38" s="1">
        <v>2</v>
      </c>
      <c r="M38" s="1">
        <v>1</v>
      </c>
      <c r="N38" s="1">
        <v>2</v>
      </c>
      <c r="O38" s="1">
        <v>2</v>
      </c>
      <c r="P38" s="1">
        <v>2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2</v>
      </c>
      <c r="Z38" s="1">
        <v>1</v>
      </c>
      <c r="AA38" s="1">
        <v>1</v>
      </c>
      <c r="AB38" s="1">
        <v>2</v>
      </c>
      <c r="AC38" s="1">
        <v>1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3</v>
      </c>
      <c r="AK38" s="1">
        <v>2</v>
      </c>
      <c r="AL38" s="1">
        <v>1</v>
      </c>
      <c r="AM38" s="1">
        <v>1</v>
      </c>
      <c r="AN38" s="1">
        <v>2</v>
      </c>
      <c r="AO38" s="1">
        <v>2</v>
      </c>
      <c r="AP38" s="1">
        <v>3</v>
      </c>
      <c r="AQ38" s="1">
        <v>2</v>
      </c>
      <c r="AR38" s="1">
        <v>3</v>
      </c>
      <c r="AS38" s="1">
        <v>2</v>
      </c>
      <c r="AT38" s="1">
        <v>2</v>
      </c>
      <c r="AU38" s="1">
        <v>2</v>
      </c>
      <c r="AV38" s="1">
        <v>2</v>
      </c>
      <c r="AW38" s="1">
        <v>1</v>
      </c>
      <c r="AX38" s="1">
        <v>1</v>
      </c>
      <c r="AY38" s="1">
        <v>1</v>
      </c>
      <c r="AZ38" s="1">
        <v>0</v>
      </c>
      <c r="BA38" s="1">
        <v>1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69</v>
      </c>
    </row>
    <row r="39" spans="1:63" x14ac:dyDescent="0.25">
      <c r="A39" s="2">
        <v>46</v>
      </c>
      <c r="B39" s="2" t="s">
        <v>94</v>
      </c>
      <c r="C39" s="2" t="s">
        <v>95</v>
      </c>
      <c r="D39" s="2" t="s">
        <v>13</v>
      </c>
      <c r="E39" s="2" t="s">
        <v>102</v>
      </c>
      <c r="F39" s="2">
        <v>1</v>
      </c>
      <c r="G39" s="2" t="s">
        <v>106</v>
      </c>
      <c r="H39" s="2" t="s">
        <v>6</v>
      </c>
      <c r="I39" s="2">
        <v>2020</v>
      </c>
      <c r="J39" s="2">
        <v>1</v>
      </c>
      <c r="K39" s="2">
        <v>1</v>
      </c>
      <c r="L39" s="2">
        <v>1</v>
      </c>
      <c r="M39" s="2">
        <v>3</v>
      </c>
      <c r="N39" s="2">
        <v>2</v>
      </c>
      <c r="O39" s="2">
        <v>2</v>
      </c>
      <c r="P39" s="2">
        <v>1</v>
      </c>
      <c r="Q39" s="2">
        <v>1</v>
      </c>
      <c r="R39" s="2">
        <v>1</v>
      </c>
      <c r="S39" s="2">
        <v>1</v>
      </c>
      <c r="T39" s="2">
        <v>1</v>
      </c>
      <c r="U39" s="2">
        <v>1</v>
      </c>
      <c r="V39" s="2">
        <v>1</v>
      </c>
      <c r="W39" s="2">
        <v>1</v>
      </c>
      <c r="X39" s="2">
        <v>1</v>
      </c>
      <c r="Y39" s="2">
        <v>0</v>
      </c>
      <c r="Z39" s="2">
        <v>1</v>
      </c>
      <c r="AA39" s="2">
        <v>1</v>
      </c>
      <c r="AB39" s="2">
        <v>2</v>
      </c>
      <c r="AC39" s="2">
        <v>1</v>
      </c>
      <c r="AD39" s="2">
        <v>3</v>
      </c>
      <c r="AE39" s="2">
        <v>2</v>
      </c>
      <c r="AF39" s="2">
        <v>2</v>
      </c>
      <c r="AG39" s="2">
        <v>5</v>
      </c>
      <c r="AH39" s="2">
        <v>4</v>
      </c>
      <c r="AI39" s="2">
        <v>5</v>
      </c>
      <c r="AJ39" s="2">
        <v>3</v>
      </c>
      <c r="AK39" s="2">
        <v>2</v>
      </c>
      <c r="AL39" s="2">
        <v>4</v>
      </c>
      <c r="AM39" s="2">
        <v>3</v>
      </c>
      <c r="AN39" s="2">
        <v>2</v>
      </c>
      <c r="AO39" s="2">
        <v>3</v>
      </c>
      <c r="AP39" s="2">
        <v>3</v>
      </c>
      <c r="AQ39" s="2">
        <v>4</v>
      </c>
      <c r="AR39" s="2">
        <v>3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0</v>
      </c>
      <c r="AY39" s="2">
        <v>1</v>
      </c>
      <c r="AZ39" s="2">
        <v>1</v>
      </c>
      <c r="BA39" s="2">
        <v>1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79</v>
      </c>
    </row>
    <row r="40" spans="1:63" x14ac:dyDescent="0.25">
      <c r="A40" s="1">
        <v>76</v>
      </c>
      <c r="B40" s="1" t="s">
        <v>100</v>
      </c>
      <c r="C40" s="1" t="s">
        <v>101</v>
      </c>
      <c r="D40" s="1" t="s">
        <v>14</v>
      </c>
      <c r="E40" s="1" t="s">
        <v>102</v>
      </c>
      <c r="F40" s="1">
        <v>1</v>
      </c>
      <c r="G40" s="1" t="s">
        <v>106</v>
      </c>
      <c r="H40" s="1" t="s">
        <v>6</v>
      </c>
      <c r="I40" s="1">
        <v>2020</v>
      </c>
      <c r="J40" s="1">
        <v>1</v>
      </c>
      <c r="K40" s="1">
        <v>1</v>
      </c>
      <c r="L40" s="1">
        <v>1</v>
      </c>
      <c r="M40" s="1">
        <v>1</v>
      </c>
      <c r="N40" s="1">
        <v>1</v>
      </c>
      <c r="O40" s="1">
        <v>2</v>
      </c>
      <c r="P40" s="1">
        <v>1</v>
      </c>
      <c r="Q40" s="1">
        <v>1</v>
      </c>
      <c r="R40" s="1">
        <v>1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1</v>
      </c>
      <c r="AD40" s="1">
        <v>1</v>
      </c>
      <c r="AE40" s="1">
        <v>2</v>
      </c>
      <c r="AF40" s="1">
        <v>1</v>
      </c>
      <c r="AG40" s="1">
        <v>2</v>
      </c>
      <c r="AH40" s="1">
        <v>1</v>
      </c>
      <c r="AI40" s="1">
        <v>1</v>
      </c>
      <c r="AJ40" s="1">
        <v>2</v>
      </c>
      <c r="AK40" s="1">
        <v>2</v>
      </c>
      <c r="AL40" s="1">
        <v>1</v>
      </c>
      <c r="AM40" s="1">
        <v>2</v>
      </c>
      <c r="AN40" s="1">
        <v>3</v>
      </c>
      <c r="AO40" s="1">
        <v>2</v>
      </c>
      <c r="AP40" s="1">
        <v>3</v>
      </c>
      <c r="AQ40" s="1">
        <v>1</v>
      </c>
      <c r="AR40" s="1">
        <v>2</v>
      </c>
      <c r="AS40" s="1">
        <v>2</v>
      </c>
      <c r="AT40" s="1">
        <v>2</v>
      </c>
      <c r="AU40" s="1">
        <v>1</v>
      </c>
      <c r="AV40" s="1">
        <v>1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42</v>
      </c>
    </row>
    <row r="41" spans="1:63" x14ac:dyDescent="0.25">
      <c r="A41" s="4">
        <v>56</v>
      </c>
      <c r="B41" s="4" t="s">
        <v>96</v>
      </c>
      <c r="C41" s="4" t="s">
        <v>97</v>
      </c>
      <c r="D41" s="4" t="s">
        <v>15</v>
      </c>
      <c r="E41" s="4" t="s">
        <v>102</v>
      </c>
      <c r="F41" s="4">
        <v>1</v>
      </c>
      <c r="G41" s="4" t="s">
        <v>106</v>
      </c>
      <c r="H41" s="4" t="s">
        <v>6</v>
      </c>
      <c r="I41" s="4">
        <v>2020</v>
      </c>
      <c r="J41" s="4">
        <v>1</v>
      </c>
      <c r="K41" s="4">
        <v>2</v>
      </c>
      <c r="L41" s="4">
        <v>3</v>
      </c>
      <c r="M41" s="4">
        <v>2</v>
      </c>
      <c r="N41" s="4">
        <v>3</v>
      </c>
      <c r="O41" s="4">
        <v>4</v>
      </c>
      <c r="P41" s="4">
        <v>3</v>
      </c>
      <c r="Q41" s="4">
        <v>2</v>
      </c>
      <c r="R41" s="4">
        <v>3</v>
      </c>
      <c r="S41" s="4">
        <v>2</v>
      </c>
      <c r="T41" s="4">
        <v>1</v>
      </c>
      <c r="U41" s="4">
        <v>2</v>
      </c>
      <c r="V41" s="4">
        <v>2</v>
      </c>
      <c r="W41" s="4">
        <v>2</v>
      </c>
      <c r="X41" s="4">
        <v>2</v>
      </c>
      <c r="Y41" s="4">
        <v>1</v>
      </c>
      <c r="Z41" s="4">
        <v>2</v>
      </c>
      <c r="AA41" s="4">
        <v>3</v>
      </c>
      <c r="AB41" s="4">
        <v>3</v>
      </c>
      <c r="AC41" s="4">
        <v>4</v>
      </c>
      <c r="AD41" s="4">
        <v>4</v>
      </c>
      <c r="AE41" s="4">
        <v>2</v>
      </c>
      <c r="AF41" s="4">
        <v>4</v>
      </c>
      <c r="AG41" s="4">
        <v>5</v>
      </c>
      <c r="AH41" s="4">
        <v>4</v>
      </c>
      <c r="AI41" s="4">
        <v>6</v>
      </c>
      <c r="AJ41" s="4">
        <v>7</v>
      </c>
      <c r="AK41" s="4">
        <v>4</v>
      </c>
      <c r="AL41" s="4">
        <v>1</v>
      </c>
      <c r="AM41" s="4">
        <v>2</v>
      </c>
      <c r="AN41" s="4">
        <v>4</v>
      </c>
      <c r="AO41" s="4">
        <v>4</v>
      </c>
      <c r="AP41" s="4">
        <v>8</v>
      </c>
      <c r="AQ41" s="4">
        <v>4</v>
      </c>
      <c r="AR41" s="4">
        <v>4</v>
      </c>
      <c r="AS41" s="4">
        <v>3</v>
      </c>
      <c r="AT41" s="4">
        <v>3</v>
      </c>
      <c r="AU41" s="4">
        <v>2</v>
      </c>
      <c r="AV41" s="4">
        <v>3</v>
      </c>
      <c r="AW41" s="4">
        <v>1</v>
      </c>
      <c r="AX41" s="4">
        <v>3</v>
      </c>
      <c r="AY41" s="4">
        <v>1</v>
      </c>
      <c r="AZ41" s="4">
        <v>2</v>
      </c>
      <c r="BA41" s="4">
        <v>3</v>
      </c>
      <c r="BB41" s="4">
        <v>2</v>
      </c>
      <c r="BC41" s="4">
        <v>2</v>
      </c>
      <c r="BD41" s="4">
        <v>2</v>
      </c>
      <c r="BE41" s="4">
        <v>1</v>
      </c>
      <c r="BF41" s="4">
        <v>1</v>
      </c>
      <c r="BG41" s="4">
        <v>1</v>
      </c>
      <c r="BH41" s="4">
        <v>2</v>
      </c>
      <c r="BI41" s="4">
        <v>2</v>
      </c>
      <c r="BJ41" s="4">
        <v>2</v>
      </c>
      <c r="BK41" s="4">
        <v>145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4D2D8-1D5C-4937-B91C-4EFA52068741}">
  <dimension ref="A1:BJ41"/>
  <sheetViews>
    <sheetView topLeftCell="AI1" zoomScaleNormal="100" workbookViewId="0">
      <selection activeCell="H32" sqref="H32"/>
    </sheetView>
  </sheetViews>
  <sheetFormatPr defaultRowHeight="15" x14ac:dyDescent="0.25"/>
  <cols>
    <col min="1" max="1" width="14" customWidth="1"/>
    <col min="2" max="2" width="12.5703125" customWidth="1"/>
    <col min="3" max="3" width="16" customWidth="1"/>
    <col min="5" max="5" width="11.5703125" customWidth="1"/>
    <col min="6" max="6" width="14.85546875" customWidth="1"/>
    <col min="7" max="7" width="18.140625" customWidth="1"/>
    <col min="8" max="8" width="9.7109375" customWidth="1"/>
    <col min="62" max="62" width="14.5703125" customWidth="1"/>
  </cols>
  <sheetData>
    <row r="1" spans="1:62" x14ac:dyDescent="0.25">
      <c r="A1" t="s">
        <v>21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30</v>
      </c>
      <c r="I1" t="s">
        <v>29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</row>
    <row r="2" spans="1:62" x14ac:dyDescent="0.25">
      <c r="A2">
        <v>55</v>
      </c>
      <c r="B2" t="s">
        <v>85</v>
      </c>
      <c r="C2" t="s">
        <v>11</v>
      </c>
      <c r="D2" t="s">
        <v>86</v>
      </c>
      <c r="E2">
        <v>2</v>
      </c>
      <c r="F2" t="s">
        <v>87</v>
      </c>
      <c r="G2" t="s">
        <v>2</v>
      </c>
      <c r="H2">
        <v>1</v>
      </c>
      <c r="I2">
        <v>2020</v>
      </c>
      <c r="J2">
        <v>16</v>
      </c>
      <c r="K2">
        <v>15</v>
      </c>
      <c r="L2">
        <v>27</v>
      </c>
      <c r="M2">
        <v>14</v>
      </c>
      <c r="N2">
        <v>19</v>
      </c>
      <c r="O2">
        <v>12</v>
      </c>
      <c r="P2">
        <v>13</v>
      </c>
      <c r="Q2">
        <v>11</v>
      </c>
      <c r="R2">
        <v>17</v>
      </c>
      <c r="S2">
        <v>31</v>
      </c>
      <c r="T2">
        <v>20</v>
      </c>
      <c r="U2">
        <v>16</v>
      </c>
      <c r="V2">
        <v>10</v>
      </c>
      <c r="W2">
        <v>24</v>
      </c>
      <c r="X2">
        <v>23</v>
      </c>
      <c r="Y2">
        <v>17</v>
      </c>
      <c r="Z2">
        <v>19</v>
      </c>
      <c r="AA2">
        <v>16</v>
      </c>
      <c r="AB2">
        <v>19</v>
      </c>
      <c r="AC2">
        <v>13</v>
      </c>
      <c r="AD2">
        <v>11</v>
      </c>
      <c r="AE2">
        <v>15</v>
      </c>
      <c r="AF2">
        <v>18</v>
      </c>
      <c r="AG2">
        <v>17</v>
      </c>
      <c r="AH2">
        <v>18</v>
      </c>
      <c r="AI2">
        <v>29</v>
      </c>
      <c r="AJ2">
        <v>12</v>
      </c>
      <c r="AK2">
        <v>15</v>
      </c>
      <c r="AL2">
        <v>5</v>
      </c>
      <c r="AM2">
        <v>18</v>
      </c>
      <c r="AN2">
        <v>10</v>
      </c>
      <c r="AO2">
        <v>9</v>
      </c>
      <c r="AP2">
        <v>16</v>
      </c>
      <c r="AQ2">
        <v>8</v>
      </c>
      <c r="AR2">
        <v>13</v>
      </c>
      <c r="AS2">
        <v>10</v>
      </c>
      <c r="AT2">
        <v>14</v>
      </c>
      <c r="AU2">
        <v>13</v>
      </c>
      <c r="AV2">
        <v>13</v>
      </c>
      <c r="AW2">
        <v>13</v>
      </c>
      <c r="AX2">
        <v>21</v>
      </c>
      <c r="AY2">
        <v>16</v>
      </c>
      <c r="AZ2">
        <v>19</v>
      </c>
      <c r="BA2">
        <v>15</v>
      </c>
      <c r="BB2">
        <v>13</v>
      </c>
      <c r="BC2">
        <v>10</v>
      </c>
      <c r="BD2">
        <v>11</v>
      </c>
      <c r="BE2">
        <v>16</v>
      </c>
      <c r="BF2">
        <v>14</v>
      </c>
      <c r="BG2">
        <v>17</v>
      </c>
      <c r="BH2">
        <v>21</v>
      </c>
      <c r="BI2">
        <v>24</v>
      </c>
      <c r="BJ2">
        <v>826</v>
      </c>
    </row>
    <row r="3" spans="1:62" x14ac:dyDescent="0.25">
      <c r="A3">
        <v>61</v>
      </c>
      <c r="B3" t="s">
        <v>89</v>
      </c>
      <c r="C3" t="s">
        <v>10</v>
      </c>
      <c r="D3" t="s">
        <v>86</v>
      </c>
      <c r="E3">
        <v>2</v>
      </c>
      <c r="F3" t="s">
        <v>87</v>
      </c>
      <c r="G3" t="s">
        <v>2</v>
      </c>
      <c r="H3">
        <v>1</v>
      </c>
      <c r="I3">
        <v>2020</v>
      </c>
      <c r="J3">
        <v>15</v>
      </c>
      <c r="K3">
        <v>7</v>
      </c>
      <c r="L3">
        <v>10</v>
      </c>
      <c r="M3">
        <v>18</v>
      </c>
      <c r="N3">
        <v>21</v>
      </c>
      <c r="O3">
        <v>8</v>
      </c>
      <c r="P3">
        <v>7</v>
      </c>
      <c r="Q3">
        <v>12</v>
      </c>
      <c r="R3">
        <v>13</v>
      </c>
      <c r="S3">
        <v>15</v>
      </c>
      <c r="T3">
        <v>12</v>
      </c>
      <c r="U3">
        <v>15</v>
      </c>
      <c r="V3">
        <v>22</v>
      </c>
      <c r="W3">
        <v>15</v>
      </c>
      <c r="X3">
        <v>8</v>
      </c>
      <c r="Y3">
        <v>9</v>
      </c>
      <c r="Z3">
        <v>13</v>
      </c>
      <c r="AA3">
        <v>16</v>
      </c>
      <c r="AB3">
        <v>13</v>
      </c>
      <c r="AC3">
        <v>18</v>
      </c>
      <c r="AD3">
        <v>16</v>
      </c>
      <c r="AE3">
        <v>12</v>
      </c>
      <c r="AF3">
        <v>28</v>
      </c>
      <c r="AG3">
        <v>15</v>
      </c>
      <c r="AH3">
        <v>25</v>
      </c>
      <c r="AI3">
        <v>20</v>
      </c>
      <c r="AJ3">
        <v>8</v>
      </c>
      <c r="AK3">
        <v>8</v>
      </c>
      <c r="AL3">
        <v>4</v>
      </c>
      <c r="AM3">
        <v>4</v>
      </c>
      <c r="AN3">
        <v>5</v>
      </c>
      <c r="AO3">
        <v>10</v>
      </c>
      <c r="AP3">
        <v>9</v>
      </c>
      <c r="AQ3">
        <v>9</v>
      </c>
      <c r="AR3">
        <v>7</v>
      </c>
      <c r="AS3">
        <v>12</v>
      </c>
      <c r="AT3">
        <v>7</v>
      </c>
      <c r="AU3">
        <v>8</v>
      </c>
      <c r="AV3">
        <v>12</v>
      </c>
      <c r="AW3">
        <v>4</v>
      </c>
      <c r="AX3">
        <v>9</v>
      </c>
      <c r="AY3">
        <v>6</v>
      </c>
      <c r="AZ3">
        <v>20</v>
      </c>
      <c r="BA3">
        <v>17</v>
      </c>
      <c r="BB3">
        <v>9</v>
      </c>
      <c r="BC3">
        <v>18</v>
      </c>
      <c r="BD3">
        <v>10</v>
      </c>
      <c r="BE3">
        <v>14</v>
      </c>
      <c r="BF3">
        <v>15</v>
      </c>
      <c r="BG3">
        <v>19</v>
      </c>
      <c r="BH3">
        <v>20</v>
      </c>
      <c r="BI3">
        <v>20</v>
      </c>
      <c r="BJ3">
        <v>667</v>
      </c>
    </row>
    <row r="4" spans="1:62" x14ac:dyDescent="0.25">
      <c r="A4">
        <v>65</v>
      </c>
      <c r="B4" t="s">
        <v>91</v>
      </c>
      <c r="C4" t="s">
        <v>8</v>
      </c>
      <c r="D4" t="s">
        <v>86</v>
      </c>
      <c r="E4">
        <v>2</v>
      </c>
      <c r="F4" t="s">
        <v>87</v>
      </c>
      <c r="G4" t="s">
        <v>2</v>
      </c>
      <c r="H4">
        <v>1</v>
      </c>
      <c r="I4">
        <v>2020</v>
      </c>
      <c r="J4">
        <v>9</v>
      </c>
      <c r="K4">
        <v>12</v>
      </c>
      <c r="L4">
        <v>11</v>
      </c>
      <c r="M4">
        <v>16</v>
      </c>
      <c r="N4">
        <v>8</v>
      </c>
      <c r="O4">
        <v>9</v>
      </c>
      <c r="P4">
        <v>18</v>
      </c>
      <c r="Q4">
        <v>12</v>
      </c>
      <c r="R4">
        <v>18</v>
      </c>
      <c r="S4">
        <v>14</v>
      </c>
      <c r="T4">
        <v>13</v>
      </c>
      <c r="U4">
        <v>14</v>
      </c>
      <c r="V4">
        <v>14</v>
      </c>
      <c r="W4">
        <v>15</v>
      </c>
      <c r="X4">
        <v>12</v>
      </c>
      <c r="Y4">
        <v>13</v>
      </c>
      <c r="Z4">
        <v>15</v>
      </c>
      <c r="AA4">
        <v>18</v>
      </c>
      <c r="AB4">
        <v>12</v>
      </c>
      <c r="AC4">
        <v>18</v>
      </c>
      <c r="AD4">
        <v>8</v>
      </c>
      <c r="AE4">
        <v>19</v>
      </c>
      <c r="AF4">
        <v>13</v>
      </c>
      <c r="AG4">
        <v>12</v>
      </c>
      <c r="AH4">
        <v>14</v>
      </c>
      <c r="AI4">
        <v>15</v>
      </c>
      <c r="AJ4">
        <v>7</v>
      </c>
      <c r="AK4">
        <v>3</v>
      </c>
      <c r="AL4">
        <v>12</v>
      </c>
      <c r="AM4">
        <v>11</v>
      </c>
      <c r="AN4">
        <v>11</v>
      </c>
      <c r="AO4">
        <v>9</v>
      </c>
      <c r="AP4">
        <v>13</v>
      </c>
      <c r="AQ4">
        <v>14</v>
      </c>
      <c r="AR4">
        <v>13</v>
      </c>
      <c r="AS4">
        <v>9</v>
      </c>
      <c r="AT4">
        <v>8</v>
      </c>
      <c r="AU4">
        <v>5</v>
      </c>
      <c r="AV4">
        <v>8</v>
      </c>
      <c r="AW4">
        <v>6</v>
      </c>
      <c r="AX4">
        <v>8</v>
      </c>
      <c r="AY4">
        <v>11</v>
      </c>
      <c r="AZ4">
        <v>14</v>
      </c>
      <c r="BA4">
        <v>11</v>
      </c>
      <c r="BB4">
        <v>13</v>
      </c>
      <c r="BC4">
        <v>11</v>
      </c>
      <c r="BD4">
        <v>8</v>
      </c>
      <c r="BE4">
        <v>9</v>
      </c>
      <c r="BF4">
        <v>12</v>
      </c>
      <c r="BG4">
        <v>18</v>
      </c>
      <c r="BH4">
        <v>15</v>
      </c>
      <c r="BI4">
        <v>22</v>
      </c>
      <c r="BJ4">
        <v>633</v>
      </c>
    </row>
    <row r="5" spans="1:62" x14ac:dyDescent="0.25">
      <c r="A5">
        <v>69</v>
      </c>
      <c r="B5" t="s">
        <v>93</v>
      </c>
      <c r="C5" t="s">
        <v>9</v>
      </c>
      <c r="D5" t="s">
        <v>86</v>
      </c>
      <c r="E5">
        <v>2</v>
      </c>
      <c r="F5" t="s">
        <v>87</v>
      </c>
      <c r="G5" t="s">
        <v>2</v>
      </c>
      <c r="H5">
        <v>1</v>
      </c>
      <c r="I5">
        <v>2020</v>
      </c>
      <c r="J5">
        <v>10</v>
      </c>
      <c r="K5">
        <v>14</v>
      </c>
      <c r="L5">
        <v>13</v>
      </c>
      <c r="M5">
        <v>11</v>
      </c>
      <c r="N5">
        <v>9</v>
      </c>
      <c r="O5">
        <v>13</v>
      </c>
      <c r="P5">
        <v>19</v>
      </c>
      <c r="Q5">
        <v>10</v>
      </c>
      <c r="R5">
        <v>11</v>
      </c>
      <c r="S5">
        <v>12</v>
      </c>
      <c r="T5">
        <v>8</v>
      </c>
      <c r="U5">
        <v>9</v>
      </c>
      <c r="V5">
        <v>18</v>
      </c>
      <c r="W5">
        <v>16</v>
      </c>
      <c r="X5">
        <v>12</v>
      </c>
      <c r="Y5">
        <v>8</v>
      </c>
      <c r="Z5">
        <v>14</v>
      </c>
      <c r="AA5">
        <v>8</v>
      </c>
      <c r="AB5">
        <v>14</v>
      </c>
      <c r="AC5">
        <v>6</v>
      </c>
      <c r="AD5">
        <v>9</v>
      </c>
      <c r="AE5">
        <v>14</v>
      </c>
      <c r="AF5">
        <v>21</v>
      </c>
      <c r="AG5">
        <v>11</v>
      </c>
      <c r="AH5">
        <v>13</v>
      </c>
      <c r="AI5">
        <v>10</v>
      </c>
      <c r="AJ5">
        <v>8</v>
      </c>
      <c r="AK5">
        <v>7</v>
      </c>
      <c r="AL5">
        <v>9</v>
      </c>
      <c r="AM5">
        <v>9</v>
      </c>
      <c r="AN5">
        <v>20</v>
      </c>
      <c r="AO5">
        <v>14</v>
      </c>
      <c r="AP5">
        <v>9</v>
      </c>
      <c r="AQ5">
        <v>6</v>
      </c>
      <c r="AR5">
        <v>3</v>
      </c>
      <c r="AS5">
        <v>11</v>
      </c>
      <c r="AT5">
        <v>7</v>
      </c>
      <c r="AU5">
        <v>10</v>
      </c>
      <c r="AV5">
        <v>10</v>
      </c>
      <c r="AW5">
        <v>7</v>
      </c>
      <c r="AX5">
        <v>12</v>
      </c>
      <c r="AY5">
        <v>16</v>
      </c>
      <c r="AZ5">
        <v>11</v>
      </c>
      <c r="BA5">
        <v>14</v>
      </c>
      <c r="BB5">
        <v>10</v>
      </c>
      <c r="BC5">
        <v>11</v>
      </c>
      <c r="BD5">
        <v>9</v>
      </c>
      <c r="BE5">
        <v>8</v>
      </c>
      <c r="BF5">
        <v>20</v>
      </c>
      <c r="BG5">
        <v>19</v>
      </c>
      <c r="BH5">
        <v>14</v>
      </c>
      <c r="BI5">
        <v>15</v>
      </c>
      <c r="BJ5">
        <v>602</v>
      </c>
    </row>
    <row r="6" spans="1:62" x14ac:dyDescent="0.25">
      <c r="A6">
        <v>73</v>
      </c>
      <c r="B6" t="s">
        <v>95</v>
      </c>
      <c r="C6" t="s">
        <v>13</v>
      </c>
      <c r="D6" t="s">
        <v>86</v>
      </c>
      <c r="E6">
        <v>2</v>
      </c>
      <c r="F6" t="s">
        <v>87</v>
      </c>
      <c r="G6" t="s">
        <v>2</v>
      </c>
      <c r="H6">
        <v>1</v>
      </c>
      <c r="I6">
        <v>2020</v>
      </c>
      <c r="J6">
        <v>7</v>
      </c>
      <c r="K6">
        <v>18</v>
      </c>
      <c r="L6">
        <v>11</v>
      </c>
      <c r="M6">
        <v>14</v>
      </c>
      <c r="N6">
        <v>9</v>
      </c>
      <c r="O6">
        <v>16</v>
      </c>
      <c r="P6">
        <v>15</v>
      </c>
      <c r="Q6">
        <v>17</v>
      </c>
      <c r="R6">
        <v>8</v>
      </c>
      <c r="S6">
        <v>17</v>
      </c>
      <c r="T6">
        <v>13</v>
      </c>
      <c r="U6">
        <v>11</v>
      </c>
      <c r="V6">
        <v>7</v>
      </c>
      <c r="W6">
        <v>16</v>
      </c>
      <c r="X6">
        <v>16</v>
      </c>
      <c r="Y6">
        <v>8</v>
      </c>
      <c r="Z6">
        <v>11</v>
      </c>
      <c r="AA6">
        <v>12</v>
      </c>
      <c r="AB6">
        <v>5</v>
      </c>
      <c r="AC6">
        <v>13</v>
      </c>
      <c r="AD6">
        <v>8</v>
      </c>
      <c r="AE6">
        <v>13</v>
      </c>
      <c r="AF6">
        <v>10</v>
      </c>
      <c r="AG6">
        <v>7</v>
      </c>
      <c r="AH6">
        <v>13</v>
      </c>
      <c r="AI6">
        <v>10</v>
      </c>
      <c r="AJ6">
        <v>7</v>
      </c>
      <c r="AK6">
        <v>10</v>
      </c>
      <c r="AL6">
        <v>5</v>
      </c>
      <c r="AM6">
        <v>7</v>
      </c>
      <c r="AN6">
        <v>11</v>
      </c>
      <c r="AO6">
        <v>6</v>
      </c>
      <c r="AP6">
        <v>10</v>
      </c>
      <c r="AQ6">
        <v>9</v>
      </c>
      <c r="AR6">
        <v>12</v>
      </c>
      <c r="AS6">
        <v>11</v>
      </c>
      <c r="AT6">
        <v>12</v>
      </c>
      <c r="AU6">
        <v>11</v>
      </c>
      <c r="AV6">
        <v>9</v>
      </c>
      <c r="AW6">
        <v>5</v>
      </c>
      <c r="AX6">
        <v>8</v>
      </c>
      <c r="AY6">
        <v>17</v>
      </c>
      <c r="AZ6">
        <v>8</v>
      </c>
      <c r="BA6">
        <v>10</v>
      </c>
      <c r="BB6">
        <v>6</v>
      </c>
      <c r="BC6">
        <v>19</v>
      </c>
      <c r="BD6">
        <v>13</v>
      </c>
      <c r="BE6">
        <v>11</v>
      </c>
      <c r="BF6">
        <v>7</v>
      </c>
      <c r="BG6">
        <v>7</v>
      </c>
      <c r="BH6">
        <v>18</v>
      </c>
      <c r="BI6">
        <v>11</v>
      </c>
      <c r="BJ6">
        <v>565</v>
      </c>
    </row>
    <row r="7" spans="1:62" x14ac:dyDescent="0.25">
      <c r="A7">
        <v>75</v>
      </c>
      <c r="B7" t="s">
        <v>97</v>
      </c>
      <c r="C7" t="s">
        <v>15</v>
      </c>
      <c r="D7" t="s">
        <v>86</v>
      </c>
      <c r="E7">
        <v>2</v>
      </c>
      <c r="F7" t="s">
        <v>87</v>
      </c>
      <c r="G7" t="s">
        <v>2</v>
      </c>
      <c r="H7">
        <v>1</v>
      </c>
      <c r="I7">
        <v>2020</v>
      </c>
      <c r="J7">
        <v>7</v>
      </c>
      <c r="K7">
        <v>19</v>
      </c>
      <c r="L7">
        <v>4</v>
      </c>
      <c r="M7">
        <v>9</v>
      </c>
      <c r="N7">
        <v>8</v>
      </c>
      <c r="O7">
        <v>12</v>
      </c>
      <c r="P7">
        <v>11</v>
      </c>
      <c r="Q7">
        <v>10</v>
      </c>
      <c r="R7">
        <v>8</v>
      </c>
      <c r="S7">
        <v>16</v>
      </c>
      <c r="T7">
        <v>10</v>
      </c>
      <c r="U7">
        <v>9</v>
      </c>
      <c r="V7">
        <v>14</v>
      </c>
      <c r="W7">
        <v>12</v>
      </c>
      <c r="X7">
        <v>15</v>
      </c>
      <c r="Y7">
        <v>15</v>
      </c>
      <c r="Z7">
        <v>7</v>
      </c>
      <c r="AA7">
        <v>6</v>
      </c>
      <c r="AB7">
        <v>10</v>
      </c>
      <c r="AC7">
        <v>18</v>
      </c>
      <c r="AD7">
        <v>8</v>
      </c>
      <c r="AE7">
        <v>9</v>
      </c>
      <c r="AF7">
        <v>14</v>
      </c>
      <c r="AG7">
        <v>15</v>
      </c>
      <c r="AH7">
        <v>17</v>
      </c>
      <c r="AI7">
        <v>20</v>
      </c>
      <c r="AJ7">
        <v>9</v>
      </c>
      <c r="AK7">
        <v>8</v>
      </c>
      <c r="AL7">
        <v>13</v>
      </c>
      <c r="AM7">
        <v>8</v>
      </c>
      <c r="AN7">
        <v>3</v>
      </c>
      <c r="AO7">
        <v>7</v>
      </c>
      <c r="AP7">
        <v>7</v>
      </c>
      <c r="AQ7">
        <v>8</v>
      </c>
      <c r="AR7">
        <v>15</v>
      </c>
      <c r="AS7">
        <v>8</v>
      </c>
      <c r="AT7">
        <v>10</v>
      </c>
      <c r="AU7">
        <v>8</v>
      </c>
      <c r="AV7">
        <v>5</v>
      </c>
      <c r="AW7">
        <v>3</v>
      </c>
      <c r="AX7">
        <v>10</v>
      </c>
      <c r="AY7">
        <v>9</v>
      </c>
      <c r="AZ7">
        <v>7</v>
      </c>
      <c r="BA7">
        <v>8</v>
      </c>
      <c r="BB7">
        <v>16</v>
      </c>
      <c r="BC7">
        <v>8</v>
      </c>
      <c r="BD7">
        <v>9</v>
      </c>
      <c r="BE7">
        <v>7</v>
      </c>
      <c r="BF7">
        <v>7</v>
      </c>
      <c r="BG7">
        <v>11</v>
      </c>
      <c r="BH7">
        <v>9</v>
      </c>
      <c r="BI7">
        <v>16</v>
      </c>
      <c r="BJ7">
        <v>532</v>
      </c>
    </row>
    <row r="8" spans="1:62" x14ac:dyDescent="0.25">
      <c r="A8">
        <v>77</v>
      </c>
      <c r="B8" t="s">
        <v>99</v>
      </c>
      <c r="C8" t="s">
        <v>12</v>
      </c>
      <c r="D8" t="s">
        <v>86</v>
      </c>
      <c r="E8">
        <v>2</v>
      </c>
      <c r="F8" t="s">
        <v>87</v>
      </c>
      <c r="G8" t="s">
        <v>2</v>
      </c>
      <c r="H8">
        <v>1</v>
      </c>
      <c r="I8">
        <v>2020</v>
      </c>
      <c r="J8">
        <v>7</v>
      </c>
      <c r="K8">
        <v>10</v>
      </c>
      <c r="L8">
        <v>9</v>
      </c>
      <c r="M8">
        <v>11</v>
      </c>
      <c r="N8">
        <v>5</v>
      </c>
      <c r="O8">
        <v>8</v>
      </c>
      <c r="P8">
        <v>15</v>
      </c>
      <c r="Q8">
        <v>14</v>
      </c>
      <c r="R8">
        <v>9</v>
      </c>
      <c r="S8">
        <v>7</v>
      </c>
      <c r="T8">
        <v>16</v>
      </c>
      <c r="U8">
        <v>13</v>
      </c>
      <c r="V8">
        <v>10</v>
      </c>
      <c r="W8">
        <v>14</v>
      </c>
      <c r="X8">
        <v>13</v>
      </c>
      <c r="Y8">
        <v>7</v>
      </c>
      <c r="Z8">
        <v>18</v>
      </c>
      <c r="AA8">
        <v>7</v>
      </c>
      <c r="AB8">
        <v>13</v>
      </c>
      <c r="AC8">
        <v>11</v>
      </c>
      <c r="AD8">
        <v>8</v>
      </c>
      <c r="AE8">
        <v>6</v>
      </c>
      <c r="AF8">
        <v>12</v>
      </c>
      <c r="AG8">
        <v>5</v>
      </c>
      <c r="AH8">
        <v>11</v>
      </c>
      <c r="AI8">
        <v>8</v>
      </c>
      <c r="AJ8">
        <v>5</v>
      </c>
      <c r="AK8">
        <v>10</v>
      </c>
      <c r="AL8">
        <v>5</v>
      </c>
      <c r="AM8">
        <v>11</v>
      </c>
      <c r="AN8">
        <v>13</v>
      </c>
      <c r="AO8">
        <v>7</v>
      </c>
      <c r="AP8">
        <v>10</v>
      </c>
      <c r="AQ8">
        <v>11</v>
      </c>
      <c r="AR8">
        <v>5</v>
      </c>
      <c r="AS8">
        <v>10</v>
      </c>
      <c r="AT8">
        <v>8</v>
      </c>
      <c r="AU8">
        <v>9</v>
      </c>
      <c r="AV8">
        <v>11</v>
      </c>
      <c r="AW8">
        <v>10</v>
      </c>
      <c r="AX8">
        <v>4</v>
      </c>
      <c r="AY8">
        <v>13</v>
      </c>
      <c r="AZ8">
        <v>5</v>
      </c>
      <c r="BA8">
        <v>21</v>
      </c>
      <c r="BB8">
        <v>10</v>
      </c>
      <c r="BC8">
        <v>6</v>
      </c>
      <c r="BD8">
        <v>7</v>
      </c>
      <c r="BE8">
        <v>4</v>
      </c>
      <c r="BF8">
        <v>8</v>
      </c>
      <c r="BG8">
        <v>16</v>
      </c>
      <c r="BH8">
        <v>5</v>
      </c>
      <c r="BI8">
        <v>11</v>
      </c>
      <c r="BJ8">
        <v>502</v>
      </c>
    </row>
    <row r="9" spans="1:62" x14ac:dyDescent="0.25">
      <c r="A9">
        <v>79</v>
      </c>
      <c r="B9" t="s">
        <v>101</v>
      </c>
      <c r="C9" t="s">
        <v>14</v>
      </c>
      <c r="D9" t="s">
        <v>86</v>
      </c>
      <c r="E9">
        <v>2</v>
      </c>
      <c r="F9" t="s">
        <v>87</v>
      </c>
      <c r="G9" t="s">
        <v>2</v>
      </c>
      <c r="H9">
        <v>1</v>
      </c>
      <c r="I9">
        <v>2020</v>
      </c>
      <c r="J9">
        <v>8</v>
      </c>
      <c r="K9">
        <v>16</v>
      </c>
      <c r="L9">
        <v>9</v>
      </c>
      <c r="M9">
        <v>9</v>
      </c>
      <c r="N9">
        <v>9</v>
      </c>
      <c r="O9">
        <v>10</v>
      </c>
      <c r="P9">
        <v>12</v>
      </c>
      <c r="Q9">
        <v>6</v>
      </c>
      <c r="R9">
        <v>15</v>
      </c>
      <c r="S9">
        <v>7</v>
      </c>
      <c r="T9">
        <v>8</v>
      </c>
      <c r="U9">
        <v>15</v>
      </c>
      <c r="V9">
        <v>7</v>
      </c>
      <c r="W9">
        <v>9</v>
      </c>
      <c r="X9">
        <v>15</v>
      </c>
      <c r="Y9">
        <v>5</v>
      </c>
      <c r="Z9">
        <v>14</v>
      </c>
      <c r="AA9">
        <v>11</v>
      </c>
      <c r="AB9">
        <v>12</v>
      </c>
      <c r="AC9">
        <v>5</v>
      </c>
      <c r="AD9">
        <v>6</v>
      </c>
      <c r="AE9">
        <v>14</v>
      </c>
      <c r="AF9">
        <v>13</v>
      </c>
      <c r="AG9">
        <v>16</v>
      </c>
      <c r="AH9">
        <v>13</v>
      </c>
      <c r="AI9">
        <v>16</v>
      </c>
      <c r="AJ9">
        <v>10</v>
      </c>
      <c r="AK9">
        <v>10</v>
      </c>
      <c r="AL9">
        <v>9</v>
      </c>
      <c r="AM9">
        <v>8</v>
      </c>
      <c r="AN9">
        <v>5</v>
      </c>
      <c r="AO9">
        <v>6</v>
      </c>
      <c r="AP9">
        <v>6</v>
      </c>
      <c r="AQ9">
        <v>4</v>
      </c>
      <c r="AR9">
        <v>7</v>
      </c>
      <c r="AS9">
        <v>6</v>
      </c>
      <c r="AT9">
        <v>5</v>
      </c>
      <c r="AU9">
        <v>9</v>
      </c>
      <c r="AV9">
        <v>7</v>
      </c>
      <c r="AW9">
        <v>7</v>
      </c>
      <c r="AX9">
        <v>10</v>
      </c>
      <c r="AY9">
        <v>5</v>
      </c>
      <c r="AZ9">
        <v>10</v>
      </c>
      <c r="BA9">
        <v>7</v>
      </c>
      <c r="BB9">
        <v>13</v>
      </c>
      <c r="BC9">
        <v>7</v>
      </c>
      <c r="BD9">
        <v>12</v>
      </c>
      <c r="BE9">
        <v>7</v>
      </c>
      <c r="BF9">
        <v>8</v>
      </c>
      <c r="BG9">
        <v>11</v>
      </c>
      <c r="BH9">
        <v>12</v>
      </c>
      <c r="BI9">
        <v>9</v>
      </c>
      <c r="BJ9">
        <v>490</v>
      </c>
    </row>
    <row r="10" spans="1:62" x14ac:dyDescent="0.25">
      <c r="A10">
        <v>21</v>
      </c>
      <c r="B10" t="s">
        <v>85</v>
      </c>
      <c r="C10" t="s">
        <v>11</v>
      </c>
      <c r="D10" t="s">
        <v>102</v>
      </c>
      <c r="E10">
        <v>1</v>
      </c>
      <c r="F10" t="s">
        <v>103</v>
      </c>
      <c r="G10" t="s">
        <v>3</v>
      </c>
      <c r="H10">
        <v>1</v>
      </c>
      <c r="I10">
        <v>2020</v>
      </c>
      <c r="J10">
        <v>31</v>
      </c>
      <c r="K10">
        <v>35</v>
      </c>
      <c r="L10">
        <v>29</v>
      </c>
      <c r="M10">
        <v>42</v>
      </c>
      <c r="N10">
        <v>31</v>
      </c>
      <c r="O10">
        <v>35</v>
      </c>
      <c r="P10">
        <v>28</v>
      </c>
      <c r="Q10">
        <v>41</v>
      </c>
      <c r="R10">
        <v>49</v>
      </c>
      <c r="S10">
        <v>41</v>
      </c>
      <c r="T10">
        <v>36</v>
      </c>
      <c r="U10">
        <v>27</v>
      </c>
      <c r="V10">
        <v>39</v>
      </c>
      <c r="W10">
        <v>43</v>
      </c>
      <c r="X10">
        <v>33</v>
      </c>
      <c r="Y10">
        <v>47</v>
      </c>
      <c r="Z10">
        <v>43</v>
      </c>
      <c r="AA10">
        <v>34</v>
      </c>
      <c r="AB10">
        <v>43</v>
      </c>
      <c r="AC10">
        <v>40</v>
      </c>
      <c r="AD10">
        <v>36</v>
      </c>
      <c r="AE10">
        <v>35</v>
      </c>
      <c r="AF10">
        <v>36</v>
      </c>
      <c r="AG10">
        <v>41</v>
      </c>
      <c r="AH10">
        <v>35</v>
      </c>
      <c r="AI10">
        <v>30</v>
      </c>
      <c r="AJ10">
        <v>27</v>
      </c>
      <c r="AK10">
        <v>30</v>
      </c>
      <c r="AL10">
        <v>28</v>
      </c>
      <c r="AM10">
        <v>25</v>
      </c>
      <c r="AN10">
        <v>47</v>
      </c>
      <c r="AO10">
        <v>21</v>
      </c>
      <c r="AP10">
        <v>32</v>
      </c>
      <c r="AQ10">
        <v>41</v>
      </c>
      <c r="AR10">
        <v>22</v>
      </c>
      <c r="AS10">
        <v>27</v>
      </c>
      <c r="AT10">
        <v>27</v>
      </c>
      <c r="AU10">
        <v>17</v>
      </c>
      <c r="AV10">
        <v>29</v>
      </c>
      <c r="AW10">
        <v>22</v>
      </c>
      <c r="AX10">
        <v>27</v>
      </c>
      <c r="AY10">
        <v>32</v>
      </c>
      <c r="AZ10">
        <v>34</v>
      </c>
      <c r="BA10">
        <v>40</v>
      </c>
      <c r="BB10">
        <v>23</v>
      </c>
      <c r="BC10">
        <v>36</v>
      </c>
      <c r="BD10">
        <v>30</v>
      </c>
      <c r="BE10">
        <v>30</v>
      </c>
      <c r="BF10">
        <v>26</v>
      </c>
      <c r="BG10">
        <v>21</v>
      </c>
      <c r="BH10">
        <v>16</v>
      </c>
      <c r="BI10">
        <v>24</v>
      </c>
      <c r="BJ10">
        <v>1694</v>
      </c>
    </row>
    <row r="11" spans="1:62" x14ac:dyDescent="0.25">
      <c r="A11">
        <v>27</v>
      </c>
      <c r="B11" t="s">
        <v>89</v>
      </c>
      <c r="C11" t="s">
        <v>10</v>
      </c>
      <c r="D11" t="s">
        <v>102</v>
      </c>
      <c r="E11">
        <v>1</v>
      </c>
      <c r="F11" t="s">
        <v>103</v>
      </c>
      <c r="G11" t="s">
        <v>3</v>
      </c>
      <c r="H11">
        <v>1</v>
      </c>
      <c r="I11">
        <v>2020</v>
      </c>
      <c r="J11">
        <v>32</v>
      </c>
      <c r="K11">
        <v>34</v>
      </c>
      <c r="L11">
        <v>46</v>
      </c>
      <c r="M11">
        <v>30</v>
      </c>
      <c r="N11">
        <v>39</v>
      </c>
      <c r="O11">
        <v>51</v>
      </c>
      <c r="P11">
        <v>28</v>
      </c>
      <c r="Q11">
        <v>25</v>
      </c>
      <c r="R11">
        <v>30</v>
      </c>
      <c r="S11">
        <v>32</v>
      </c>
      <c r="T11">
        <v>38</v>
      </c>
      <c r="U11">
        <v>23</v>
      </c>
      <c r="V11">
        <v>41</v>
      </c>
      <c r="W11">
        <v>29</v>
      </c>
      <c r="X11">
        <v>39</v>
      </c>
      <c r="Y11">
        <v>38</v>
      </c>
      <c r="Z11">
        <v>35</v>
      </c>
      <c r="AA11">
        <v>31</v>
      </c>
      <c r="AB11">
        <v>44</v>
      </c>
      <c r="AC11">
        <v>28</v>
      </c>
      <c r="AD11">
        <v>30</v>
      </c>
      <c r="AE11">
        <v>38</v>
      </c>
      <c r="AF11">
        <v>34</v>
      </c>
      <c r="AG11">
        <v>42</v>
      </c>
      <c r="AH11">
        <v>29</v>
      </c>
      <c r="AI11">
        <v>20</v>
      </c>
      <c r="AJ11">
        <v>26</v>
      </c>
      <c r="AK11">
        <v>30</v>
      </c>
      <c r="AL11">
        <v>31</v>
      </c>
      <c r="AM11">
        <v>37</v>
      </c>
      <c r="AN11">
        <v>41</v>
      </c>
      <c r="AO11">
        <v>30</v>
      </c>
      <c r="AP11">
        <v>28</v>
      </c>
      <c r="AQ11">
        <v>30</v>
      </c>
      <c r="AR11">
        <v>30</v>
      </c>
      <c r="AS11">
        <v>23</v>
      </c>
      <c r="AT11">
        <v>48</v>
      </c>
      <c r="AU11">
        <v>25</v>
      </c>
      <c r="AV11">
        <v>25</v>
      </c>
      <c r="AW11">
        <v>26</v>
      </c>
      <c r="AX11">
        <v>26</v>
      </c>
      <c r="AY11">
        <v>28</v>
      </c>
      <c r="AZ11">
        <v>27</v>
      </c>
      <c r="BA11">
        <v>33</v>
      </c>
      <c r="BB11">
        <v>28</v>
      </c>
      <c r="BC11">
        <v>45</v>
      </c>
      <c r="BD11">
        <v>30</v>
      </c>
      <c r="BE11">
        <v>44</v>
      </c>
      <c r="BF11">
        <v>29</v>
      </c>
      <c r="BG11">
        <v>27</v>
      </c>
      <c r="BH11">
        <v>23</v>
      </c>
      <c r="BI11">
        <v>22</v>
      </c>
      <c r="BJ11">
        <v>1678</v>
      </c>
    </row>
    <row r="12" spans="1:62" x14ac:dyDescent="0.25">
      <c r="A12">
        <v>33</v>
      </c>
      <c r="B12" t="s">
        <v>91</v>
      </c>
      <c r="C12" t="s">
        <v>8</v>
      </c>
      <c r="D12" t="s">
        <v>102</v>
      </c>
      <c r="E12">
        <v>1</v>
      </c>
      <c r="F12" t="s">
        <v>103</v>
      </c>
      <c r="G12" t="s">
        <v>3</v>
      </c>
      <c r="H12">
        <v>1</v>
      </c>
      <c r="I12">
        <v>2020</v>
      </c>
      <c r="J12">
        <v>36</v>
      </c>
      <c r="K12">
        <v>33</v>
      </c>
      <c r="L12">
        <v>40</v>
      </c>
      <c r="M12">
        <v>46</v>
      </c>
      <c r="N12">
        <v>39</v>
      </c>
      <c r="O12">
        <v>39</v>
      </c>
      <c r="P12">
        <v>26</v>
      </c>
      <c r="Q12">
        <v>44</v>
      </c>
      <c r="R12">
        <v>34</v>
      </c>
      <c r="S12">
        <v>34</v>
      </c>
      <c r="T12">
        <v>43</v>
      </c>
      <c r="U12">
        <v>46</v>
      </c>
      <c r="V12">
        <v>36</v>
      </c>
      <c r="W12">
        <v>28</v>
      </c>
      <c r="X12">
        <v>27</v>
      </c>
      <c r="Y12">
        <v>44</v>
      </c>
      <c r="Z12">
        <v>32</v>
      </c>
      <c r="AA12">
        <v>32</v>
      </c>
      <c r="AB12">
        <v>39</v>
      </c>
      <c r="AC12">
        <v>32</v>
      </c>
      <c r="AD12">
        <v>36</v>
      </c>
      <c r="AE12">
        <v>39</v>
      </c>
      <c r="AF12">
        <v>31</v>
      </c>
      <c r="AG12">
        <v>25</v>
      </c>
      <c r="AH12">
        <v>33</v>
      </c>
      <c r="AI12">
        <v>22</v>
      </c>
      <c r="AJ12">
        <v>24</v>
      </c>
      <c r="AK12">
        <v>22</v>
      </c>
      <c r="AL12">
        <v>24</v>
      </c>
      <c r="AM12">
        <v>28</v>
      </c>
      <c r="AN12">
        <v>27</v>
      </c>
      <c r="AO12">
        <v>18</v>
      </c>
      <c r="AP12">
        <v>24</v>
      </c>
      <c r="AQ12">
        <v>27</v>
      </c>
      <c r="AR12">
        <v>34</v>
      </c>
      <c r="AS12">
        <v>27</v>
      </c>
      <c r="AT12">
        <v>35</v>
      </c>
      <c r="AU12">
        <v>38</v>
      </c>
      <c r="AV12">
        <v>52</v>
      </c>
      <c r="AW12">
        <v>32</v>
      </c>
      <c r="AX12">
        <v>25</v>
      </c>
      <c r="AY12">
        <v>25</v>
      </c>
      <c r="AZ12">
        <v>22</v>
      </c>
      <c r="BA12">
        <v>24</v>
      </c>
      <c r="BB12">
        <v>29</v>
      </c>
      <c r="BC12">
        <v>35</v>
      </c>
      <c r="BD12">
        <v>33</v>
      </c>
      <c r="BE12">
        <v>32</v>
      </c>
      <c r="BF12">
        <v>34</v>
      </c>
      <c r="BG12">
        <v>32</v>
      </c>
      <c r="BH12">
        <v>19</v>
      </c>
      <c r="BI12">
        <v>18</v>
      </c>
      <c r="BJ12">
        <v>1656</v>
      </c>
    </row>
    <row r="13" spans="1:62" x14ac:dyDescent="0.25">
      <c r="A13">
        <v>37</v>
      </c>
      <c r="B13" t="s">
        <v>93</v>
      </c>
      <c r="C13" t="s">
        <v>9</v>
      </c>
      <c r="D13" t="s">
        <v>102</v>
      </c>
      <c r="E13">
        <v>1</v>
      </c>
      <c r="F13" t="s">
        <v>103</v>
      </c>
      <c r="G13" t="s">
        <v>3</v>
      </c>
      <c r="H13">
        <v>1</v>
      </c>
      <c r="I13">
        <v>2020</v>
      </c>
      <c r="J13">
        <v>25</v>
      </c>
      <c r="K13">
        <v>37</v>
      </c>
      <c r="L13">
        <v>42</v>
      </c>
      <c r="M13">
        <v>50</v>
      </c>
      <c r="N13">
        <v>18</v>
      </c>
      <c r="O13">
        <v>32</v>
      </c>
      <c r="P13">
        <v>38</v>
      </c>
      <c r="Q13">
        <v>37</v>
      </c>
      <c r="R13">
        <v>33</v>
      </c>
      <c r="S13">
        <v>30</v>
      </c>
      <c r="T13">
        <v>37</v>
      </c>
      <c r="U13">
        <v>20</v>
      </c>
      <c r="V13">
        <v>41</v>
      </c>
      <c r="W13">
        <v>40</v>
      </c>
      <c r="X13">
        <v>39</v>
      </c>
      <c r="Y13">
        <v>38</v>
      </c>
      <c r="Z13">
        <v>34</v>
      </c>
      <c r="AA13">
        <v>32</v>
      </c>
      <c r="AB13">
        <v>41</v>
      </c>
      <c r="AC13">
        <v>30</v>
      </c>
      <c r="AD13">
        <v>40</v>
      </c>
      <c r="AE13">
        <v>36</v>
      </c>
      <c r="AF13">
        <v>31</v>
      </c>
      <c r="AG13">
        <v>33</v>
      </c>
      <c r="AH13">
        <v>28</v>
      </c>
      <c r="AI13">
        <v>22</v>
      </c>
      <c r="AJ13">
        <v>22</v>
      </c>
      <c r="AK13">
        <v>30</v>
      </c>
      <c r="AL13">
        <v>23</v>
      </c>
      <c r="AM13">
        <v>31</v>
      </c>
      <c r="AN13">
        <v>28</v>
      </c>
      <c r="AO13">
        <v>30</v>
      </c>
      <c r="AP13">
        <v>34</v>
      </c>
      <c r="AQ13">
        <v>29</v>
      </c>
      <c r="AR13">
        <v>30</v>
      </c>
      <c r="AS13">
        <v>32</v>
      </c>
      <c r="AT13">
        <v>26</v>
      </c>
      <c r="AU13">
        <v>30</v>
      </c>
      <c r="AV13">
        <v>31</v>
      </c>
      <c r="AW13">
        <v>24</v>
      </c>
      <c r="AX13">
        <v>29</v>
      </c>
      <c r="AY13">
        <v>27</v>
      </c>
      <c r="AZ13">
        <v>24</v>
      </c>
      <c r="BA13">
        <v>28</v>
      </c>
      <c r="BB13">
        <v>30</v>
      </c>
      <c r="BC13">
        <v>28</v>
      </c>
      <c r="BD13">
        <v>29</v>
      </c>
      <c r="BE13">
        <v>34</v>
      </c>
      <c r="BF13">
        <v>31</v>
      </c>
      <c r="BG13">
        <v>29</v>
      </c>
      <c r="BH13">
        <v>25</v>
      </c>
      <c r="BI13">
        <v>19</v>
      </c>
      <c r="BJ13">
        <v>1617</v>
      </c>
    </row>
    <row r="14" spans="1:62" x14ac:dyDescent="0.25">
      <c r="A14">
        <v>43</v>
      </c>
      <c r="B14" t="s">
        <v>95</v>
      </c>
      <c r="C14" t="s">
        <v>13</v>
      </c>
      <c r="D14" t="s">
        <v>102</v>
      </c>
      <c r="E14">
        <v>1</v>
      </c>
      <c r="F14" t="s">
        <v>103</v>
      </c>
      <c r="G14" t="s">
        <v>3</v>
      </c>
      <c r="H14">
        <v>1</v>
      </c>
      <c r="I14">
        <v>2020</v>
      </c>
      <c r="J14">
        <v>18</v>
      </c>
      <c r="K14">
        <v>26</v>
      </c>
      <c r="L14">
        <v>12</v>
      </c>
      <c r="M14">
        <v>17</v>
      </c>
      <c r="N14">
        <v>23</v>
      </c>
      <c r="O14">
        <v>15</v>
      </c>
      <c r="P14">
        <v>18</v>
      </c>
      <c r="Q14">
        <v>19</v>
      </c>
      <c r="R14">
        <v>33</v>
      </c>
      <c r="S14">
        <v>31</v>
      </c>
      <c r="T14">
        <v>21</v>
      </c>
      <c r="U14">
        <v>32</v>
      </c>
      <c r="V14">
        <v>21</v>
      </c>
      <c r="W14">
        <v>17</v>
      </c>
      <c r="X14">
        <v>29</v>
      </c>
      <c r="Y14">
        <v>20</v>
      </c>
      <c r="Z14">
        <v>20</v>
      </c>
      <c r="AA14">
        <v>23</v>
      </c>
      <c r="AB14">
        <v>20</v>
      </c>
      <c r="AC14">
        <v>27</v>
      </c>
      <c r="AD14">
        <v>20</v>
      </c>
      <c r="AE14">
        <v>30</v>
      </c>
      <c r="AF14">
        <v>29</v>
      </c>
      <c r="AG14">
        <v>33</v>
      </c>
      <c r="AH14">
        <v>43</v>
      </c>
      <c r="AI14">
        <v>31</v>
      </c>
      <c r="AJ14">
        <v>9</v>
      </c>
      <c r="AK14">
        <v>17</v>
      </c>
      <c r="AL14">
        <v>16</v>
      </c>
      <c r="AM14">
        <v>17</v>
      </c>
      <c r="AN14">
        <v>14</v>
      </c>
      <c r="AO14">
        <v>15</v>
      </c>
      <c r="AP14">
        <v>13</v>
      </c>
      <c r="AQ14">
        <v>8</v>
      </c>
      <c r="AR14">
        <v>13</v>
      </c>
      <c r="AS14">
        <v>25</v>
      </c>
      <c r="AT14">
        <v>16</v>
      </c>
      <c r="AU14">
        <v>29</v>
      </c>
      <c r="AV14">
        <v>17</v>
      </c>
      <c r="AW14">
        <v>17</v>
      </c>
      <c r="AX14">
        <v>19</v>
      </c>
      <c r="AY14">
        <v>19</v>
      </c>
      <c r="AZ14">
        <v>24</v>
      </c>
      <c r="BA14">
        <v>26</v>
      </c>
      <c r="BB14">
        <v>21</v>
      </c>
      <c r="BC14">
        <v>25</v>
      </c>
      <c r="BD14">
        <v>25</v>
      </c>
      <c r="BE14">
        <v>24</v>
      </c>
      <c r="BF14">
        <v>29</v>
      </c>
      <c r="BG14">
        <v>23</v>
      </c>
      <c r="BH14">
        <v>34</v>
      </c>
      <c r="BI14">
        <v>30</v>
      </c>
      <c r="BJ14">
        <v>1153</v>
      </c>
    </row>
    <row r="15" spans="1:62" x14ac:dyDescent="0.25">
      <c r="A15">
        <v>47</v>
      </c>
      <c r="B15" t="s">
        <v>97</v>
      </c>
      <c r="C15" t="s">
        <v>15</v>
      </c>
      <c r="D15" t="s">
        <v>102</v>
      </c>
      <c r="E15">
        <v>1</v>
      </c>
      <c r="F15" t="s">
        <v>103</v>
      </c>
      <c r="G15" t="s">
        <v>3</v>
      </c>
      <c r="H15">
        <v>1</v>
      </c>
      <c r="I15">
        <v>2020</v>
      </c>
      <c r="J15">
        <v>15</v>
      </c>
      <c r="K15">
        <v>26</v>
      </c>
      <c r="L15">
        <v>11</v>
      </c>
      <c r="M15">
        <v>15</v>
      </c>
      <c r="N15">
        <v>19</v>
      </c>
      <c r="O15">
        <v>15</v>
      </c>
      <c r="P15">
        <v>16</v>
      </c>
      <c r="Q15">
        <v>19</v>
      </c>
      <c r="R15">
        <v>19</v>
      </c>
      <c r="S15">
        <v>23</v>
      </c>
      <c r="T15">
        <v>24</v>
      </c>
      <c r="U15">
        <v>24</v>
      </c>
      <c r="V15">
        <v>19</v>
      </c>
      <c r="W15">
        <v>26</v>
      </c>
      <c r="X15">
        <v>19</v>
      </c>
      <c r="Y15">
        <v>16</v>
      </c>
      <c r="Z15">
        <v>20</v>
      </c>
      <c r="AA15">
        <v>23</v>
      </c>
      <c r="AB15">
        <v>20</v>
      </c>
      <c r="AC15">
        <v>9</v>
      </c>
      <c r="AD15">
        <v>13</v>
      </c>
      <c r="AE15">
        <v>23</v>
      </c>
      <c r="AF15">
        <v>28</v>
      </c>
      <c r="AG15">
        <v>27</v>
      </c>
      <c r="AH15">
        <v>26</v>
      </c>
      <c r="AI15">
        <v>27</v>
      </c>
      <c r="AJ15">
        <v>6</v>
      </c>
      <c r="AK15">
        <v>14</v>
      </c>
      <c r="AL15">
        <v>13</v>
      </c>
      <c r="AM15">
        <v>8</v>
      </c>
      <c r="AN15">
        <v>18</v>
      </c>
      <c r="AO15">
        <v>16</v>
      </c>
      <c r="AP15">
        <v>15</v>
      </c>
      <c r="AQ15">
        <v>17</v>
      </c>
      <c r="AR15">
        <v>7</v>
      </c>
      <c r="AS15">
        <v>18</v>
      </c>
      <c r="AT15">
        <v>13</v>
      </c>
      <c r="AU15">
        <v>17</v>
      </c>
      <c r="AV15">
        <v>9</v>
      </c>
      <c r="AW15">
        <v>16</v>
      </c>
      <c r="AX15">
        <v>16</v>
      </c>
      <c r="AY15">
        <v>16</v>
      </c>
      <c r="AZ15">
        <v>12</v>
      </c>
      <c r="BA15">
        <v>18</v>
      </c>
      <c r="BB15">
        <v>13</v>
      </c>
      <c r="BC15">
        <v>11</v>
      </c>
      <c r="BD15">
        <v>20</v>
      </c>
      <c r="BE15">
        <v>20</v>
      </c>
      <c r="BF15">
        <v>26</v>
      </c>
      <c r="BG15">
        <v>26</v>
      </c>
      <c r="BH15">
        <v>25</v>
      </c>
      <c r="BI15">
        <v>37</v>
      </c>
      <c r="BJ15">
        <v>949</v>
      </c>
    </row>
    <row r="16" spans="1:62" x14ac:dyDescent="0.25">
      <c r="A16">
        <v>51</v>
      </c>
      <c r="B16" t="s">
        <v>99</v>
      </c>
      <c r="C16" t="s">
        <v>12</v>
      </c>
      <c r="D16" t="s">
        <v>102</v>
      </c>
      <c r="E16">
        <v>1</v>
      </c>
      <c r="F16" t="s">
        <v>103</v>
      </c>
      <c r="G16" t="s">
        <v>3</v>
      </c>
      <c r="H16">
        <v>1</v>
      </c>
      <c r="I16">
        <v>2020</v>
      </c>
      <c r="J16">
        <v>16</v>
      </c>
      <c r="K16">
        <v>17</v>
      </c>
      <c r="L16">
        <v>12</v>
      </c>
      <c r="M16">
        <v>10</v>
      </c>
      <c r="N16">
        <v>23</v>
      </c>
      <c r="O16">
        <v>14</v>
      </c>
      <c r="P16">
        <v>23</v>
      </c>
      <c r="Q16">
        <v>15</v>
      </c>
      <c r="R16">
        <v>14</v>
      </c>
      <c r="S16">
        <v>18</v>
      </c>
      <c r="T16">
        <v>17</v>
      </c>
      <c r="U16">
        <v>18</v>
      </c>
      <c r="V16">
        <v>11</v>
      </c>
      <c r="W16">
        <v>16</v>
      </c>
      <c r="X16">
        <v>15</v>
      </c>
      <c r="Y16">
        <v>18</v>
      </c>
      <c r="Z16">
        <v>23</v>
      </c>
      <c r="AA16">
        <v>22</v>
      </c>
      <c r="AB16">
        <v>23</v>
      </c>
      <c r="AC16">
        <v>13</v>
      </c>
      <c r="AD16">
        <v>23</v>
      </c>
      <c r="AE16">
        <v>22</v>
      </c>
      <c r="AF16">
        <v>24</v>
      </c>
      <c r="AG16">
        <v>35</v>
      </c>
      <c r="AH16">
        <v>23</v>
      </c>
      <c r="AI16">
        <v>24</v>
      </c>
      <c r="AJ16">
        <v>13</v>
      </c>
      <c r="AK16">
        <v>18</v>
      </c>
      <c r="AL16">
        <v>13</v>
      </c>
      <c r="AM16">
        <v>11</v>
      </c>
      <c r="AN16">
        <v>17</v>
      </c>
      <c r="AO16">
        <v>18</v>
      </c>
      <c r="AP16">
        <v>9</v>
      </c>
      <c r="AQ16">
        <v>10</v>
      </c>
      <c r="AR16">
        <v>14</v>
      </c>
      <c r="AS16">
        <v>11</v>
      </c>
      <c r="AT16">
        <v>14</v>
      </c>
      <c r="AU16">
        <v>13</v>
      </c>
      <c r="AV16">
        <v>15</v>
      </c>
      <c r="AW16">
        <v>18</v>
      </c>
      <c r="AX16">
        <v>16</v>
      </c>
      <c r="AY16">
        <v>12</v>
      </c>
      <c r="AZ16">
        <v>19</v>
      </c>
      <c r="BA16">
        <v>12</v>
      </c>
      <c r="BB16">
        <v>10</v>
      </c>
      <c r="BC16">
        <v>18</v>
      </c>
      <c r="BD16">
        <v>11</v>
      </c>
      <c r="BE16">
        <v>18</v>
      </c>
      <c r="BF16">
        <v>21</v>
      </c>
      <c r="BG16">
        <v>19</v>
      </c>
      <c r="BH16">
        <v>24</v>
      </c>
      <c r="BI16">
        <v>22</v>
      </c>
      <c r="BJ16">
        <v>885</v>
      </c>
    </row>
    <row r="17" spans="1:62" x14ac:dyDescent="0.25">
      <c r="A17">
        <v>57</v>
      </c>
      <c r="B17" t="s">
        <v>101</v>
      </c>
      <c r="C17" t="s">
        <v>14</v>
      </c>
      <c r="D17" t="s">
        <v>102</v>
      </c>
      <c r="E17">
        <v>1</v>
      </c>
      <c r="F17" t="s">
        <v>103</v>
      </c>
      <c r="G17" t="s">
        <v>3</v>
      </c>
      <c r="H17">
        <v>1</v>
      </c>
      <c r="I17">
        <v>2020</v>
      </c>
      <c r="J17">
        <v>9</v>
      </c>
      <c r="K17">
        <v>13</v>
      </c>
      <c r="L17">
        <v>15</v>
      </c>
      <c r="M17">
        <v>18</v>
      </c>
      <c r="N17">
        <v>15</v>
      </c>
      <c r="O17">
        <v>10</v>
      </c>
      <c r="P17">
        <v>10</v>
      </c>
      <c r="Q17">
        <v>17</v>
      </c>
      <c r="R17">
        <v>20</v>
      </c>
      <c r="S17">
        <v>14</v>
      </c>
      <c r="T17">
        <v>15</v>
      </c>
      <c r="U17">
        <v>20</v>
      </c>
      <c r="V17">
        <v>12</v>
      </c>
      <c r="W17">
        <v>11</v>
      </c>
      <c r="X17">
        <v>20</v>
      </c>
      <c r="Y17">
        <v>17</v>
      </c>
      <c r="Z17">
        <v>18</v>
      </c>
      <c r="AA17">
        <v>24</v>
      </c>
      <c r="AB17">
        <v>15</v>
      </c>
      <c r="AC17">
        <v>19</v>
      </c>
      <c r="AD17">
        <v>23</v>
      </c>
      <c r="AE17">
        <v>20</v>
      </c>
      <c r="AF17">
        <v>26</v>
      </c>
      <c r="AG17">
        <v>23</v>
      </c>
      <c r="AH17">
        <v>34</v>
      </c>
      <c r="AI17">
        <v>25</v>
      </c>
      <c r="AJ17">
        <v>9</v>
      </c>
      <c r="AK17">
        <v>11</v>
      </c>
      <c r="AL17">
        <v>13</v>
      </c>
      <c r="AM17">
        <v>14</v>
      </c>
      <c r="AN17">
        <v>8</v>
      </c>
      <c r="AO17">
        <v>10</v>
      </c>
      <c r="AP17">
        <v>16</v>
      </c>
      <c r="AQ17">
        <v>14</v>
      </c>
      <c r="AR17">
        <v>11</v>
      </c>
      <c r="AS17">
        <v>8</v>
      </c>
      <c r="AT17">
        <v>10</v>
      </c>
      <c r="AU17">
        <v>17</v>
      </c>
      <c r="AV17">
        <v>13</v>
      </c>
      <c r="AW17">
        <v>17</v>
      </c>
      <c r="AX17">
        <v>11</v>
      </c>
      <c r="AY17">
        <v>8</v>
      </c>
      <c r="AZ17">
        <v>12</v>
      </c>
      <c r="BA17">
        <v>10</v>
      </c>
      <c r="BB17">
        <v>11</v>
      </c>
      <c r="BC17">
        <v>23</v>
      </c>
      <c r="BD17">
        <v>20</v>
      </c>
      <c r="BE17">
        <v>11</v>
      </c>
      <c r="BF17">
        <v>17</v>
      </c>
      <c r="BG17">
        <v>16</v>
      </c>
      <c r="BH17">
        <v>16</v>
      </c>
      <c r="BI17">
        <v>27</v>
      </c>
      <c r="BJ17">
        <v>816</v>
      </c>
    </row>
    <row r="18" spans="1:62" x14ac:dyDescent="0.25">
      <c r="A18">
        <v>7</v>
      </c>
      <c r="B18" t="s">
        <v>85</v>
      </c>
      <c r="C18" t="s">
        <v>11</v>
      </c>
      <c r="D18" t="s">
        <v>86</v>
      </c>
      <c r="E18">
        <v>2</v>
      </c>
      <c r="F18" t="s">
        <v>104</v>
      </c>
      <c r="G18" t="s">
        <v>4</v>
      </c>
      <c r="H18">
        <v>1</v>
      </c>
      <c r="I18">
        <v>2020</v>
      </c>
      <c r="J18">
        <v>34</v>
      </c>
      <c r="K18">
        <v>37</v>
      </c>
      <c r="L18">
        <v>26</v>
      </c>
      <c r="M18">
        <v>27</v>
      </c>
      <c r="N18">
        <v>49</v>
      </c>
      <c r="O18">
        <v>48</v>
      </c>
      <c r="P18">
        <v>36</v>
      </c>
      <c r="Q18">
        <v>34</v>
      </c>
      <c r="R18">
        <v>28</v>
      </c>
      <c r="S18">
        <v>41</v>
      </c>
      <c r="T18">
        <v>41</v>
      </c>
      <c r="U18">
        <v>35</v>
      </c>
      <c r="V18">
        <v>29</v>
      </c>
      <c r="W18">
        <v>42</v>
      </c>
      <c r="X18">
        <v>41</v>
      </c>
      <c r="Y18">
        <v>31</v>
      </c>
      <c r="Z18">
        <v>38</v>
      </c>
      <c r="AA18">
        <v>27</v>
      </c>
      <c r="AB18">
        <v>36</v>
      </c>
      <c r="AC18">
        <v>36</v>
      </c>
      <c r="AD18">
        <v>39</v>
      </c>
      <c r="AE18">
        <v>42</v>
      </c>
      <c r="AF18">
        <v>35</v>
      </c>
      <c r="AG18">
        <v>38</v>
      </c>
      <c r="AH18">
        <v>35</v>
      </c>
      <c r="AI18">
        <v>24</v>
      </c>
      <c r="AJ18">
        <v>32</v>
      </c>
      <c r="AK18">
        <v>32</v>
      </c>
      <c r="AL18">
        <v>41</v>
      </c>
      <c r="AM18">
        <v>33</v>
      </c>
      <c r="AN18">
        <v>32</v>
      </c>
      <c r="AO18">
        <v>29</v>
      </c>
      <c r="AP18">
        <v>45</v>
      </c>
      <c r="AQ18">
        <v>26</v>
      </c>
      <c r="AR18">
        <v>26</v>
      </c>
      <c r="AS18">
        <v>35</v>
      </c>
      <c r="AT18">
        <v>34</v>
      </c>
      <c r="AU18">
        <v>40</v>
      </c>
      <c r="AV18">
        <v>33</v>
      </c>
      <c r="AW18">
        <v>42</v>
      </c>
      <c r="AX18">
        <v>35</v>
      </c>
      <c r="AY18">
        <v>37</v>
      </c>
      <c r="AZ18">
        <v>43</v>
      </c>
      <c r="BA18">
        <v>33</v>
      </c>
      <c r="BB18">
        <v>28</v>
      </c>
      <c r="BC18">
        <v>25</v>
      </c>
      <c r="BD18">
        <v>31</v>
      </c>
      <c r="BE18">
        <v>44</v>
      </c>
      <c r="BF18">
        <v>24</v>
      </c>
      <c r="BG18">
        <v>25</v>
      </c>
      <c r="BH18">
        <v>43</v>
      </c>
      <c r="BI18">
        <v>28</v>
      </c>
      <c r="BJ18">
        <v>1805</v>
      </c>
    </row>
    <row r="19" spans="1:62" x14ac:dyDescent="0.25">
      <c r="A19">
        <v>11</v>
      </c>
      <c r="B19" t="s">
        <v>89</v>
      </c>
      <c r="C19" t="s">
        <v>10</v>
      </c>
      <c r="D19" t="s">
        <v>86</v>
      </c>
      <c r="E19">
        <v>2</v>
      </c>
      <c r="F19" t="s">
        <v>104</v>
      </c>
      <c r="G19" t="s">
        <v>4</v>
      </c>
      <c r="H19">
        <v>1</v>
      </c>
      <c r="I19">
        <v>2020</v>
      </c>
      <c r="J19">
        <v>19</v>
      </c>
      <c r="K19">
        <v>53</v>
      </c>
      <c r="L19">
        <v>43</v>
      </c>
      <c r="M19">
        <v>41</v>
      </c>
      <c r="N19">
        <v>39</v>
      </c>
      <c r="O19">
        <v>46</v>
      </c>
      <c r="P19">
        <v>45</v>
      </c>
      <c r="Q19">
        <v>31</v>
      </c>
      <c r="R19">
        <v>50</v>
      </c>
      <c r="S19">
        <v>46</v>
      </c>
      <c r="T19">
        <v>39</v>
      </c>
      <c r="U19">
        <v>35</v>
      </c>
      <c r="V19">
        <v>38</v>
      </c>
      <c r="W19">
        <v>29</v>
      </c>
      <c r="X19">
        <v>37</v>
      </c>
      <c r="Y19">
        <v>28</v>
      </c>
      <c r="Z19">
        <v>32</v>
      </c>
      <c r="AA19">
        <v>46</v>
      </c>
      <c r="AB19">
        <v>49</v>
      </c>
      <c r="AC19">
        <v>28</v>
      </c>
      <c r="AD19">
        <v>43</v>
      </c>
      <c r="AE19">
        <v>42</v>
      </c>
      <c r="AF19">
        <v>46</v>
      </c>
      <c r="AG19">
        <v>29</v>
      </c>
      <c r="AH19">
        <v>35</v>
      </c>
      <c r="AI19">
        <v>20</v>
      </c>
      <c r="AJ19">
        <v>46</v>
      </c>
      <c r="AK19">
        <v>27</v>
      </c>
      <c r="AL19">
        <v>29</v>
      </c>
      <c r="AM19">
        <v>32</v>
      </c>
      <c r="AN19">
        <v>16</v>
      </c>
      <c r="AO19">
        <v>37</v>
      </c>
      <c r="AP19">
        <v>29</v>
      </c>
      <c r="AQ19">
        <v>27</v>
      </c>
      <c r="AR19">
        <v>36</v>
      </c>
      <c r="AS19">
        <v>26</v>
      </c>
      <c r="AT19">
        <v>30</v>
      </c>
      <c r="AU19">
        <v>37</v>
      </c>
      <c r="AV19">
        <v>30</v>
      </c>
      <c r="AW19">
        <v>31</v>
      </c>
      <c r="AX19">
        <v>25</v>
      </c>
      <c r="AY19">
        <v>36</v>
      </c>
      <c r="AZ19">
        <v>35</v>
      </c>
      <c r="BA19">
        <v>32</v>
      </c>
      <c r="BB19">
        <v>22</v>
      </c>
      <c r="BC19">
        <v>36</v>
      </c>
      <c r="BD19">
        <v>30</v>
      </c>
      <c r="BE19">
        <v>26</v>
      </c>
      <c r="BF19">
        <v>31</v>
      </c>
      <c r="BG19">
        <v>29</v>
      </c>
      <c r="BH19">
        <v>26</v>
      </c>
      <c r="BI19">
        <v>15</v>
      </c>
      <c r="BJ19">
        <v>1765</v>
      </c>
    </row>
    <row r="20" spans="1:62" x14ac:dyDescent="0.25">
      <c r="A20">
        <v>5</v>
      </c>
      <c r="B20" t="s">
        <v>91</v>
      </c>
      <c r="C20" t="s">
        <v>8</v>
      </c>
      <c r="D20" t="s">
        <v>86</v>
      </c>
      <c r="E20">
        <v>2</v>
      </c>
      <c r="F20" t="s">
        <v>104</v>
      </c>
      <c r="G20" t="s">
        <v>4</v>
      </c>
      <c r="H20">
        <v>1</v>
      </c>
      <c r="I20">
        <v>2020</v>
      </c>
      <c r="J20">
        <v>32</v>
      </c>
      <c r="K20">
        <v>41</v>
      </c>
      <c r="L20">
        <v>50</v>
      </c>
      <c r="M20">
        <v>35</v>
      </c>
      <c r="N20">
        <v>36</v>
      </c>
      <c r="O20">
        <v>35</v>
      </c>
      <c r="P20">
        <v>41</v>
      </c>
      <c r="Q20">
        <v>33</v>
      </c>
      <c r="R20">
        <v>32</v>
      </c>
      <c r="S20">
        <v>34</v>
      </c>
      <c r="T20">
        <v>38</v>
      </c>
      <c r="U20">
        <v>29</v>
      </c>
      <c r="V20">
        <v>42</v>
      </c>
      <c r="W20">
        <v>52</v>
      </c>
      <c r="X20">
        <v>57</v>
      </c>
      <c r="Y20">
        <v>31</v>
      </c>
      <c r="Z20">
        <v>34</v>
      </c>
      <c r="AA20">
        <v>24</v>
      </c>
      <c r="AB20">
        <v>30</v>
      </c>
      <c r="AC20">
        <v>38</v>
      </c>
      <c r="AD20">
        <v>42</v>
      </c>
      <c r="AE20">
        <v>39</v>
      </c>
      <c r="AF20">
        <v>50</v>
      </c>
      <c r="AG20">
        <v>30</v>
      </c>
      <c r="AH20">
        <v>26</v>
      </c>
      <c r="AI20">
        <v>36</v>
      </c>
      <c r="AJ20">
        <v>37</v>
      </c>
      <c r="AK20">
        <v>25</v>
      </c>
      <c r="AL20">
        <v>31</v>
      </c>
      <c r="AM20">
        <v>22</v>
      </c>
      <c r="AN20">
        <v>19</v>
      </c>
      <c r="AO20">
        <v>40</v>
      </c>
      <c r="AP20">
        <v>43</v>
      </c>
      <c r="AQ20">
        <v>19</v>
      </c>
      <c r="AR20">
        <v>33</v>
      </c>
      <c r="AS20">
        <v>38</v>
      </c>
      <c r="AT20">
        <v>55</v>
      </c>
      <c r="AU20">
        <v>33</v>
      </c>
      <c r="AV20">
        <v>43</v>
      </c>
      <c r="AW20">
        <v>39</v>
      </c>
      <c r="AX20">
        <v>29</v>
      </c>
      <c r="AY20">
        <v>45</v>
      </c>
      <c r="AZ20">
        <v>25</v>
      </c>
      <c r="BA20">
        <v>32</v>
      </c>
      <c r="BB20">
        <v>37</v>
      </c>
      <c r="BC20">
        <v>33</v>
      </c>
      <c r="BD20">
        <v>35</v>
      </c>
      <c r="BE20">
        <v>31</v>
      </c>
      <c r="BF20">
        <v>45</v>
      </c>
      <c r="BG20">
        <v>32</v>
      </c>
      <c r="BH20">
        <v>27</v>
      </c>
      <c r="BI20">
        <v>26</v>
      </c>
      <c r="BJ20">
        <v>1841</v>
      </c>
    </row>
    <row r="21" spans="1:62" x14ac:dyDescent="0.25">
      <c r="A21">
        <v>9</v>
      </c>
      <c r="B21" t="s">
        <v>93</v>
      </c>
      <c r="C21" t="s">
        <v>9</v>
      </c>
      <c r="D21" t="s">
        <v>86</v>
      </c>
      <c r="E21">
        <v>2</v>
      </c>
      <c r="F21" t="s">
        <v>104</v>
      </c>
      <c r="G21" t="s">
        <v>4</v>
      </c>
      <c r="H21">
        <v>1</v>
      </c>
      <c r="I21">
        <v>2020</v>
      </c>
      <c r="J21">
        <v>31</v>
      </c>
      <c r="K21">
        <v>35</v>
      </c>
      <c r="L21">
        <v>36</v>
      </c>
      <c r="M21">
        <v>44</v>
      </c>
      <c r="N21">
        <v>36</v>
      </c>
      <c r="O21">
        <v>38</v>
      </c>
      <c r="P21">
        <v>36</v>
      </c>
      <c r="Q21">
        <v>39</v>
      </c>
      <c r="R21">
        <v>47</v>
      </c>
      <c r="S21">
        <v>39</v>
      </c>
      <c r="T21">
        <v>24</v>
      </c>
      <c r="U21">
        <v>29</v>
      </c>
      <c r="V21">
        <v>46</v>
      </c>
      <c r="W21">
        <v>38</v>
      </c>
      <c r="X21">
        <v>34</v>
      </c>
      <c r="Y21">
        <v>26</v>
      </c>
      <c r="Z21">
        <v>36</v>
      </c>
      <c r="AA21">
        <v>41</v>
      </c>
      <c r="AB21">
        <v>57</v>
      </c>
      <c r="AC21">
        <v>42</v>
      </c>
      <c r="AD21">
        <v>46</v>
      </c>
      <c r="AE21">
        <v>31</v>
      </c>
      <c r="AF21">
        <v>37</v>
      </c>
      <c r="AG21">
        <v>40</v>
      </c>
      <c r="AH21">
        <v>27</v>
      </c>
      <c r="AI21">
        <v>32</v>
      </c>
      <c r="AJ21">
        <v>23</v>
      </c>
      <c r="AK21">
        <v>28</v>
      </c>
      <c r="AL21">
        <v>30</v>
      </c>
      <c r="AM21">
        <v>28</v>
      </c>
      <c r="AN21">
        <v>31</v>
      </c>
      <c r="AO21">
        <v>47</v>
      </c>
      <c r="AP21">
        <v>30</v>
      </c>
      <c r="AQ21">
        <v>30</v>
      </c>
      <c r="AR21">
        <v>41</v>
      </c>
      <c r="AS21">
        <v>25</v>
      </c>
      <c r="AT21">
        <v>22</v>
      </c>
      <c r="AU21">
        <v>32</v>
      </c>
      <c r="AV21">
        <v>29</v>
      </c>
      <c r="AW21">
        <v>32</v>
      </c>
      <c r="AX21">
        <v>32</v>
      </c>
      <c r="AY21">
        <v>42</v>
      </c>
      <c r="AZ21">
        <v>30</v>
      </c>
      <c r="BA21">
        <v>35</v>
      </c>
      <c r="BB21">
        <v>32</v>
      </c>
      <c r="BC21">
        <v>28</v>
      </c>
      <c r="BD21">
        <v>30</v>
      </c>
      <c r="BE21">
        <v>41</v>
      </c>
      <c r="BF21">
        <v>40</v>
      </c>
      <c r="BG21">
        <v>39</v>
      </c>
      <c r="BH21">
        <v>38</v>
      </c>
      <c r="BI21">
        <v>21</v>
      </c>
      <c r="BJ21">
        <v>1803</v>
      </c>
    </row>
    <row r="22" spans="1:62" x14ac:dyDescent="0.25">
      <c r="A22">
        <v>13</v>
      </c>
      <c r="B22" t="s">
        <v>95</v>
      </c>
      <c r="C22" t="s">
        <v>13</v>
      </c>
      <c r="D22" t="s">
        <v>86</v>
      </c>
      <c r="E22">
        <v>2</v>
      </c>
      <c r="F22" t="s">
        <v>104</v>
      </c>
      <c r="G22" t="s">
        <v>4</v>
      </c>
      <c r="H22">
        <v>1</v>
      </c>
      <c r="I22">
        <v>2020</v>
      </c>
      <c r="J22">
        <v>26</v>
      </c>
      <c r="K22">
        <v>43</v>
      </c>
      <c r="L22">
        <v>46</v>
      </c>
      <c r="M22">
        <v>39</v>
      </c>
      <c r="N22">
        <v>41</v>
      </c>
      <c r="O22">
        <v>31</v>
      </c>
      <c r="P22">
        <v>41</v>
      </c>
      <c r="Q22">
        <v>35</v>
      </c>
      <c r="R22">
        <v>44</v>
      </c>
      <c r="S22">
        <v>26</v>
      </c>
      <c r="T22">
        <v>48</v>
      </c>
      <c r="U22">
        <v>46</v>
      </c>
      <c r="V22">
        <v>35</v>
      </c>
      <c r="W22">
        <v>38</v>
      </c>
      <c r="X22">
        <v>39</v>
      </c>
      <c r="Y22">
        <v>36</v>
      </c>
      <c r="Z22">
        <v>38</v>
      </c>
      <c r="AA22">
        <v>35</v>
      </c>
      <c r="AB22">
        <v>31</v>
      </c>
      <c r="AC22">
        <v>41</v>
      </c>
      <c r="AD22">
        <v>43</v>
      </c>
      <c r="AE22">
        <v>36</v>
      </c>
      <c r="AF22">
        <v>44</v>
      </c>
      <c r="AG22">
        <v>27</v>
      </c>
      <c r="AH22">
        <v>26</v>
      </c>
      <c r="AI22">
        <v>20</v>
      </c>
      <c r="AJ22">
        <v>35</v>
      </c>
      <c r="AK22">
        <v>32</v>
      </c>
      <c r="AL22">
        <v>19</v>
      </c>
      <c r="AM22">
        <v>39</v>
      </c>
      <c r="AN22">
        <v>38</v>
      </c>
      <c r="AO22">
        <v>33</v>
      </c>
      <c r="AP22">
        <v>24</v>
      </c>
      <c r="AQ22">
        <v>23</v>
      </c>
      <c r="AR22">
        <v>35</v>
      </c>
      <c r="AS22">
        <v>28</v>
      </c>
      <c r="AT22">
        <v>34</v>
      </c>
      <c r="AU22">
        <v>27</v>
      </c>
      <c r="AV22">
        <v>24</v>
      </c>
      <c r="AW22">
        <v>30</v>
      </c>
      <c r="AX22">
        <v>36</v>
      </c>
      <c r="AY22">
        <v>30</v>
      </c>
      <c r="AZ22">
        <v>29</v>
      </c>
      <c r="BA22">
        <v>22</v>
      </c>
      <c r="BB22">
        <v>36</v>
      </c>
      <c r="BC22">
        <v>26</v>
      </c>
      <c r="BD22">
        <v>33</v>
      </c>
      <c r="BE22">
        <v>44</v>
      </c>
      <c r="BF22">
        <v>29</v>
      </c>
      <c r="BG22">
        <v>36</v>
      </c>
      <c r="BH22">
        <v>27</v>
      </c>
      <c r="BI22">
        <v>22</v>
      </c>
      <c r="BJ22">
        <v>1746</v>
      </c>
    </row>
    <row r="23" spans="1:62" x14ac:dyDescent="0.25">
      <c r="A23">
        <v>17</v>
      </c>
      <c r="B23" t="s">
        <v>97</v>
      </c>
      <c r="C23" t="s">
        <v>15</v>
      </c>
      <c r="D23" t="s">
        <v>86</v>
      </c>
      <c r="E23">
        <v>2</v>
      </c>
      <c r="F23" t="s">
        <v>104</v>
      </c>
      <c r="G23" t="s">
        <v>4</v>
      </c>
      <c r="H23">
        <v>1</v>
      </c>
      <c r="I23">
        <v>2020</v>
      </c>
      <c r="J23">
        <v>42</v>
      </c>
      <c r="K23">
        <v>34</v>
      </c>
      <c r="L23">
        <v>40</v>
      </c>
      <c r="M23">
        <v>39</v>
      </c>
      <c r="N23">
        <v>47</v>
      </c>
      <c r="O23">
        <v>31</v>
      </c>
      <c r="P23">
        <v>43</v>
      </c>
      <c r="Q23">
        <v>40</v>
      </c>
      <c r="R23">
        <v>47</v>
      </c>
      <c r="S23">
        <v>35</v>
      </c>
      <c r="T23">
        <v>38</v>
      </c>
      <c r="U23">
        <v>37</v>
      </c>
      <c r="V23">
        <v>44</v>
      </c>
      <c r="W23">
        <v>27</v>
      </c>
      <c r="X23">
        <v>30</v>
      </c>
      <c r="Y23">
        <v>47</v>
      </c>
      <c r="Z23">
        <v>39</v>
      </c>
      <c r="AA23">
        <v>34</v>
      </c>
      <c r="AB23">
        <v>35</v>
      </c>
      <c r="AC23">
        <v>30</v>
      </c>
      <c r="AD23">
        <v>27</v>
      </c>
      <c r="AE23">
        <v>34</v>
      </c>
      <c r="AF23">
        <v>29</v>
      </c>
      <c r="AG23">
        <v>28</v>
      </c>
      <c r="AH23">
        <v>27</v>
      </c>
      <c r="AI23">
        <v>28</v>
      </c>
      <c r="AJ23">
        <v>27</v>
      </c>
      <c r="AK23">
        <v>30</v>
      </c>
      <c r="AL23">
        <v>27</v>
      </c>
      <c r="AM23">
        <v>25</v>
      </c>
      <c r="AN23">
        <v>35</v>
      </c>
      <c r="AO23">
        <v>25</v>
      </c>
      <c r="AP23">
        <v>40</v>
      </c>
      <c r="AQ23">
        <v>32</v>
      </c>
      <c r="AR23">
        <v>28</v>
      </c>
      <c r="AS23">
        <v>26</v>
      </c>
      <c r="AT23">
        <v>27</v>
      </c>
      <c r="AU23">
        <v>32</v>
      </c>
      <c r="AV23">
        <v>31</v>
      </c>
      <c r="AW23">
        <v>33</v>
      </c>
      <c r="AX23">
        <v>32</v>
      </c>
      <c r="AY23">
        <v>23</v>
      </c>
      <c r="AZ23">
        <v>33</v>
      </c>
      <c r="BA23">
        <v>29</v>
      </c>
      <c r="BB23">
        <v>25</v>
      </c>
      <c r="BC23">
        <v>30</v>
      </c>
      <c r="BD23">
        <v>40</v>
      </c>
      <c r="BE23">
        <v>37</v>
      </c>
      <c r="BF23">
        <v>36</v>
      </c>
      <c r="BG23">
        <v>29</v>
      </c>
      <c r="BH23">
        <v>27</v>
      </c>
      <c r="BI23">
        <v>18</v>
      </c>
      <c r="BJ23">
        <v>1709</v>
      </c>
    </row>
    <row r="24" spans="1:62" x14ac:dyDescent="0.25">
      <c r="A24">
        <v>23</v>
      </c>
      <c r="B24" t="s">
        <v>99</v>
      </c>
      <c r="C24" t="s">
        <v>12</v>
      </c>
      <c r="D24" t="s">
        <v>86</v>
      </c>
      <c r="E24">
        <v>2</v>
      </c>
      <c r="F24" t="s">
        <v>104</v>
      </c>
      <c r="G24" t="s">
        <v>4</v>
      </c>
      <c r="H24">
        <v>1</v>
      </c>
      <c r="I24">
        <v>2020</v>
      </c>
      <c r="J24">
        <v>32</v>
      </c>
      <c r="K24">
        <v>28</v>
      </c>
      <c r="L24">
        <v>39</v>
      </c>
      <c r="M24">
        <v>36</v>
      </c>
      <c r="N24">
        <v>47</v>
      </c>
      <c r="O24">
        <v>40</v>
      </c>
      <c r="P24">
        <v>35</v>
      </c>
      <c r="Q24">
        <v>39</v>
      </c>
      <c r="R24">
        <v>40</v>
      </c>
      <c r="S24">
        <v>37</v>
      </c>
      <c r="T24">
        <v>38</v>
      </c>
      <c r="U24">
        <v>31</v>
      </c>
      <c r="V24">
        <v>29</v>
      </c>
      <c r="W24">
        <v>41</v>
      </c>
      <c r="X24">
        <v>41</v>
      </c>
      <c r="Y24">
        <v>34</v>
      </c>
      <c r="Z24">
        <v>33</v>
      </c>
      <c r="AA24">
        <v>32</v>
      </c>
      <c r="AB24">
        <v>54</v>
      </c>
      <c r="AC24">
        <v>36</v>
      </c>
      <c r="AD24">
        <v>39</v>
      </c>
      <c r="AE24">
        <v>38</v>
      </c>
      <c r="AF24">
        <v>39</v>
      </c>
      <c r="AG24">
        <v>35</v>
      </c>
      <c r="AH24">
        <v>24</v>
      </c>
      <c r="AI24">
        <v>21</v>
      </c>
      <c r="AJ24">
        <v>31</v>
      </c>
      <c r="AK24">
        <v>27</v>
      </c>
      <c r="AL24">
        <v>33</v>
      </c>
      <c r="AM24">
        <v>31</v>
      </c>
      <c r="AN24">
        <v>25</v>
      </c>
      <c r="AO24">
        <v>27</v>
      </c>
      <c r="AP24">
        <v>26</v>
      </c>
      <c r="AQ24">
        <v>38</v>
      </c>
      <c r="AR24">
        <v>25</v>
      </c>
      <c r="AS24">
        <v>17</v>
      </c>
      <c r="AT24">
        <v>34</v>
      </c>
      <c r="AU24">
        <v>29</v>
      </c>
      <c r="AV24">
        <v>35</v>
      </c>
      <c r="AW24">
        <v>28</v>
      </c>
      <c r="AX24">
        <v>22</v>
      </c>
      <c r="AY24">
        <v>33</v>
      </c>
      <c r="AZ24">
        <v>37</v>
      </c>
      <c r="BA24">
        <v>20</v>
      </c>
      <c r="BB24">
        <v>22</v>
      </c>
      <c r="BC24">
        <v>37</v>
      </c>
      <c r="BD24">
        <v>39</v>
      </c>
      <c r="BE24">
        <v>26</v>
      </c>
      <c r="BF24">
        <v>24</v>
      </c>
      <c r="BG24">
        <v>29</v>
      </c>
      <c r="BH24">
        <v>28</v>
      </c>
      <c r="BI24">
        <v>30</v>
      </c>
      <c r="BJ24">
        <v>1691</v>
      </c>
    </row>
    <row r="25" spans="1:62" x14ac:dyDescent="0.25">
      <c r="A25">
        <v>29</v>
      </c>
      <c r="B25" t="s">
        <v>101</v>
      </c>
      <c r="C25" t="s">
        <v>14</v>
      </c>
      <c r="D25" t="s">
        <v>86</v>
      </c>
      <c r="E25">
        <v>2</v>
      </c>
      <c r="F25" t="s">
        <v>104</v>
      </c>
      <c r="G25" t="s">
        <v>4</v>
      </c>
      <c r="H25">
        <v>1</v>
      </c>
      <c r="I25">
        <v>2020</v>
      </c>
      <c r="J25">
        <v>38</v>
      </c>
      <c r="K25">
        <v>27</v>
      </c>
      <c r="L25">
        <v>36</v>
      </c>
      <c r="M25">
        <v>36</v>
      </c>
      <c r="N25">
        <v>35</v>
      </c>
      <c r="O25">
        <v>39</v>
      </c>
      <c r="P25">
        <v>33</v>
      </c>
      <c r="Q25">
        <v>29</v>
      </c>
      <c r="R25">
        <v>41</v>
      </c>
      <c r="S25">
        <v>31</v>
      </c>
      <c r="T25">
        <v>37</v>
      </c>
      <c r="U25">
        <v>37</v>
      </c>
      <c r="V25">
        <v>30</v>
      </c>
      <c r="W25">
        <v>35</v>
      </c>
      <c r="X25">
        <v>25</v>
      </c>
      <c r="Y25">
        <v>28</v>
      </c>
      <c r="Z25">
        <v>42</v>
      </c>
      <c r="AA25">
        <v>30</v>
      </c>
      <c r="AB25">
        <v>39</v>
      </c>
      <c r="AC25">
        <v>30</v>
      </c>
      <c r="AD25">
        <v>45</v>
      </c>
      <c r="AE25">
        <v>35</v>
      </c>
      <c r="AF25">
        <v>32</v>
      </c>
      <c r="AG25">
        <v>30</v>
      </c>
      <c r="AH25">
        <v>29</v>
      </c>
      <c r="AI25">
        <v>25</v>
      </c>
      <c r="AJ25">
        <v>25</v>
      </c>
      <c r="AK25">
        <v>26</v>
      </c>
      <c r="AL25">
        <v>26</v>
      </c>
      <c r="AM25">
        <v>25</v>
      </c>
      <c r="AN25">
        <v>35</v>
      </c>
      <c r="AO25">
        <v>24</v>
      </c>
      <c r="AP25">
        <v>27</v>
      </c>
      <c r="AQ25">
        <v>27</v>
      </c>
      <c r="AR25">
        <v>44</v>
      </c>
      <c r="AS25">
        <v>43</v>
      </c>
      <c r="AT25">
        <v>22</v>
      </c>
      <c r="AU25">
        <v>35</v>
      </c>
      <c r="AV25">
        <v>31</v>
      </c>
      <c r="AW25">
        <v>33</v>
      </c>
      <c r="AX25">
        <v>35</v>
      </c>
      <c r="AY25">
        <v>25</v>
      </c>
      <c r="AZ25">
        <v>40</v>
      </c>
      <c r="BA25">
        <v>43</v>
      </c>
      <c r="BB25">
        <v>36</v>
      </c>
      <c r="BC25">
        <v>34</v>
      </c>
      <c r="BD25">
        <v>32</v>
      </c>
      <c r="BE25">
        <v>18</v>
      </c>
      <c r="BF25">
        <v>26</v>
      </c>
      <c r="BG25">
        <v>35</v>
      </c>
      <c r="BH25">
        <v>29</v>
      </c>
      <c r="BI25">
        <v>23</v>
      </c>
      <c r="BJ25">
        <v>1673</v>
      </c>
    </row>
    <row r="26" spans="1:62" x14ac:dyDescent="0.25">
      <c r="A26">
        <v>1</v>
      </c>
      <c r="B26" t="s">
        <v>85</v>
      </c>
      <c r="C26" t="s">
        <v>11</v>
      </c>
      <c r="D26" t="s">
        <v>102</v>
      </c>
      <c r="E26">
        <v>1</v>
      </c>
      <c r="F26" t="s">
        <v>105</v>
      </c>
      <c r="G26" t="s">
        <v>5</v>
      </c>
      <c r="H26">
        <v>1</v>
      </c>
      <c r="I26">
        <v>2020</v>
      </c>
      <c r="J26">
        <v>42</v>
      </c>
      <c r="K26">
        <v>48</v>
      </c>
      <c r="L26">
        <v>38</v>
      </c>
      <c r="M26">
        <v>43</v>
      </c>
      <c r="N26">
        <v>35</v>
      </c>
      <c r="O26">
        <v>39</v>
      </c>
      <c r="P26">
        <v>36</v>
      </c>
      <c r="Q26">
        <v>38</v>
      </c>
      <c r="R26">
        <v>49</v>
      </c>
      <c r="S26">
        <v>46</v>
      </c>
      <c r="T26">
        <v>44</v>
      </c>
      <c r="U26">
        <v>25</v>
      </c>
      <c r="V26">
        <v>43</v>
      </c>
      <c r="W26">
        <v>38</v>
      </c>
      <c r="X26">
        <v>34</v>
      </c>
      <c r="Y26">
        <v>48</v>
      </c>
      <c r="Z26">
        <v>52</v>
      </c>
      <c r="AA26">
        <v>67</v>
      </c>
      <c r="AB26">
        <v>52</v>
      </c>
      <c r="AC26">
        <v>45</v>
      </c>
      <c r="AD26">
        <v>64</v>
      </c>
      <c r="AE26">
        <v>49</v>
      </c>
      <c r="AF26">
        <v>48</v>
      </c>
      <c r="AG26">
        <v>72</v>
      </c>
      <c r="AH26">
        <v>64</v>
      </c>
      <c r="AI26">
        <v>64</v>
      </c>
      <c r="AJ26">
        <v>30</v>
      </c>
      <c r="AK26">
        <v>25</v>
      </c>
      <c r="AL26">
        <v>43</v>
      </c>
      <c r="AM26">
        <v>23</v>
      </c>
      <c r="AN26">
        <v>29</v>
      </c>
      <c r="AO26">
        <v>30</v>
      </c>
      <c r="AP26">
        <v>31</v>
      </c>
      <c r="AQ26">
        <v>28</v>
      </c>
      <c r="AR26">
        <v>34</v>
      </c>
      <c r="AS26">
        <v>34</v>
      </c>
      <c r="AT26">
        <v>36</v>
      </c>
      <c r="AU26">
        <v>47</v>
      </c>
      <c r="AV26">
        <v>24</v>
      </c>
      <c r="AW26">
        <v>35</v>
      </c>
      <c r="AX26">
        <v>47</v>
      </c>
      <c r="AY26">
        <v>34</v>
      </c>
      <c r="AZ26">
        <v>46</v>
      </c>
      <c r="BA26">
        <v>41</v>
      </c>
      <c r="BB26">
        <v>34</v>
      </c>
      <c r="BC26">
        <v>39</v>
      </c>
      <c r="BD26">
        <v>44</v>
      </c>
      <c r="BE26">
        <v>46</v>
      </c>
      <c r="BF26">
        <v>46</v>
      </c>
      <c r="BG26">
        <v>41</v>
      </c>
      <c r="BH26">
        <v>57</v>
      </c>
      <c r="BI26">
        <v>73</v>
      </c>
      <c r="BJ26">
        <v>2220</v>
      </c>
    </row>
    <row r="27" spans="1:62" x14ac:dyDescent="0.25">
      <c r="A27">
        <v>3</v>
      </c>
      <c r="B27" t="s">
        <v>89</v>
      </c>
      <c r="C27" t="s">
        <v>10</v>
      </c>
      <c r="D27" t="s">
        <v>102</v>
      </c>
      <c r="E27">
        <v>1</v>
      </c>
      <c r="F27" t="s">
        <v>105</v>
      </c>
      <c r="G27" t="s">
        <v>5</v>
      </c>
      <c r="H27">
        <v>1</v>
      </c>
      <c r="I27">
        <v>2020</v>
      </c>
      <c r="J27">
        <v>36</v>
      </c>
      <c r="K27">
        <v>42</v>
      </c>
      <c r="L27">
        <v>27</v>
      </c>
      <c r="M27">
        <v>33</v>
      </c>
      <c r="N27">
        <v>40</v>
      </c>
      <c r="O27">
        <v>48</v>
      </c>
      <c r="P27">
        <v>38</v>
      </c>
      <c r="Q27">
        <v>39</v>
      </c>
      <c r="R27">
        <v>41</v>
      </c>
      <c r="S27">
        <v>39</v>
      </c>
      <c r="T27">
        <v>44</v>
      </c>
      <c r="U27">
        <v>35</v>
      </c>
      <c r="V27">
        <v>53</v>
      </c>
      <c r="W27">
        <v>52</v>
      </c>
      <c r="X27">
        <v>43</v>
      </c>
      <c r="Y27">
        <v>45</v>
      </c>
      <c r="Z27">
        <v>41</v>
      </c>
      <c r="AA27">
        <v>42</v>
      </c>
      <c r="AB27">
        <v>43</v>
      </c>
      <c r="AC27">
        <v>26</v>
      </c>
      <c r="AD27">
        <v>35</v>
      </c>
      <c r="AE27">
        <v>29</v>
      </c>
      <c r="AF27">
        <v>48</v>
      </c>
      <c r="AG27">
        <v>24</v>
      </c>
      <c r="AH27">
        <v>33</v>
      </c>
      <c r="AI27">
        <v>34</v>
      </c>
      <c r="AJ27">
        <v>23</v>
      </c>
      <c r="AK27">
        <v>24</v>
      </c>
      <c r="AL27">
        <v>26</v>
      </c>
      <c r="AM27">
        <v>28</v>
      </c>
      <c r="AN27">
        <v>32</v>
      </c>
      <c r="AO27">
        <v>34</v>
      </c>
      <c r="AP27">
        <v>38</v>
      </c>
      <c r="AQ27">
        <v>40</v>
      </c>
      <c r="AR27">
        <v>32</v>
      </c>
      <c r="AS27">
        <v>31</v>
      </c>
      <c r="AT27">
        <v>50</v>
      </c>
      <c r="AU27">
        <v>36</v>
      </c>
      <c r="AV27">
        <v>43</v>
      </c>
      <c r="AW27">
        <v>42</v>
      </c>
      <c r="AX27">
        <v>32</v>
      </c>
      <c r="AY27">
        <v>32</v>
      </c>
      <c r="AZ27">
        <v>38</v>
      </c>
      <c r="BA27">
        <v>36</v>
      </c>
      <c r="BB27">
        <v>39</v>
      </c>
      <c r="BC27">
        <v>32</v>
      </c>
      <c r="BD27">
        <v>31</v>
      </c>
      <c r="BE27">
        <v>39</v>
      </c>
      <c r="BF27">
        <v>23</v>
      </c>
      <c r="BG27">
        <v>40</v>
      </c>
      <c r="BH27">
        <v>32</v>
      </c>
      <c r="BI27">
        <v>14</v>
      </c>
      <c r="BJ27">
        <v>1877</v>
      </c>
    </row>
    <row r="28" spans="1:62" x14ac:dyDescent="0.25">
      <c r="A28">
        <v>15</v>
      </c>
      <c r="B28" t="s">
        <v>91</v>
      </c>
      <c r="C28" t="s">
        <v>8</v>
      </c>
      <c r="D28" t="s">
        <v>102</v>
      </c>
      <c r="E28">
        <v>1</v>
      </c>
      <c r="F28" t="s">
        <v>105</v>
      </c>
      <c r="G28" t="s">
        <v>5</v>
      </c>
      <c r="H28">
        <v>1</v>
      </c>
      <c r="I28">
        <v>2020</v>
      </c>
      <c r="J28">
        <v>38</v>
      </c>
      <c r="K28">
        <v>26</v>
      </c>
      <c r="L28">
        <v>37</v>
      </c>
      <c r="M28">
        <v>43</v>
      </c>
      <c r="N28">
        <v>51</v>
      </c>
      <c r="O28">
        <v>39</v>
      </c>
      <c r="P28">
        <v>42</v>
      </c>
      <c r="Q28">
        <v>27</v>
      </c>
      <c r="R28">
        <v>36</v>
      </c>
      <c r="S28">
        <v>45</v>
      </c>
      <c r="T28">
        <v>27</v>
      </c>
      <c r="U28">
        <v>39</v>
      </c>
      <c r="V28">
        <v>37</v>
      </c>
      <c r="W28">
        <v>41</v>
      </c>
      <c r="X28">
        <v>28</v>
      </c>
      <c r="Y28">
        <v>45</v>
      </c>
      <c r="Z28">
        <v>39</v>
      </c>
      <c r="AA28">
        <v>34</v>
      </c>
      <c r="AB28">
        <v>40</v>
      </c>
      <c r="AC28">
        <v>45</v>
      </c>
      <c r="AD28">
        <v>39</v>
      </c>
      <c r="AE28">
        <v>35</v>
      </c>
      <c r="AF28">
        <v>35</v>
      </c>
      <c r="AG28">
        <v>45</v>
      </c>
      <c r="AH28">
        <v>32</v>
      </c>
      <c r="AI28">
        <v>17</v>
      </c>
      <c r="AJ28">
        <v>23</v>
      </c>
      <c r="AK28">
        <v>28</v>
      </c>
      <c r="AL28">
        <v>38</v>
      </c>
      <c r="AM28">
        <v>26</v>
      </c>
      <c r="AN28">
        <v>36</v>
      </c>
      <c r="AO28">
        <v>35</v>
      </c>
      <c r="AP28">
        <v>24</v>
      </c>
      <c r="AQ28">
        <v>24</v>
      </c>
      <c r="AR28">
        <v>32</v>
      </c>
      <c r="AS28">
        <v>34</v>
      </c>
      <c r="AT28">
        <v>30</v>
      </c>
      <c r="AU28">
        <v>30</v>
      </c>
      <c r="AV28">
        <v>17</v>
      </c>
      <c r="AW28">
        <v>27</v>
      </c>
      <c r="AX28">
        <v>36</v>
      </c>
      <c r="AY28">
        <v>35</v>
      </c>
      <c r="AZ28">
        <v>33</v>
      </c>
      <c r="BA28">
        <v>29</v>
      </c>
      <c r="BB28">
        <v>37</v>
      </c>
      <c r="BC28">
        <v>20</v>
      </c>
      <c r="BD28">
        <v>38</v>
      </c>
      <c r="BE28">
        <v>38</v>
      </c>
      <c r="BF28">
        <v>32</v>
      </c>
      <c r="BG28">
        <v>14</v>
      </c>
      <c r="BH28">
        <v>26</v>
      </c>
      <c r="BI28">
        <v>20</v>
      </c>
      <c r="BJ28">
        <v>1724</v>
      </c>
    </row>
    <row r="29" spans="1:62" x14ac:dyDescent="0.25">
      <c r="A29">
        <v>19</v>
      </c>
      <c r="B29" t="s">
        <v>93</v>
      </c>
      <c r="C29" t="s">
        <v>9</v>
      </c>
      <c r="D29" t="s">
        <v>102</v>
      </c>
      <c r="E29">
        <v>1</v>
      </c>
      <c r="F29" t="s">
        <v>105</v>
      </c>
      <c r="G29" t="s">
        <v>5</v>
      </c>
      <c r="H29">
        <v>1</v>
      </c>
      <c r="I29">
        <v>2020</v>
      </c>
      <c r="J29">
        <v>31</v>
      </c>
      <c r="K29">
        <v>28</v>
      </c>
      <c r="L29">
        <v>41</v>
      </c>
      <c r="M29">
        <v>36</v>
      </c>
      <c r="N29">
        <v>45</v>
      </c>
      <c r="O29">
        <v>25</v>
      </c>
      <c r="P29">
        <v>42</v>
      </c>
      <c r="Q29">
        <v>47</v>
      </c>
      <c r="R29">
        <v>36</v>
      </c>
      <c r="S29">
        <v>42</v>
      </c>
      <c r="T29">
        <v>42</v>
      </c>
      <c r="U29">
        <v>37</v>
      </c>
      <c r="V29">
        <v>45</v>
      </c>
      <c r="W29">
        <v>38</v>
      </c>
      <c r="X29">
        <v>40</v>
      </c>
      <c r="Y29">
        <v>31</v>
      </c>
      <c r="Z29">
        <v>34</v>
      </c>
      <c r="AA29">
        <v>28</v>
      </c>
      <c r="AB29">
        <v>27</v>
      </c>
      <c r="AC29">
        <v>35</v>
      </c>
      <c r="AD29">
        <v>40</v>
      </c>
      <c r="AE29">
        <v>41</v>
      </c>
      <c r="AF29">
        <v>32</v>
      </c>
      <c r="AG29">
        <v>31</v>
      </c>
      <c r="AH29">
        <v>35</v>
      </c>
      <c r="AI29">
        <v>28</v>
      </c>
      <c r="AJ29">
        <v>19</v>
      </c>
      <c r="AK29">
        <v>25</v>
      </c>
      <c r="AL29">
        <v>28</v>
      </c>
      <c r="AM29">
        <v>21</v>
      </c>
      <c r="AN29">
        <v>32</v>
      </c>
      <c r="AO29">
        <v>36</v>
      </c>
      <c r="AP29">
        <v>29</v>
      </c>
      <c r="AQ29">
        <v>32</v>
      </c>
      <c r="AR29">
        <v>31</v>
      </c>
      <c r="AS29">
        <v>20</v>
      </c>
      <c r="AT29">
        <v>25</v>
      </c>
      <c r="AU29">
        <v>21</v>
      </c>
      <c r="AV29">
        <v>38</v>
      </c>
      <c r="AW29">
        <v>29</v>
      </c>
      <c r="AX29">
        <v>32</v>
      </c>
      <c r="AY29">
        <v>32</v>
      </c>
      <c r="AZ29">
        <v>27</v>
      </c>
      <c r="BA29">
        <v>36</v>
      </c>
      <c r="BB29">
        <v>31</v>
      </c>
      <c r="BC29">
        <v>29</v>
      </c>
      <c r="BD29">
        <v>36</v>
      </c>
      <c r="BE29">
        <v>26</v>
      </c>
      <c r="BF29">
        <v>43</v>
      </c>
      <c r="BG29">
        <v>32</v>
      </c>
      <c r="BH29">
        <v>35</v>
      </c>
      <c r="BI29">
        <v>19</v>
      </c>
      <c r="BJ29">
        <v>1701</v>
      </c>
    </row>
    <row r="30" spans="1:62" x14ac:dyDescent="0.25">
      <c r="A30">
        <v>25</v>
      </c>
      <c r="B30" t="s">
        <v>95</v>
      </c>
      <c r="C30" t="s">
        <v>13</v>
      </c>
      <c r="D30" t="s">
        <v>102</v>
      </c>
      <c r="E30">
        <v>1</v>
      </c>
      <c r="F30" t="s">
        <v>105</v>
      </c>
      <c r="G30" t="s">
        <v>5</v>
      </c>
      <c r="H30">
        <v>1</v>
      </c>
      <c r="I30">
        <v>2020</v>
      </c>
      <c r="J30">
        <v>27</v>
      </c>
      <c r="K30">
        <v>34</v>
      </c>
      <c r="L30">
        <v>43</v>
      </c>
      <c r="M30">
        <v>45</v>
      </c>
      <c r="N30">
        <v>28</v>
      </c>
      <c r="O30">
        <v>35</v>
      </c>
      <c r="P30">
        <v>26</v>
      </c>
      <c r="Q30">
        <v>34</v>
      </c>
      <c r="R30">
        <v>38</v>
      </c>
      <c r="S30">
        <v>45</v>
      </c>
      <c r="T30">
        <v>26</v>
      </c>
      <c r="U30">
        <v>49</v>
      </c>
      <c r="V30">
        <v>51</v>
      </c>
      <c r="W30">
        <v>41</v>
      </c>
      <c r="X30">
        <v>34</v>
      </c>
      <c r="Y30">
        <v>38</v>
      </c>
      <c r="Z30">
        <v>41</v>
      </c>
      <c r="AA30">
        <v>38</v>
      </c>
      <c r="AB30">
        <v>40</v>
      </c>
      <c r="AC30">
        <v>34</v>
      </c>
      <c r="AD30">
        <v>47</v>
      </c>
      <c r="AE30">
        <v>32</v>
      </c>
      <c r="AF30">
        <v>32</v>
      </c>
      <c r="AG30">
        <v>38</v>
      </c>
      <c r="AH30">
        <v>32</v>
      </c>
      <c r="AI30">
        <v>18</v>
      </c>
      <c r="AJ30">
        <v>20</v>
      </c>
      <c r="AK30">
        <v>32</v>
      </c>
      <c r="AL30">
        <v>26</v>
      </c>
      <c r="AM30">
        <v>35</v>
      </c>
      <c r="AN30">
        <v>29</v>
      </c>
      <c r="AO30">
        <v>25</v>
      </c>
      <c r="AP30">
        <v>27</v>
      </c>
      <c r="AQ30">
        <v>35</v>
      </c>
      <c r="AR30">
        <v>20</v>
      </c>
      <c r="AS30">
        <v>28</v>
      </c>
      <c r="AT30">
        <v>35</v>
      </c>
      <c r="AU30">
        <v>24</v>
      </c>
      <c r="AV30">
        <v>26</v>
      </c>
      <c r="AW30">
        <v>34</v>
      </c>
      <c r="AX30">
        <v>40</v>
      </c>
      <c r="AY30">
        <v>31</v>
      </c>
      <c r="AZ30">
        <v>28</v>
      </c>
      <c r="BA30">
        <v>31</v>
      </c>
      <c r="BB30">
        <v>17</v>
      </c>
      <c r="BC30">
        <v>38</v>
      </c>
      <c r="BD30">
        <v>34</v>
      </c>
      <c r="BE30">
        <v>28</v>
      </c>
      <c r="BF30">
        <v>21</v>
      </c>
      <c r="BG30">
        <v>28</v>
      </c>
      <c r="BH30">
        <v>30</v>
      </c>
      <c r="BI30">
        <v>15</v>
      </c>
      <c r="BJ30">
        <v>1683</v>
      </c>
    </row>
    <row r="31" spans="1:62" x14ac:dyDescent="0.25">
      <c r="A31">
        <v>31</v>
      </c>
      <c r="B31" t="s">
        <v>97</v>
      </c>
      <c r="C31" t="s">
        <v>15</v>
      </c>
      <c r="D31" t="s">
        <v>102</v>
      </c>
      <c r="E31">
        <v>1</v>
      </c>
      <c r="F31" t="s">
        <v>105</v>
      </c>
      <c r="G31" t="s">
        <v>5</v>
      </c>
      <c r="H31">
        <v>1</v>
      </c>
      <c r="I31">
        <v>2020</v>
      </c>
      <c r="J31">
        <v>31</v>
      </c>
      <c r="K31">
        <v>39</v>
      </c>
      <c r="L31">
        <v>50</v>
      </c>
      <c r="M31">
        <v>31</v>
      </c>
      <c r="N31">
        <v>37</v>
      </c>
      <c r="O31">
        <v>30</v>
      </c>
      <c r="P31">
        <v>37</v>
      </c>
      <c r="Q31">
        <v>44</v>
      </c>
      <c r="R31">
        <v>35</v>
      </c>
      <c r="S31">
        <v>33</v>
      </c>
      <c r="T31">
        <v>26</v>
      </c>
      <c r="U31">
        <v>32</v>
      </c>
      <c r="V31">
        <v>41</v>
      </c>
      <c r="W31">
        <v>35</v>
      </c>
      <c r="X31">
        <v>35</v>
      </c>
      <c r="Y31">
        <v>47</v>
      </c>
      <c r="Z31">
        <v>43</v>
      </c>
      <c r="AA31">
        <v>45</v>
      </c>
      <c r="AB31">
        <v>41</v>
      </c>
      <c r="AC31">
        <v>40</v>
      </c>
      <c r="AD31">
        <v>29</v>
      </c>
      <c r="AE31">
        <v>22</v>
      </c>
      <c r="AF31">
        <v>36</v>
      </c>
      <c r="AG31">
        <v>25</v>
      </c>
      <c r="AH31">
        <v>32</v>
      </c>
      <c r="AI31">
        <v>18</v>
      </c>
      <c r="AJ31">
        <v>22</v>
      </c>
      <c r="AK31">
        <v>21</v>
      </c>
      <c r="AL31">
        <v>27</v>
      </c>
      <c r="AM31">
        <v>30</v>
      </c>
      <c r="AN31">
        <v>35</v>
      </c>
      <c r="AO31">
        <v>33</v>
      </c>
      <c r="AP31">
        <v>32</v>
      </c>
      <c r="AQ31">
        <v>24</v>
      </c>
      <c r="AR31">
        <v>18</v>
      </c>
      <c r="AS31">
        <v>35</v>
      </c>
      <c r="AT31">
        <v>33</v>
      </c>
      <c r="AU31">
        <v>30</v>
      </c>
      <c r="AV31">
        <v>24</v>
      </c>
      <c r="AW31">
        <v>23</v>
      </c>
      <c r="AX31">
        <v>36</v>
      </c>
      <c r="AY31">
        <v>27</v>
      </c>
      <c r="AZ31">
        <v>31</v>
      </c>
      <c r="BA31">
        <v>39</v>
      </c>
      <c r="BB31">
        <v>38</v>
      </c>
      <c r="BC31">
        <v>21</v>
      </c>
      <c r="BD31">
        <v>32</v>
      </c>
      <c r="BE31">
        <v>33</v>
      </c>
      <c r="BF31">
        <v>34</v>
      </c>
      <c r="BG31">
        <v>24</v>
      </c>
      <c r="BH31">
        <v>22</v>
      </c>
      <c r="BI31">
        <v>30</v>
      </c>
      <c r="BJ31">
        <v>1668</v>
      </c>
    </row>
    <row r="32" spans="1:62" x14ac:dyDescent="0.25">
      <c r="A32">
        <v>35</v>
      </c>
      <c r="B32" t="s">
        <v>99</v>
      </c>
      <c r="C32" t="s">
        <v>12</v>
      </c>
      <c r="D32" t="s">
        <v>102</v>
      </c>
      <c r="E32">
        <v>1</v>
      </c>
      <c r="F32" t="s">
        <v>105</v>
      </c>
      <c r="G32" t="s">
        <v>5</v>
      </c>
      <c r="H32">
        <v>1</v>
      </c>
      <c r="I32">
        <v>2020</v>
      </c>
      <c r="J32">
        <v>34</v>
      </c>
      <c r="K32">
        <v>30</v>
      </c>
      <c r="L32">
        <v>42</v>
      </c>
      <c r="M32">
        <v>42</v>
      </c>
      <c r="N32">
        <v>29</v>
      </c>
      <c r="O32">
        <v>24</v>
      </c>
      <c r="P32">
        <v>36</v>
      </c>
      <c r="Q32">
        <v>42</v>
      </c>
      <c r="R32">
        <v>42</v>
      </c>
      <c r="S32">
        <v>29</v>
      </c>
      <c r="T32">
        <v>42</v>
      </c>
      <c r="U32">
        <v>47</v>
      </c>
      <c r="V32">
        <v>26</v>
      </c>
      <c r="W32">
        <v>30</v>
      </c>
      <c r="X32">
        <v>32</v>
      </c>
      <c r="Y32">
        <v>37</v>
      </c>
      <c r="Z32">
        <v>40</v>
      </c>
      <c r="AA32">
        <v>30</v>
      </c>
      <c r="AB32">
        <v>37</v>
      </c>
      <c r="AC32">
        <v>33</v>
      </c>
      <c r="AD32">
        <v>40</v>
      </c>
      <c r="AE32">
        <v>36</v>
      </c>
      <c r="AF32">
        <v>22</v>
      </c>
      <c r="AG32">
        <v>31</v>
      </c>
      <c r="AH32">
        <v>39</v>
      </c>
      <c r="AI32">
        <v>24</v>
      </c>
      <c r="AJ32">
        <v>26</v>
      </c>
      <c r="AK32">
        <v>24</v>
      </c>
      <c r="AL32">
        <v>27</v>
      </c>
      <c r="AM32">
        <v>24</v>
      </c>
      <c r="AN32">
        <v>25</v>
      </c>
      <c r="AO32">
        <v>43</v>
      </c>
      <c r="AP32">
        <v>29</v>
      </c>
      <c r="AQ32">
        <v>27</v>
      </c>
      <c r="AR32">
        <v>34</v>
      </c>
      <c r="AS32">
        <v>21</v>
      </c>
      <c r="AT32">
        <v>33</v>
      </c>
      <c r="AU32">
        <v>30</v>
      </c>
      <c r="AV32">
        <v>34</v>
      </c>
      <c r="AW32">
        <v>22</v>
      </c>
      <c r="AX32">
        <v>22</v>
      </c>
      <c r="AY32">
        <v>25</v>
      </c>
      <c r="AZ32">
        <v>32</v>
      </c>
      <c r="BA32">
        <v>32</v>
      </c>
      <c r="BB32">
        <v>25</v>
      </c>
      <c r="BC32">
        <v>36</v>
      </c>
      <c r="BD32">
        <v>36</v>
      </c>
      <c r="BE32">
        <v>23</v>
      </c>
      <c r="BF32">
        <v>28</v>
      </c>
      <c r="BG32">
        <v>43</v>
      </c>
      <c r="BH32">
        <v>20</v>
      </c>
      <c r="BI32">
        <v>25</v>
      </c>
      <c r="BJ32">
        <v>1642</v>
      </c>
    </row>
    <row r="33" spans="1:62" x14ac:dyDescent="0.25">
      <c r="A33">
        <v>41</v>
      </c>
      <c r="B33" t="s">
        <v>101</v>
      </c>
      <c r="C33" t="s">
        <v>14</v>
      </c>
      <c r="D33" t="s">
        <v>102</v>
      </c>
      <c r="E33">
        <v>1</v>
      </c>
      <c r="F33" t="s">
        <v>105</v>
      </c>
      <c r="G33" t="s">
        <v>5</v>
      </c>
      <c r="H33">
        <v>1</v>
      </c>
      <c r="I33">
        <v>2020</v>
      </c>
      <c r="J33">
        <v>28</v>
      </c>
      <c r="K33">
        <v>23</v>
      </c>
      <c r="L33">
        <v>35</v>
      </c>
      <c r="M33">
        <v>34</v>
      </c>
      <c r="N33">
        <v>33</v>
      </c>
      <c r="O33">
        <v>27</v>
      </c>
      <c r="P33">
        <v>33</v>
      </c>
      <c r="Q33">
        <v>27</v>
      </c>
      <c r="R33">
        <v>25</v>
      </c>
      <c r="S33">
        <v>32</v>
      </c>
      <c r="T33">
        <v>40</v>
      </c>
      <c r="U33">
        <v>28</v>
      </c>
      <c r="V33">
        <v>34</v>
      </c>
      <c r="W33">
        <v>24</v>
      </c>
      <c r="X33">
        <v>31</v>
      </c>
      <c r="Y33">
        <v>23</v>
      </c>
      <c r="Z33">
        <v>27</v>
      </c>
      <c r="AA33">
        <v>21</v>
      </c>
      <c r="AB33">
        <v>46</v>
      </c>
      <c r="AC33">
        <v>29</v>
      </c>
      <c r="AD33">
        <v>21</v>
      </c>
      <c r="AE33">
        <v>21</v>
      </c>
      <c r="AF33">
        <v>27</v>
      </c>
      <c r="AG33">
        <v>35</v>
      </c>
      <c r="AH33">
        <v>27</v>
      </c>
      <c r="AI33">
        <v>24</v>
      </c>
      <c r="AJ33">
        <v>22</v>
      </c>
      <c r="AK33">
        <v>16</v>
      </c>
      <c r="AL33">
        <v>19</v>
      </c>
      <c r="AM33">
        <v>28</v>
      </c>
      <c r="AN33">
        <v>23</v>
      </c>
      <c r="AO33">
        <v>14</v>
      </c>
      <c r="AP33">
        <v>17</v>
      </c>
      <c r="AQ33">
        <v>21</v>
      </c>
      <c r="AR33">
        <v>16</v>
      </c>
      <c r="AS33">
        <v>23</v>
      </c>
      <c r="AT33">
        <v>30</v>
      </c>
      <c r="AU33">
        <v>20</v>
      </c>
      <c r="AV33">
        <v>15</v>
      </c>
      <c r="AW33">
        <v>19</v>
      </c>
      <c r="AX33">
        <v>20</v>
      </c>
      <c r="AY33">
        <v>14</v>
      </c>
      <c r="AZ33">
        <v>25</v>
      </c>
      <c r="BA33">
        <v>18</v>
      </c>
      <c r="BB33">
        <v>29</v>
      </c>
      <c r="BC33">
        <v>30</v>
      </c>
      <c r="BD33">
        <v>30</v>
      </c>
      <c r="BE33">
        <v>19</v>
      </c>
      <c r="BF33">
        <v>13</v>
      </c>
      <c r="BG33">
        <v>25</v>
      </c>
      <c r="BH33">
        <v>24</v>
      </c>
      <c r="BI33">
        <v>30</v>
      </c>
      <c r="BJ33">
        <v>1315</v>
      </c>
    </row>
    <row r="34" spans="1:62" x14ac:dyDescent="0.25">
      <c r="A34">
        <v>39</v>
      </c>
      <c r="B34" t="s">
        <v>85</v>
      </c>
      <c r="C34" t="s">
        <v>11</v>
      </c>
      <c r="D34" t="s">
        <v>102</v>
      </c>
      <c r="E34">
        <v>1</v>
      </c>
      <c r="F34" t="s">
        <v>106</v>
      </c>
      <c r="G34" t="s">
        <v>6</v>
      </c>
      <c r="H34">
        <v>1</v>
      </c>
      <c r="I34">
        <v>2020</v>
      </c>
      <c r="J34">
        <v>26</v>
      </c>
      <c r="K34">
        <v>28</v>
      </c>
      <c r="L34">
        <v>33</v>
      </c>
      <c r="M34">
        <v>32</v>
      </c>
      <c r="N34">
        <v>20</v>
      </c>
      <c r="O34">
        <v>33</v>
      </c>
      <c r="P34">
        <v>42</v>
      </c>
      <c r="Q34">
        <v>29</v>
      </c>
      <c r="R34">
        <v>24</v>
      </c>
      <c r="S34">
        <v>32</v>
      </c>
      <c r="T34">
        <v>45</v>
      </c>
      <c r="U34">
        <v>41</v>
      </c>
      <c r="V34">
        <v>35</v>
      </c>
      <c r="W34">
        <v>39</v>
      </c>
      <c r="X34">
        <v>32</v>
      </c>
      <c r="Y34">
        <v>36</v>
      </c>
      <c r="Z34">
        <v>31</v>
      </c>
      <c r="AA34">
        <v>32</v>
      </c>
      <c r="AB34">
        <v>48</v>
      </c>
      <c r="AC34">
        <v>26</v>
      </c>
      <c r="AD34">
        <v>34</v>
      </c>
      <c r="AE34">
        <v>30</v>
      </c>
      <c r="AF34">
        <v>36</v>
      </c>
      <c r="AG34">
        <v>31</v>
      </c>
      <c r="AH34">
        <v>34</v>
      </c>
      <c r="AI34">
        <v>19</v>
      </c>
      <c r="AJ34">
        <v>19</v>
      </c>
      <c r="AK34">
        <v>27</v>
      </c>
      <c r="AL34">
        <v>28</v>
      </c>
      <c r="AM34">
        <v>32</v>
      </c>
      <c r="AN34">
        <v>21</v>
      </c>
      <c r="AO34">
        <v>24</v>
      </c>
      <c r="AP34">
        <v>34</v>
      </c>
      <c r="AQ34">
        <v>26</v>
      </c>
      <c r="AR34">
        <v>38</v>
      </c>
      <c r="AS34">
        <v>32</v>
      </c>
      <c r="AT34">
        <v>26</v>
      </c>
      <c r="AU34">
        <v>22</v>
      </c>
      <c r="AV34">
        <v>27</v>
      </c>
      <c r="AW34">
        <v>32</v>
      </c>
      <c r="AX34">
        <v>37</v>
      </c>
      <c r="AY34">
        <v>29</v>
      </c>
      <c r="AZ34">
        <v>32</v>
      </c>
      <c r="BA34">
        <v>27</v>
      </c>
      <c r="BB34">
        <v>40</v>
      </c>
      <c r="BC34">
        <v>33</v>
      </c>
      <c r="BD34">
        <v>29</v>
      </c>
      <c r="BE34">
        <v>35</v>
      </c>
      <c r="BF34">
        <v>30</v>
      </c>
      <c r="BG34">
        <v>29</v>
      </c>
      <c r="BH34">
        <v>25</v>
      </c>
      <c r="BI34">
        <v>20</v>
      </c>
      <c r="BJ34">
        <v>1602</v>
      </c>
    </row>
    <row r="35" spans="1:62" x14ac:dyDescent="0.25">
      <c r="A35">
        <v>45</v>
      </c>
      <c r="B35" t="s">
        <v>89</v>
      </c>
      <c r="C35" t="s">
        <v>10</v>
      </c>
      <c r="D35" t="s">
        <v>102</v>
      </c>
      <c r="E35">
        <v>1</v>
      </c>
      <c r="F35" t="s">
        <v>106</v>
      </c>
      <c r="G35" t="s">
        <v>6</v>
      </c>
      <c r="H35">
        <v>1</v>
      </c>
      <c r="I35">
        <v>2020</v>
      </c>
      <c r="J35">
        <v>24</v>
      </c>
      <c r="K35">
        <v>18</v>
      </c>
      <c r="L35">
        <v>15</v>
      </c>
      <c r="M35">
        <v>21</v>
      </c>
      <c r="N35">
        <v>20</v>
      </c>
      <c r="O35">
        <v>19</v>
      </c>
      <c r="P35">
        <v>21</v>
      </c>
      <c r="Q35">
        <v>25</v>
      </c>
      <c r="R35">
        <v>21</v>
      </c>
      <c r="S35">
        <v>13</v>
      </c>
      <c r="T35">
        <v>31</v>
      </c>
      <c r="U35">
        <v>20</v>
      </c>
      <c r="V35">
        <v>23</v>
      </c>
      <c r="W35">
        <v>18</v>
      </c>
      <c r="X35">
        <v>16</v>
      </c>
      <c r="Y35">
        <v>18</v>
      </c>
      <c r="Z35">
        <v>15</v>
      </c>
      <c r="AA35">
        <v>25</v>
      </c>
      <c r="AB35">
        <v>23</v>
      </c>
      <c r="AC35">
        <v>25</v>
      </c>
      <c r="AD35">
        <v>26</v>
      </c>
      <c r="AE35">
        <v>9</v>
      </c>
      <c r="AF35">
        <v>23</v>
      </c>
      <c r="AG35">
        <v>23</v>
      </c>
      <c r="AH35">
        <v>22</v>
      </c>
      <c r="AI35">
        <v>26</v>
      </c>
      <c r="AJ35">
        <v>15</v>
      </c>
      <c r="AK35">
        <v>16</v>
      </c>
      <c r="AL35">
        <v>15</v>
      </c>
      <c r="AM35">
        <v>20</v>
      </c>
      <c r="AN35">
        <v>13</v>
      </c>
      <c r="AO35">
        <v>15</v>
      </c>
      <c r="AP35">
        <v>16</v>
      </c>
      <c r="AQ35">
        <v>17</v>
      </c>
      <c r="AR35">
        <v>19</v>
      </c>
      <c r="AS35">
        <v>13</v>
      </c>
      <c r="AT35">
        <v>14</v>
      </c>
      <c r="AU35">
        <v>17</v>
      </c>
      <c r="AV35">
        <v>17</v>
      </c>
      <c r="AW35">
        <v>15</v>
      </c>
      <c r="AX35">
        <v>22</v>
      </c>
      <c r="AY35">
        <v>14</v>
      </c>
      <c r="AZ35">
        <v>23</v>
      </c>
      <c r="BA35">
        <v>12</v>
      </c>
      <c r="BB35">
        <v>13</v>
      </c>
      <c r="BC35">
        <v>12</v>
      </c>
      <c r="BD35">
        <v>21</v>
      </c>
      <c r="BE35">
        <v>19</v>
      </c>
      <c r="BF35">
        <v>11</v>
      </c>
      <c r="BG35">
        <v>20</v>
      </c>
      <c r="BH35">
        <v>20</v>
      </c>
      <c r="BI35">
        <v>20</v>
      </c>
      <c r="BJ35">
        <v>969</v>
      </c>
    </row>
    <row r="36" spans="1:62" x14ac:dyDescent="0.25">
      <c r="A36">
        <v>49</v>
      </c>
      <c r="B36" t="s">
        <v>91</v>
      </c>
      <c r="C36" t="s">
        <v>8</v>
      </c>
      <c r="D36" t="s">
        <v>102</v>
      </c>
      <c r="E36">
        <v>1</v>
      </c>
      <c r="F36" t="s">
        <v>106</v>
      </c>
      <c r="G36" t="s">
        <v>6</v>
      </c>
      <c r="H36">
        <v>1</v>
      </c>
      <c r="I36">
        <v>2020</v>
      </c>
      <c r="J36">
        <v>19</v>
      </c>
      <c r="K36">
        <v>14</v>
      </c>
      <c r="L36">
        <v>17</v>
      </c>
      <c r="M36">
        <v>27</v>
      </c>
      <c r="N36">
        <v>14</v>
      </c>
      <c r="O36">
        <v>18</v>
      </c>
      <c r="P36">
        <v>18</v>
      </c>
      <c r="Q36">
        <v>18</v>
      </c>
      <c r="R36">
        <v>14</v>
      </c>
      <c r="S36">
        <v>18</v>
      </c>
      <c r="T36">
        <v>19</v>
      </c>
      <c r="U36">
        <v>17</v>
      </c>
      <c r="V36">
        <v>28</v>
      </c>
      <c r="W36">
        <v>25</v>
      </c>
      <c r="X36">
        <v>21</v>
      </c>
      <c r="Y36">
        <v>16</v>
      </c>
      <c r="Z36">
        <v>24</v>
      </c>
      <c r="AA36">
        <v>26</v>
      </c>
      <c r="AB36">
        <v>14</v>
      </c>
      <c r="AC36">
        <v>18</v>
      </c>
      <c r="AD36">
        <v>20</v>
      </c>
      <c r="AE36">
        <v>25</v>
      </c>
      <c r="AF36">
        <v>20</v>
      </c>
      <c r="AG36">
        <v>21</v>
      </c>
      <c r="AH36">
        <v>17</v>
      </c>
      <c r="AI36">
        <v>7</v>
      </c>
      <c r="AJ36">
        <v>21</v>
      </c>
      <c r="AK36">
        <v>19</v>
      </c>
      <c r="AL36">
        <v>20</v>
      </c>
      <c r="AM36">
        <v>14</v>
      </c>
      <c r="AN36">
        <v>20</v>
      </c>
      <c r="AO36">
        <v>19</v>
      </c>
      <c r="AP36">
        <v>16</v>
      </c>
      <c r="AQ36">
        <v>12</v>
      </c>
      <c r="AR36">
        <v>16</v>
      </c>
      <c r="AS36">
        <v>20</v>
      </c>
      <c r="AT36">
        <v>25</v>
      </c>
      <c r="AU36">
        <v>15</v>
      </c>
      <c r="AV36">
        <v>18</v>
      </c>
      <c r="AW36">
        <v>18</v>
      </c>
      <c r="AX36">
        <v>16</v>
      </c>
      <c r="AY36">
        <v>15</v>
      </c>
      <c r="AZ36">
        <v>19</v>
      </c>
      <c r="BA36">
        <v>9</v>
      </c>
      <c r="BB36">
        <v>27</v>
      </c>
      <c r="BC36">
        <v>14</v>
      </c>
      <c r="BD36">
        <v>17</v>
      </c>
      <c r="BE36">
        <v>12</v>
      </c>
      <c r="BF36">
        <v>16</v>
      </c>
      <c r="BG36">
        <v>13</v>
      </c>
      <c r="BH36">
        <v>19</v>
      </c>
      <c r="BI36">
        <v>7</v>
      </c>
      <c r="BJ36">
        <v>932</v>
      </c>
    </row>
    <row r="37" spans="1:62" x14ac:dyDescent="0.25">
      <c r="A37">
        <v>53</v>
      </c>
      <c r="B37" t="s">
        <v>93</v>
      </c>
      <c r="C37" t="s">
        <v>9</v>
      </c>
      <c r="D37" t="s">
        <v>102</v>
      </c>
      <c r="E37">
        <v>1</v>
      </c>
      <c r="F37" t="s">
        <v>106</v>
      </c>
      <c r="G37" t="s">
        <v>6</v>
      </c>
      <c r="H37">
        <v>1</v>
      </c>
      <c r="I37">
        <v>2020</v>
      </c>
      <c r="J37">
        <v>6</v>
      </c>
      <c r="K37">
        <v>13</v>
      </c>
      <c r="L37">
        <v>16</v>
      </c>
      <c r="M37">
        <v>9</v>
      </c>
      <c r="N37">
        <v>18</v>
      </c>
      <c r="O37">
        <v>16</v>
      </c>
      <c r="P37">
        <v>16</v>
      </c>
      <c r="Q37">
        <v>12</v>
      </c>
      <c r="R37">
        <v>22</v>
      </c>
      <c r="S37">
        <v>15</v>
      </c>
      <c r="T37">
        <v>18</v>
      </c>
      <c r="U37">
        <v>16</v>
      </c>
      <c r="V37">
        <v>15</v>
      </c>
      <c r="W37">
        <v>15</v>
      </c>
      <c r="X37">
        <v>12</v>
      </c>
      <c r="Y37">
        <v>18</v>
      </c>
      <c r="Z37">
        <v>19</v>
      </c>
      <c r="AA37">
        <v>32</v>
      </c>
      <c r="AB37">
        <v>18</v>
      </c>
      <c r="AC37">
        <v>27</v>
      </c>
      <c r="AD37">
        <v>25</v>
      </c>
      <c r="AE37">
        <v>23</v>
      </c>
      <c r="AF37">
        <v>19</v>
      </c>
      <c r="AG37">
        <v>20</v>
      </c>
      <c r="AH37">
        <v>27</v>
      </c>
      <c r="AI37">
        <v>21</v>
      </c>
      <c r="AJ37">
        <v>8</v>
      </c>
      <c r="AK37">
        <v>11</v>
      </c>
      <c r="AL37">
        <v>9</v>
      </c>
      <c r="AM37">
        <v>12</v>
      </c>
      <c r="AN37">
        <v>11</v>
      </c>
      <c r="AO37">
        <v>11</v>
      </c>
      <c r="AP37">
        <v>8</v>
      </c>
      <c r="AQ37">
        <v>17</v>
      </c>
      <c r="AR37">
        <v>20</v>
      </c>
      <c r="AS37">
        <v>6</v>
      </c>
      <c r="AT37">
        <v>10</v>
      </c>
      <c r="AU37">
        <v>16</v>
      </c>
      <c r="AV37">
        <v>16</v>
      </c>
      <c r="AW37">
        <v>13</v>
      </c>
      <c r="AX37">
        <v>10</v>
      </c>
      <c r="AY37">
        <v>19</v>
      </c>
      <c r="AZ37">
        <v>17</v>
      </c>
      <c r="BA37">
        <v>14</v>
      </c>
      <c r="BB37">
        <v>13</v>
      </c>
      <c r="BC37">
        <v>19</v>
      </c>
      <c r="BD37">
        <v>19</v>
      </c>
      <c r="BE37">
        <v>20</v>
      </c>
      <c r="BF37">
        <v>22</v>
      </c>
      <c r="BG37">
        <v>22</v>
      </c>
      <c r="BH37">
        <v>18</v>
      </c>
      <c r="BI37">
        <v>31</v>
      </c>
      <c r="BJ37">
        <v>860</v>
      </c>
    </row>
    <row r="38" spans="1:62" x14ac:dyDescent="0.25">
      <c r="A38">
        <v>59</v>
      </c>
      <c r="B38" t="s">
        <v>95</v>
      </c>
      <c r="C38" t="s">
        <v>13</v>
      </c>
      <c r="D38" t="s">
        <v>102</v>
      </c>
      <c r="E38">
        <v>1</v>
      </c>
      <c r="F38" t="s">
        <v>106</v>
      </c>
      <c r="G38" t="s">
        <v>6</v>
      </c>
      <c r="H38">
        <v>1</v>
      </c>
      <c r="I38">
        <v>2020</v>
      </c>
      <c r="J38">
        <v>15</v>
      </c>
      <c r="K38">
        <v>11</v>
      </c>
      <c r="L38">
        <v>26</v>
      </c>
      <c r="M38">
        <v>15</v>
      </c>
      <c r="N38">
        <v>13</v>
      </c>
      <c r="O38">
        <v>11</v>
      </c>
      <c r="P38">
        <v>12</v>
      </c>
      <c r="Q38">
        <v>10</v>
      </c>
      <c r="R38">
        <v>14</v>
      </c>
      <c r="S38">
        <v>11</v>
      </c>
      <c r="T38">
        <v>18</v>
      </c>
      <c r="U38">
        <v>23</v>
      </c>
      <c r="V38">
        <v>22</v>
      </c>
      <c r="W38">
        <v>16</v>
      </c>
      <c r="X38">
        <v>6</v>
      </c>
      <c r="Y38">
        <v>16</v>
      </c>
      <c r="Z38">
        <v>20</v>
      </c>
      <c r="AA38">
        <v>32</v>
      </c>
      <c r="AB38">
        <v>8</v>
      </c>
      <c r="AC38">
        <v>24</v>
      </c>
      <c r="AD38">
        <v>15</v>
      </c>
      <c r="AE38">
        <v>13</v>
      </c>
      <c r="AF38">
        <v>30</v>
      </c>
      <c r="AG38">
        <v>20</v>
      </c>
      <c r="AH38">
        <v>24</v>
      </c>
      <c r="AI38">
        <v>17</v>
      </c>
      <c r="AJ38">
        <v>10</v>
      </c>
      <c r="AK38">
        <v>18</v>
      </c>
      <c r="AL38">
        <v>15</v>
      </c>
      <c r="AM38">
        <v>10</v>
      </c>
      <c r="AN38">
        <v>11</v>
      </c>
      <c r="AO38">
        <v>9</v>
      </c>
      <c r="AP38">
        <v>14</v>
      </c>
      <c r="AQ38">
        <v>12</v>
      </c>
      <c r="AR38">
        <v>7</v>
      </c>
      <c r="AS38">
        <v>7</v>
      </c>
      <c r="AT38">
        <v>16</v>
      </c>
      <c r="AU38">
        <v>12</v>
      </c>
      <c r="AV38">
        <v>15</v>
      </c>
      <c r="AW38">
        <v>6</v>
      </c>
      <c r="AX38">
        <v>14</v>
      </c>
      <c r="AY38">
        <v>11</v>
      </c>
      <c r="AZ38">
        <v>14</v>
      </c>
      <c r="BA38">
        <v>18</v>
      </c>
      <c r="BB38">
        <v>11</v>
      </c>
      <c r="BC38">
        <v>11</v>
      </c>
      <c r="BD38">
        <v>11</v>
      </c>
      <c r="BE38">
        <v>13</v>
      </c>
      <c r="BF38">
        <v>14</v>
      </c>
      <c r="BG38">
        <v>16</v>
      </c>
      <c r="BH38">
        <v>20</v>
      </c>
      <c r="BI38">
        <v>29</v>
      </c>
      <c r="BJ38">
        <v>786</v>
      </c>
    </row>
    <row r="39" spans="1:62" x14ac:dyDescent="0.25">
      <c r="A39">
        <v>63</v>
      </c>
      <c r="B39" t="s">
        <v>97</v>
      </c>
      <c r="C39" t="s">
        <v>15</v>
      </c>
      <c r="D39" t="s">
        <v>102</v>
      </c>
      <c r="E39">
        <v>1</v>
      </c>
      <c r="F39" t="s">
        <v>106</v>
      </c>
      <c r="G39" t="s">
        <v>6</v>
      </c>
      <c r="H39">
        <v>1</v>
      </c>
      <c r="I39">
        <v>2020</v>
      </c>
      <c r="J39">
        <v>7</v>
      </c>
      <c r="K39">
        <v>11</v>
      </c>
      <c r="L39">
        <v>6</v>
      </c>
      <c r="M39">
        <v>12</v>
      </c>
      <c r="N39">
        <v>15</v>
      </c>
      <c r="O39">
        <v>11</v>
      </c>
      <c r="P39">
        <v>10</v>
      </c>
      <c r="Q39">
        <v>15</v>
      </c>
      <c r="R39">
        <v>12</v>
      </c>
      <c r="S39">
        <v>7</v>
      </c>
      <c r="T39">
        <v>10</v>
      </c>
      <c r="U39">
        <v>12</v>
      </c>
      <c r="V39">
        <v>12</v>
      </c>
      <c r="W39">
        <v>12</v>
      </c>
      <c r="X39">
        <v>7</v>
      </c>
      <c r="Y39">
        <v>13</v>
      </c>
      <c r="Z39">
        <v>15</v>
      </c>
      <c r="AA39">
        <v>16</v>
      </c>
      <c r="AB39">
        <v>19</v>
      </c>
      <c r="AC39">
        <v>17</v>
      </c>
      <c r="AD39">
        <v>9</v>
      </c>
      <c r="AE39">
        <v>16</v>
      </c>
      <c r="AF39">
        <v>18</v>
      </c>
      <c r="AG39">
        <v>14</v>
      </c>
      <c r="AH39">
        <v>22</v>
      </c>
      <c r="AI39">
        <v>25</v>
      </c>
      <c r="AJ39">
        <v>12</v>
      </c>
      <c r="AK39">
        <v>4</v>
      </c>
      <c r="AL39">
        <v>5</v>
      </c>
      <c r="AM39">
        <v>11</v>
      </c>
      <c r="AN39">
        <v>10</v>
      </c>
      <c r="AO39">
        <v>19</v>
      </c>
      <c r="AP39">
        <v>10</v>
      </c>
      <c r="AQ39">
        <v>10</v>
      </c>
      <c r="AR39">
        <v>9</v>
      </c>
      <c r="AS39">
        <v>11</v>
      </c>
      <c r="AT39">
        <v>8</v>
      </c>
      <c r="AU39">
        <v>12</v>
      </c>
      <c r="AV39">
        <v>6</v>
      </c>
      <c r="AW39">
        <v>15</v>
      </c>
      <c r="AX39">
        <v>6</v>
      </c>
      <c r="AY39">
        <v>12</v>
      </c>
      <c r="AZ39">
        <v>20</v>
      </c>
      <c r="BA39">
        <v>11</v>
      </c>
      <c r="BB39">
        <v>15</v>
      </c>
      <c r="BC39">
        <v>14</v>
      </c>
      <c r="BD39">
        <v>7</v>
      </c>
      <c r="BE39">
        <v>11</v>
      </c>
      <c r="BF39">
        <v>15</v>
      </c>
      <c r="BG39">
        <v>16</v>
      </c>
      <c r="BH39">
        <v>14</v>
      </c>
      <c r="BI39">
        <v>14</v>
      </c>
      <c r="BJ39">
        <v>640</v>
      </c>
    </row>
    <row r="40" spans="1:62" x14ac:dyDescent="0.25">
      <c r="A40">
        <v>67</v>
      </c>
      <c r="B40" t="s">
        <v>99</v>
      </c>
      <c r="C40" t="s">
        <v>12</v>
      </c>
      <c r="D40" t="s">
        <v>102</v>
      </c>
      <c r="E40">
        <v>1</v>
      </c>
      <c r="F40" t="s">
        <v>106</v>
      </c>
      <c r="G40" t="s">
        <v>6</v>
      </c>
      <c r="H40">
        <v>1</v>
      </c>
      <c r="I40">
        <v>2020</v>
      </c>
      <c r="J40">
        <v>14</v>
      </c>
      <c r="K40">
        <v>12</v>
      </c>
      <c r="L40">
        <v>9</v>
      </c>
      <c r="M40">
        <v>11</v>
      </c>
      <c r="N40">
        <v>13</v>
      </c>
      <c r="O40">
        <v>12</v>
      </c>
      <c r="P40">
        <v>8</v>
      </c>
      <c r="Q40">
        <v>12</v>
      </c>
      <c r="R40">
        <v>13</v>
      </c>
      <c r="S40">
        <v>10</v>
      </c>
      <c r="T40">
        <v>10</v>
      </c>
      <c r="U40">
        <v>17</v>
      </c>
      <c r="V40">
        <v>14</v>
      </c>
      <c r="W40">
        <v>14</v>
      </c>
      <c r="X40">
        <v>25</v>
      </c>
      <c r="Y40">
        <v>18</v>
      </c>
      <c r="Z40">
        <v>13</v>
      </c>
      <c r="AA40">
        <v>22</v>
      </c>
      <c r="AB40">
        <v>12</v>
      </c>
      <c r="AC40">
        <v>21</v>
      </c>
      <c r="AD40">
        <v>15</v>
      </c>
      <c r="AE40">
        <v>17</v>
      </c>
      <c r="AF40">
        <v>11</v>
      </c>
      <c r="AG40">
        <v>15</v>
      </c>
      <c r="AH40">
        <v>12</v>
      </c>
      <c r="AI40">
        <v>17</v>
      </c>
      <c r="AJ40">
        <v>11</v>
      </c>
      <c r="AK40">
        <v>5</v>
      </c>
      <c r="AL40">
        <v>7</v>
      </c>
      <c r="AM40">
        <v>7</v>
      </c>
      <c r="AN40">
        <v>8</v>
      </c>
      <c r="AO40">
        <v>9</v>
      </c>
      <c r="AP40">
        <v>5</v>
      </c>
      <c r="AQ40">
        <v>11</v>
      </c>
      <c r="AR40">
        <v>9</v>
      </c>
      <c r="AS40">
        <v>8</v>
      </c>
      <c r="AT40">
        <v>13</v>
      </c>
      <c r="AU40">
        <v>12</v>
      </c>
      <c r="AV40">
        <v>7</v>
      </c>
      <c r="AW40">
        <v>8</v>
      </c>
      <c r="AX40">
        <v>12</v>
      </c>
      <c r="AY40">
        <v>7</v>
      </c>
      <c r="AZ40">
        <v>14</v>
      </c>
      <c r="BA40">
        <v>6</v>
      </c>
      <c r="BB40">
        <v>3</v>
      </c>
      <c r="BC40">
        <v>9</v>
      </c>
      <c r="BD40">
        <v>15</v>
      </c>
      <c r="BE40">
        <v>8</v>
      </c>
      <c r="BF40">
        <v>11</v>
      </c>
      <c r="BG40">
        <v>13</v>
      </c>
      <c r="BH40">
        <v>12</v>
      </c>
      <c r="BI40">
        <v>18</v>
      </c>
      <c r="BJ40">
        <v>615</v>
      </c>
    </row>
    <row r="41" spans="1:62" x14ac:dyDescent="0.25">
      <c r="A41">
        <v>71</v>
      </c>
      <c r="B41" t="s">
        <v>101</v>
      </c>
      <c r="C41" t="s">
        <v>14</v>
      </c>
      <c r="D41" t="s">
        <v>102</v>
      </c>
      <c r="E41">
        <v>1</v>
      </c>
      <c r="F41" t="s">
        <v>106</v>
      </c>
      <c r="G41" t="s">
        <v>6</v>
      </c>
      <c r="H41">
        <v>1</v>
      </c>
      <c r="I41">
        <v>2020</v>
      </c>
      <c r="J41">
        <v>15</v>
      </c>
      <c r="K41">
        <v>12</v>
      </c>
      <c r="L41">
        <v>9</v>
      </c>
      <c r="M41">
        <v>12</v>
      </c>
      <c r="N41">
        <v>14</v>
      </c>
      <c r="O41">
        <v>14</v>
      </c>
      <c r="P41">
        <v>17</v>
      </c>
      <c r="Q41">
        <v>14</v>
      </c>
      <c r="R41">
        <v>10</v>
      </c>
      <c r="S41">
        <v>11</v>
      </c>
      <c r="T41">
        <v>19</v>
      </c>
      <c r="U41">
        <v>12</v>
      </c>
      <c r="V41">
        <v>6</v>
      </c>
      <c r="W41">
        <v>12</v>
      </c>
      <c r="X41">
        <v>14</v>
      </c>
      <c r="Y41">
        <v>11</v>
      </c>
      <c r="Z41">
        <v>9</v>
      </c>
      <c r="AA41">
        <v>11</v>
      </c>
      <c r="AB41">
        <v>19</v>
      </c>
      <c r="AC41">
        <v>15</v>
      </c>
      <c r="AD41">
        <v>18</v>
      </c>
      <c r="AE41">
        <v>13</v>
      </c>
      <c r="AF41">
        <v>17</v>
      </c>
      <c r="AG41">
        <v>9</v>
      </c>
      <c r="AH41">
        <v>12</v>
      </c>
      <c r="AI41">
        <v>12</v>
      </c>
      <c r="AJ41">
        <v>10</v>
      </c>
      <c r="AK41">
        <v>9</v>
      </c>
      <c r="AL41">
        <v>13</v>
      </c>
      <c r="AM41">
        <v>13</v>
      </c>
      <c r="AN41">
        <v>7</v>
      </c>
      <c r="AO41">
        <v>11</v>
      </c>
      <c r="AP41">
        <v>4</v>
      </c>
      <c r="AQ41">
        <v>10</v>
      </c>
      <c r="AR41">
        <v>10</v>
      </c>
      <c r="AS41">
        <v>15</v>
      </c>
      <c r="AT41">
        <v>12</v>
      </c>
      <c r="AU41">
        <v>9</v>
      </c>
      <c r="AV41">
        <v>4</v>
      </c>
      <c r="AW41">
        <v>10</v>
      </c>
      <c r="AX41">
        <v>8</v>
      </c>
      <c r="AY41">
        <v>5</v>
      </c>
      <c r="AZ41">
        <v>10</v>
      </c>
      <c r="BA41">
        <v>8</v>
      </c>
      <c r="BB41">
        <v>11</v>
      </c>
      <c r="BC41">
        <v>6</v>
      </c>
      <c r="BD41">
        <v>8</v>
      </c>
      <c r="BE41">
        <v>18</v>
      </c>
      <c r="BF41">
        <v>7</v>
      </c>
      <c r="BG41">
        <v>10</v>
      </c>
      <c r="BH41">
        <v>10</v>
      </c>
      <c r="BI41">
        <v>14</v>
      </c>
      <c r="BJ41">
        <v>589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AD7E-4C2B-4DD2-954C-C67845A548D0}">
  <dimension ref="A1:M41"/>
  <sheetViews>
    <sheetView workbookViewId="0">
      <selection activeCell="K2" sqref="K2"/>
    </sheetView>
  </sheetViews>
  <sheetFormatPr defaultRowHeight="15" x14ac:dyDescent="0.25"/>
  <cols>
    <col min="1" max="1" width="16" customWidth="1"/>
    <col min="2" max="2" width="18.140625" customWidth="1"/>
    <col min="11" max="11" width="22.42578125" bestFit="1" customWidth="1"/>
    <col min="12" max="12" width="16.5703125" bestFit="1" customWidth="1"/>
    <col min="13" max="13" width="35.140625" bestFit="1" customWidth="1"/>
    <col min="14" max="14" width="9.7109375" bestFit="1" customWidth="1"/>
  </cols>
  <sheetData>
    <row r="1" spans="1:13" x14ac:dyDescent="0.25">
      <c r="A1" s="3" t="s">
        <v>24</v>
      </c>
      <c r="B1" s="3" t="s">
        <v>28</v>
      </c>
      <c r="C1" s="6" t="s">
        <v>107</v>
      </c>
      <c r="D1" s="6" t="s">
        <v>108</v>
      </c>
      <c r="E1" s="6" t="s">
        <v>109</v>
      </c>
      <c r="F1" s="6" t="s">
        <v>110</v>
      </c>
      <c r="G1" s="3" t="s">
        <v>111</v>
      </c>
      <c r="H1" s="3" t="s">
        <v>112</v>
      </c>
      <c r="I1" s="3" t="s">
        <v>113</v>
      </c>
      <c r="J1" s="3" t="s">
        <v>114</v>
      </c>
      <c r="K1" s="3" t="s">
        <v>115</v>
      </c>
      <c r="L1" s="3" t="s">
        <v>116</v>
      </c>
      <c r="M1" s="3" t="s">
        <v>117</v>
      </c>
    </row>
    <row r="2" spans="1:13" x14ac:dyDescent="0.25">
      <c r="A2" s="1" t="s">
        <v>8</v>
      </c>
      <c r="B2" s="1" t="s">
        <v>2</v>
      </c>
      <c r="C2" s="5">
        <f>SUM(Table4[[#This Row],[W0]:[W12]])</f>
        <v>0</v>
      </c>
      <c r="D2" s="5">
        <f>SUM(Table4[[#This Row],[W13]:[W25]])</f>
        <v>4</v>
      </c>
      <c r="E2" s="5">
        <f>SUM(Table4[[#This Row],[W26]:[W38]])</f>
        <v>5</v>
      </c>
      <c r="F2" s="5">
        <f>SUM(Table4[[#This Row],[W39]:[W51]])</f>
        <v>0</v>
      </c>
      <c r="G2" s="9">
        <f>((Table5[[#This Row],[2020Q4]]*0.4) + (Table5[[#This Row],[2020Q3]]*0.3)+(Table5[[#This Row],[2020Q2]]*0.15)+(Table5[[#This Row],[2020Q1]]*0.15))</f>
        <v>2.1</v>
      </c>
      <c r="H2" s="9">
        <f>((Table5[[#This Row],[2021Q1]]*0.4) + (Table5[[#This Row],[2020Q4]]*0.3)+(Table5[[#This Row],[2020Q3]]*0.15)+(Table5[[#This Row],[2020Q2]]*0.15))</f>
        <v>2.19</v>
      </c>
      <c r="I2" s="9">
        <f>((Table5[[#This Row],[2021Q2]]*0.4) + (Table5[[#This Row],[2021Q1]]*0.3)+(Table5[[#This Row],[2020Q4]]*0.15)+(Table5[[#This Row],[2020Q3]]*0.15))</f>
        <v>2.2560000000000002</v>
      </c>
      <c r="J2" s="9">
        <f>((Table5[[#This Row],[2021Q3]]*0.4) + (Table5[[#This Row],[2021Q2]]*0.3)+(Table5[[#This Row],[2021Q1]]*0.15)+(Table5[[#This Row],[2020Q4]]*0.15))</f>
        <v>1.8744000000000001</v>
      </c>
      <c r="K2" s="9">
        <f>SUM(Table5[[#This Row],[2021Q1]:[2021Q4]])</f>
        <v>8.4204000000000008</v>
      </c>
      <c r="L2" s="9">
        <v>978</v>
      </c>
      <c r="M2" s="9">
        <f>Table5[[#This Row],[2021 forecasted sums]]*Table5[[#This Row],[Warranty Price]]</f>
        <v>8235.1512000000002</v>
      </c>
    </row>
    <row r="3" spans="1:13" x14ac:dyDescent="0.25">
      <c r="A3" s="1" t="s">
        <v>8</v>
      </c>
      <c r="B3" s="1" t="s">
        <v>3</v>
      </c>
      <c r="C3" s="2">
        <f>SUM(Table4[[#This Row],[W0]:[W12]])</f>
        <v>5</v>
      </c>
      <c r="D3" s="2">
        <f>SUM(Table4[[#This Row],[W13]:[W25]])</f>
        <v>15</v>
      </c>
      <c r="E3" s="2">
        <f>SUM(Table4[[#This Row],[W26]:[W38]])</f>
        <v>15</v>
      </c>
      <c r="F3" s="2">
        <f>SUM(Table4[[#This Row],[W39]:[W51]])</f>
        <v>5</v>
      </c>
      <c r="G3" s="8">
        <f>((Table5[[#This Row],[2020Q4]]*0.4) + (Table5[[#This Row],[2020Q3]]*0.3)+(Table5[[#This Row],[2020Q2]]*0.15)+(Table5[[#This Row],[2020Q1]]*0.15))</f>
        <v>9.5</v>
      </c>
      <c r="H3" s="9">
        <f>((Table5[[#This Row],[2021Q1]]*0.4) + (Table5[[#This Row],[2020Q4]]*0.3)+(Table5[[#This Row],[2020Q3]]*0.15)+(Table5[[#This Row],[2020Q2]]*0.15))</f>
        <v>9.8000000000000007</v>
      </c>
      <c r="I3" s="9">
        <f>((Table5[[#This Row],[2021Q2]]*0.4) + (Table5[[#This Row],[2021Q1]]*0.3)+(Table5[[#This Row],[2020Q4]]*0.15)+(Table5[[#This Row],[2020Q3]]*0.15))</f>
        <v>9.77</v>
      </c>
      <c r="J3" s="9">
        <f>((Table5[[#This Row],[2021Q3]]*0.4) + (Table5[[#This Row],[2021Q2]]*0.3)+(Table5[[#This Row],[2021Q1]]*0.15)+(Table5[[#This Row],[2020Q4]]*0.15))</f>
        <v>9.0229999999999997</v>
      </c>
      <c r="K3" s="8">
        <f>SUM(Table5[[#This Row],[2021Q1]:[2021Q4]])</f>
        <v>38.093000000000004</v>
      </c>
      <c r="L3" s="9">
        <v>978</v>
      </c>
      <c r="M3" s="8">
        <f>Table5[[#This Row],[2021 forecasted sums]]*Table5[[#This Row],[Warranty Price]]</f>
        <v>37254.954000000005</v>
      </c>
    </row>
    <row r="4" spans="1:13" x14ac:dyDescent="0.25">
      <c r="A4" s="1" t="s">
        <v>8</v>
      </c>
      <c r="B4" s="1" t="s">
        <v>4</v>
      </c>
      <c r="C4" s="2">
        <f>SUM(Table4[[#This Row],[W0]:[W12]])</f>
        <v>0</v>
      </c>
      <c r="D4" s="2">
        <f>SUM(Table4[[#This Row],[W13]:[W25]])</f>
        <v>3</v>
      </c>
      <c r="E4" s="2">
        <f>SUM(Table4[[#This Row],[W26]:[W38]])</f>
        <v>3</v>
      </c>
      <c r="F4" s="2">
        <f>SUM(Table4[[#This Row],[W39]:[W51]])</f>
        <v>0</v>
      </c>
      <c r="G4" s="8">
        <f>((Table5[[#This Row],[2020Q4]]*0.4) + (Table5[[#This Row],[2020Q3]]*0.3)+(Table5[[#This Row],[2020Q2]]*0.15)+(Table5[[#This Row],[2020Q1]]*0.15))</f>
        <v>1.3499999999999999</v>
      </c>
      <c r="H4" s="9">
        <f>((Table5[[#This Row],[2021Q1]]*0.4) + (Table5[[#This Row],[2020Q4]]*0.3)+(Table5[[#This Row],[2020Q3]]*0.15)+(Table5[[#This Row],[2020Q2]]*0.15))</f>
        <v>1.44</v>
      </c>
      <c r="I4" s="9">
        <f>((Table5[[#This Row],[2021Q2]]*0.4) + (Table5[[#This Row],[2021Q1]]*0.3)+(Table5[[#This Row],[2020Q4]]*0.15)+(Table5[[#This Row],[2020Q3]]*0.15))</f>
        <v>1.4309999999999998</v>
      </c>
      <c r="J4" s="9">
        <f>((Table5[[#This Row],[2021Q3]]*0.4) + (Table5[[#This Row],[2021Q2]]*0.3)+(Table5[[#This Row],[2021Q1]]*0.15)+(Table5[[#This Row],[2020Q4]]*0.15))</f>
        <v>1.2068999999999999</v>
      </c>
      <c r="K4" s="8">
        <f>SUM(Table5[[#This Row],[2021Q1]:[2021Q4]])</f>
        <v>5.4279000000000002</v>
      </c>
      <c r="L4" s="9">
        <v>978</v>
      </c>
      <c r="M4" s="8">
        <f>Table5[[#This Row],[2021 forecasted sums]]*Table5[[#This Row],[Warranty Price]]</f>
        <v>5308.4862000000003</v>
      </c>
    </row>
    <row r="5" spans="1:13" x14ac:dyDescent="0.25">
      <c r="A5" s="1" t="s">
        <v>8</v>
      </c>
      <c r="B5" s="1" t="s">
        <v>5</v>
      </c>
      <c r="C5" s="2">
        <f>SUM(Table4[[#This Row],[W0]:[W12]])</f>
        <v>0</v>
      </c>
      <c r="D5" s="2">
        <f>SUM(Table4[[#This Row],[W13]:[W25]])</f>
        <v>5</v>
      </c>
      <c r="E5" s="2">
        <f>SUM(Table4[[#This Row],[W26]:[W38]])</f>
        <v>9</v>
      </c>
      <c r="F5" s="2">
        <f>SUM(Table4[[#This Row],[W39]:[W51]])</f>
        <v>0</v>
      </c>
      <c r="G5" s="8">
        <f>((Table5[[#This Row],[2020Q4]]*0.4) + (Table5[[#This Row],[2020Q3]]*0.3)+(Table5[[#This Row],[2020Q2]]*0.15)+(Table5[[#This Row],[2020Q1]]*0.15))</f>
        <v>3.4499999999999997</v>
      </c>
      <c r="H5" s="9">
        <f>((Table5[[#This Row],[2021Q1]]*0.4) + (Table5[[#This Row],[2020Q4]]*0.3)+(Table5[[#This Row],[2020Q3]]*0.15)+(Table5[[#This Row],[2020Q2]]*0.15))</f>
        <v>3.4799999999999995</v>
      </c>
      <c r="I5" s="9">
        <f>((Table5[[#This Row],[2021Q2]]*0.4) + (Table5[[#This Row],[2021Q1]]*0.3)+(Table5[[#This Row],[2020Q4]]*0.15)+(Table5[[#This Row],[2020Q3]]*0.15))</f>
        <v>3.7769999999999992</v>
      </c>
      <c r="J5" s="9">
        <f>((Table5[[#This Row],[2021Q3]]*0.4) + (Table5[[#This Row],[2021Q2]]*0.3)+(Table5[[#This Row],[2021Q1]]*0.15)+(Table5[[#This Row],[2020Q4]]*0.15))</f>
        <v>3.0722999999999994</v>
      </c>
      <c r="K5" s="8">
        <f>SUM(Table5[[#This Row],[2021Q1]:[2021Q4]])</f>
        <v>13.779299999999999</v>
      </c>
      <c r="L5" s="9">
        <v>978</v>
      </c>
      <c r="M5" s="8">
        <f>Table5[[#This Row],[2021 forecasted sums]]*Table5[[#This Row],[Warranty Price]]</f>
        <v>13476.1554</v>
      </c>
    </row>
    <row r="6" spans="1:13" x14ac:dyDescent="0.25">
      <c r="A6" s="1" t="s">
        <v>8</v>
      </c>
      <c r="B6" s="1" t="s">
        <v>6</v>
      </c>
      <c r="C6" s="2">
        <f>SUM(Table4[[#This Row],[W0]:[W12]])</f>
        <v>3</v>
      </c>
      <c r="D6" s="2">
        <f>SUM(Table4[[#This Row],[W13]:[W25]])</f>
        <v>14</v>
      </c>
      <c r="E6" s="2">
        <f>SUM(Table4[[#This Row],[W26]:[W38]])</f>
        <v>13</v>
      </c>
      <c r="F6" s="2">
        <f>SUM(Table4[[#This Row],[W39]:[W51]])</f>
        <v>3</v>
      </c>
      <c r="G6" s="8">
        <f>((Table5[[#This Row],[2020Q4]]*0.4) + (Table5[[#This Row],[2020Q3]]*0.3)+(Table5[[#This Row],[2020Q2]]*0.15)+(Table5[[#This Row],[2020Q1]]*0.15))</f>
        <v>7.6499999999999995</v>
      </c>
      <c r="H6" s="9">
        <f>((Table5[[#This Row],[2021Q1]]*0.4) + (Table5[[#This Row],[2020Q4]]*0.3)+(Table5[[#This Row],[2020Q3]]*0.15)+(Table5[[#This Row],[2020Q2]]*0.15))</f>
        <v>8.01</v>
      </c>
      <c r="I6" s="9">
        <f>((Table5[[#This Row],[2021Q2]]*0.4) + (Table5[[#This Row],[2021Q1]]*0.3)+(Table5[[#This Row],[2020Q4]]*0.15)+(Table5[[#This Row],[2020Q3]]*0.15))</f>
        <v>7.8990000000000009</v>
      </c>
      <c r="J6" s="9">
        <f>((Table5[[#This Row],[2021Q3]]*0.4) + (Table5[[#This Row],[2021Q2]]*0.3)+(Table5[[#This Row],[2021Q1]]*0.15)+(Table5[[#This Row],[2020Q4]]*0.15))</f>
        <v>7.1601000000000008</v>
      </c>
      <c r="K6" s="8">
        <f>SUM(Table5[[#This Row],[2021Q1]:[2021Q4]])</f>
        <v>30.719100000000001</v>
      </c>
      <c r="L6" s="9">
        <v>978</v>
      </c>
      <c r="M6" s="8">
        <f>Table5[[#This Row],[2021 forecasted sums]]*Table5[[#This Row],[Warranty Price]]</f>
        <v>30043.2798</v>
      </c>
    </row>
    <row r="7" spans="1:13" x14ac:dyDescent="0.25">
      <c r="A7" s="2" t="s">
        <v>9</v>
      </c>
      <c r="B7" s="2" t="s">
        <v>2</v>
      </c>
      <c r="C7" s="2">
        <f>SUM(Table4[[#This Row],[W0]:[W12]])</f>
        <v>5</v>
      </c>
      <c r="D7" s="2">
        <f>SUM(Table4[[#This Row],[W13]:[W25]])</f>
        <v>15</v>
      </c>
      <c r="E7" s="2">
        <f>SUM(Table4[[#This Row],[W26]:[W38]])</f>
        <v>12</v>
      </c>
      <c r="F7" s="2">
        <f>SUM(Table4[[#This Row],[W39]:[W51]])</f>
        <v>11</v>
      </c>
      <c r="G7" s="8">
        <f>((Table5[[#This Row],[2020Q4]]*0.4) + (Table5[[#This Row],[2020Q3]]*0.3)+(Table5[[#This Row],[2020Q2]]*0.15)+(Table5[[#This Row],[2020Q1]]*0.15))</f>
        <v>11</v>
      </c>
      <c r="H7" s="9">
        <f>((Table5[[#This Row],[2021Q1]]*0.4) + (Table5[[#This Row],[2020Q4]]*0.3)+(Table5[[#This Row],[2020Q3]]*0.15)+(Table5[[#This Row],[2020Q2]]*0.15))</f>
        <v>11.75</v>
      </c>
      <c r="I7" s="9">
        <f>((Table5[[#This Row],[2021Q2]]*0.4) + (Table5[[#This Row],[2021Q1]]*0.3)+(Table5[[#This Row],[2020Q4]]*0.15)+(Table5[[#This Row],[2020Q3]]*0.15))</f>
        <v>11.45</v>
      </c>
      <c r="J7" s="9">
        <f>((Table5[[#This Row],[2021Q3]]*0.4) + (Table5[[#This Row],[2021Q2]]*0.3)+(Table5[[#This Row],[2021Q1]]*0.15)+(Table5[[#This Row],[2020Q4]]*0.15))</f>
        <v>11.405000000000001</v>
      </c>
      <c r="K7" s="8">
        <f>SUM(Table5[[#This Row],[2021Q1]:[2021Q4]])</f>
        <v>45.605000000000004</v>
      </c>
      <c r="L7" s="8">
        <v>843</v>
      </c>
      <c r="M7" s="8">
        <f>Table5[[#This Row],[2021 forecasted sums]]*Table5[[#This Row],[Warranty Price]]</f>
        <v>38445.015000000007</v>
      </c>
    </row>
    <row r="8" spans="1:13" x14ac:dyDescent="0.25">
      <c r="A8" s="2" t="s">
        <v>9</v>
      </c>
      <c r="B8" s="2" t="s">
        <v>3</v>
      </c>
      <c r="C8" s="2">
        <f>SUM(Table4[[#This Row],[W0]:[W12]])</f>
        <v>0</v>
      </c>
      <c r="D8" s="2">
        <f>SUM(Table4[[#This Row],[W13]:[W25]])</f>
        <v>3</v>
      </c>
      <c r="E8" s="2">
        <f>SUM(Table4[[#This Row],[W26]:[W38]])</f>
        <v>2</v>
      </c>
      <c r="F8" s="2">
        <f>SUM(Table4[[#This Row],[W39]:[W51]])</f>
        <v>0</v>
      </c>
      <c r="G8" s="8">
        <f>((Table5[[#This Row],[2020Q4]]*0.4) + (Table5[[#This Row],[2020Q3]]*0.3)+(Table5[[#This Row],[2020Q2]]*0.15)+(Table5[[#This Row],[2020Q1]]*0.15))</f>
        <v>1.0499999999999998</v>
      </c>
      <c r="H8" s="9">
        <f>((Table5[[#This Row],[2021Q1]]*0.4) + (Table5[[#This Row],[2020Q4]]*0.3)+(Table5[[#This Row],[2020Q3]]*0.15)+(Table5[[#This Row],[2020Q2]]*0.15))</f>
        <v>1.17</v>
      </c>
      <c r="I8" s="9">
        <f>((Table5[[#This Row],[2021Q2]]*0.4) + (Table5[[#This Row],[2021Q1]]*0.3)+(Table5[[#This Row],[2020Q4]]*0.15)+(Table5[[#This Row],[2020Q3]]*0.15))</f>
        <v>1.083</v>
      </c>
      <c r="J8" s="9">
        <f>((Table5[[#This Row],[2021Q3]]*0.4) + (Table5[[#This Row],[2021Q2]]*0.3)+(Table5[[#This Row],[2021Q1]]*0.15)+(Table5[[#This Row],[2020Q4]]*0.15))</f>
        <v>0.94169999999999998</v>
      </c>
      <c r="K8" s="8">
        <f>SUM(Table5[[#This Row],[2021Q1]:[2021Q4]])</f>
        <v>4.2446999999999999</v>
      </c>
      <c r="L8" s="8">
        <v>843</v>
      </c>
      <c r="M8" s="8">
        <f>Table5[[#This Row],[2021 forecasted sums]]*Table5[[#This Row],[Warranty Price]]</f>
        <v>3578.2820999999999</v>
      </c>
    </row>
    <row r="9" spans="1:13" x14ac:dyDescent="0.25">
      <c r="A9" s="2" t="s">
        <v>9</v>
      </c>
      <c r="B9" s="2" t="s">
        <v>4</v>
      </c>
      <c r="C9" s="2">
        <f>SUM(Table4[[#This Row],[W0]:[W12]])</f>
        <v>17</v>
      </c>
      <c r="D9" s="2">
        <f>SUM(Table4[[#This Row],[W13]:[W25]])</f>
        <v>27</v>
      </c>
      <c r="E9" s="2">
        <f>SUM(Table4[[#This Row],[W26]:[W38]])</f>
        <v>22</v>
      </c>
      <c r="F9" s="2">
        <f>SUM(Table4[[#This Row],[W39]:[W51]])</f>
        <v>15</v>
      </c>
      <c r="G9" s="8">
        <f>((Table5[[#This Row],[2020Q4]]*0.4) + (Table5[[#This Row],[2020Q3]]*0.3)+(Table5[[#This Row],[2020Q2]]*0.15)+(Table5[[#This Row],[2020Q1]]*0.15))</f>
        <v>19.2</v>
      </c>
      <c r="H9" s="9">
        <f>((Table5[[#This Row],[2021Q1]]*0.4) + (Table5[[#This Row],[2020Q4]]*0.3)+(Table5[[#This Row],[2020Q3]]*0.15)+(Table5[[#This Row],[2020Q2]]*0.15))</f>
        <v>19.53</v>
      </c>
      <c r="I9" s="9">
        <f>((Table5[[#This Row],[2021Q2]]*0.4) + (Table5[[#This Row],[2021Q1]]*0.3)+(Table5[[#This Row],[2020Q4]]*0.15)+(Table5[[#This Row],[2020Q3]]*0.15))</f>
        <v>19.122</v>
      </c>
      <c r="J9" s="9">
        <f>((Table5[[#This Row],[2021Q3]]*0.4) + (Table5[[#This Row],[2021Q2]]*0.3)+(Table5[[#This Row],[2021Q1]]*0.15)+(Table5[[#This Row],[2020Q4]]*0.15))</f>
        <v>18.637799999999999</v>
      </c>
      <c r="K9" s="8">
        <f>SUM(Table5[[#This Row],[2021Q1]:[2021Q4]])</f>
        <v>76.489800000000002</v>
      </c>
      <c r="L9" s="8">
        <v>843</v>
      </c>
      <c r="M9" s="8">
        <f>Table5[[#This Row],[2021 forecasted sums]]*Table5[[#This Row],[Warranty Price]]</f>
        <v>64480.901400000002</v>
      </c>
    </row>
    <row r="10" spans="1:13" x14ac:dyDescent="0.25">
      <c r="A10" s="2" t="s">
        <v>9</v>
      </c>
      <c r="B10" s="2" t="s">
        <v>5</v>
      </c>
      <c r="C10" s="2">
        <f>SUM(Table4[[#This Row],[W0]:[W12]])</f>
        <v>36</v>
      </c>
      <c r="D10" s="2">
        <f>SUM(Table4[[#This Row],[W13]:[W25]])</f>
        <v>60</v>
      </c>
      <c r="E10" s="2">
        <f>SUM(Table4[[#This Row],[W26]:[W38]])</f>
        <v>71</v>
      </c>
      <c r="F10" s="2">
        <f>SUM(Table4[[#This Row],[W39]:[W51]])</f>
        <v>31</v>
      </c>
      <c r="G10" s="8">
        <f>((Table5[[#This Row],[2020Q4]]*0.4) + (Table5[[#This Row],[2020Q3]]*0.3)+(Table5[[#This Row],[2020Q2]]*0.15)+(Table5[[#This Row],[2020Q1]]*0.15))</f>
        <v>48.1</v>
      </c>
      <c r="H10" s="9">
        <f>((Table5[[#This Row],[2021Q1]]*0.4) + (Table5[[#This Row],[2020Q4]]*0.3)+(Table5[[#This Row],[2020Q3]]*0.15)+(Table5[[#This Row],[2020Q2]]*0.15))</f>
        <v>48.19</v>
      </c>
      <c r="I10" s="9">
        <f>((Table5[[#This Row],[2021Q2]]*0.4) + (Table5[[#This Row],[2021Q1]]*0.3)+(Table5[[#This Row],[2020Q4]]*0.15)+(Table5[[#This Row],[2020Q3]]*0.15))</f>
        <v>49.006</v>
      </c>
      <c r="J10" s="9">
        <f>((Table5[[#This Row],[2021Q3]]*0.4) + (Table5[[#This Row],[2021Q2]]*0.3)+(Table5[[#This Row],[2021Q1]]*0.15)+(Table5[[#This Row],[2020Q4]]*0.15))</f>
        <v>45.924399999999999</v>
      </c>
      <c r="K10" s="8">
        <f>SUM(Table5[[#This Row],[2021Q1]:[2021Q4]])</f>
        <v>191.22039999999998</v>
      </c>
      <c r="L10" s="8">
        <v>843</v>
      </c>
      <c r="M10" s="8">
        <f>Table5[[#This Row],[2021 forecasted sums]]*Table5[[#This Row],[Warranty Price]]</f>
        <v>161198.79719999997</v>
      </c>
    </row>
    <row r="11" spans="1:13" x14ac:dyDescent="0.25">
      <c r="A11" s="2" t="s">
        <v>9</v>
      </c>
      <c r="B11" s="2" t="s">
        <v>6</v>
      </c>
      <c r="C11" s="2">
        <f>SUM(Table4[[#This Row],[W0]:[W12]])</f>
        <v>21</v>
      </c>
      <c r="D11" s="2">
        <f>SUM(Table4[[#This Row],[W13]:[W25]])</f>
        <v>60</v>
      </c>
      <c r="E11" s="2">
        <f>SUM(Table4[[#This Row],[W26]:[W38]])</f>
        <v>66</v>
      </c>
      <c r="F11" s="2">
        <f>SUM(Table4[[#This Row],[W39]:[W51]])</f>
        <v>28</v>
      </c>
      <c r="G11" s="8">
        <f>((Table5[[#This Row],[2020Q4]]*0.4) + (Table5[[#This Row],[2020Q3]]*0.3)+(Table5[[#This Row],[2020Q2]]*0.15)+(Table5[[#This Row],[2020Q1]]*0.15))</f>
        <v>43.15</v>
      </c>
      <c r="H11" s="9">
        <f>((Table5[[#This Row],[2021Q1]]*0.4) + (Table5[[#This Row],[2020Q4]]*0.3)+(Table5[[#This Row],[2020Q3]]*0.15)+(Table5[[#This Row],[2020Q2]]*0.15))</f>
        <v>44.56</v>
      </c>
      <c r="I11" s="9">
        <f>((Table5[[#This Row],[2021Q2]]*0.4) + (Table5[[#This Row],[2021Q1]]*0.3)+(Table5[[#This Row],[2020Q4]]*0.15)+(Table5[[#This Row],[2020Q3]]*0.15))</f>
        <v>44.869</v>
      </c>
      <c r="J11" s="9">
        <f>((Table5[[#This Row],[2021Q3]]*0.4) + (Table5[[#This Row],[2021Q2]]*0.3)+(Table5[[#This Row],[2021Q1]]*0.15)+(Table5[[#This Row],[2020Q4]]*0.15))</f>
        <v>41.988100000000003</v>
      </c>
      <c r="K11" s="8">
        <f>SUM(Table5[[#This Row],[2021Q1]:[2021Q4]])</f>
        <v>174.56710000000001</v>
      </c>
      <c r="L11" s="8">
        <v>843</v>
      </c>
      <c r="M11" s="8">
        <f>Table5[[#This Row],[2021 forecasted sums]]*Table5[[#This Row],[Warranty Price]]</f>
        <v>147160.06530000002</v>
      </c>
    </row>
    <row r="12" spans="1:13" x14ac:dyDescent="0.25">
      <c r="A12" s="1" t="s">
        <v>10</v>
      </c>
      <c r="B12" s="1" t="s">
        <v>2</v>
      </c>
      <c r="C12" s="2">
        <f>SUM(Table4[[#This Row],[W0]:[W12]])</f>
        <v>11</v>
      </c>
      <c r="D12" s="2">
        <f>SUM(Table4[[#This Row],[W13]:[W25]])</f>
        <v>41</v>
      </c>
      <c r="E12" s="2">
        <f>SUM(Table4[[#This Row],[W26]:[W38]])</f>
        <v>55</v>
      </c>
      <c r="F12" s="2">
        <f>SUM(Table4[[#This Row],[W39]:[W51]])</f>
        <v>20</v>
      </c>
      <c r="G12" s="8">
        <f>((Table5[[#This Row],[2020Q4]]*0.4) + (Table5[[#This Row],[2020Q3]]*0.3)+(Table5[[#This Row],[2020Q2]]*0.15)+(Table5[[#This Row],[2020Q1]]*0.15))</f>
        <v>32.299999999999997</v>
      </c>
      <c r="H12" s="9">
        <f>((Table5[[#This Row],[2021Q1]]*0.4) + (Table5[[#This Row],[2020Q4]]*0.3)+(Table5[[#This Row],[2020Q3]]*0.15)+(Table5[[#This Row],[2020Q2]]*0.15))</f>
        <v>33.32</v>
      </c>
      <c r="I12" s="9">
        <f>((Table5[[#This Row],[2021Q2]]*0.4) + (Table5[[#This Row],[2021Q1]]*0.3)+(Table5[[#This Row],[2020Q4]]*0.15)+(Table5[[#This Row],[2020Q3]]*0.15))</f>
        <v>34.268000000000001</v>
      </c>
      <c r="J12" s="9">
        <f>((Table5[[#This Row],[2021Q3]]*0.4) + (Table5[[#This Row],[2021Q2]]*0.3)+(Table5[[#This Row],[2021Q1]]*0.15)+(Table5[[#This Row],[2020Q4]]*0.15))</f>
        <v>31.548200000000001</v>
      </c>
      <c r="K12" s="8">
        <f>SUM(Table5[[#This Row],[2021Q1]:[2021Q4]])</f>
        <v>131.43620000000001</v>
      </c>
      <c r="L12" s="8">
        <v>843</v>
      </c>
      <c r="M12" s="8">
        <f>Table5[[#This Row],[2021 forecasted sums]]*Table5[[#This Row],[Warranty Price]]</f>
        <v>110800.71660000001</v>
      </c>
    </row>
    <row r="13" spans="1:13" x14ac:dyDescent="0.25">
      <c r="A13" s="1" t="s">
        <v>10</v>
      </c>
      <c r="B13" s="1" t="s">
        <v>3</v>
      </c>
      <c r="C13" s="2">
        <f>SUM(Table4[[#This Row],[W0]:[W12]])</f>
        <v>39</v>
      </c>
      <c r="D13" s="2">
        <f>SUM(Table4[[#This Row],[W13]:[W25]])</f>
        <v>76</v>
      </c>
      <c r="E13" s="2">
        <f>SUM(Table4[[#This Row],[W26]:[W38]])</f>
        <v>77</v>
      </c>
      <c r="F13" s="2">
        <f>SUM(Table4[[#This Row],[W39]:[W51]])</f>
        <v>40</v>
      </c>
      <c r="G13" s="8">
        <f>((Table5[[#This Row],[2020Q4]]*0.4) + (Table5[[#This Row],[2020Q3]]*0.3)+(Table5[[#This Row],[2020Q2]]*0.15)+(Table5[[#This Row],[2020Q1]]*0.15))</f>
        <v>56.349999999999994</v>
      </c>
      <c r="H13" s="9">
        <f>((Table5[[#This Row],[2021Q1]]*0.4) + (Table5[[#This Row],[2020Q4]]*0.3)+(Table5[[#This Row],[2020Q3]]*0.15)+(Table5[[#This Row],[2020Q2]]*0.15))</f>
        <v>57.489999999999995</v>
      </c>
      <c r="I13" s="9">
        <f>((Table5[[#This Row],[2021Q2]]*0.4) + (Table5[[#This Row],[2021Q1]]*0.3)+(Table5[[#This Row],[2020Q4]]*0.15)+(Table5[[#This Row],[2020Q3]]*0.15))</f>
        <v>57.450999999999993</v>
      </c>
      <c r="J13" s="9">
        <f>((Table5[[#This Row],[2021Q3]]*0.4) + (Table5[[#This Row],[2021Q2]]*0.3)+(Table5[[#This Row],[2021Q1]]*0.15)+(Table5[[#This Row],[2020Q4]]*0.15))</f>
        <v>54.679899999999996</v>
      </c>
      <c r="K13" s="8">
        <f>SUM(Table5[[#This Row],[2021Q1]:[2021Q4]])</f>
        <v>225.9709</v>
      </c>
      <c r="L13" s="8">
        <v>843</v>
      </c>
      <c r="M13" s="8">
        <f>Table5[[#This Row],[2021 forecasted sums]]*Table5[[#This Row],[Warranty Price]]</f>
        <v>190493.4687</v>
      </c>
    </row>
    <row r="14" spans="1:13" x14ac:dyDescent="0.25">
      <c r="A14" s="1" t="s">
        <v>10</v>
      </c>
      <c r="B14" s="1" t="s">
        <v>4</v>
      </c>
      <c r="C14" s="2">
        <f>SUM(Table4[[#This Row],[W0]:[W12]])</f>
        <v>11</v>
      </c>
      <c r="D14" s="2">
        <f>SUM(Table4[[#This Row],[W13]:[W25]])</f>
        <v>41</v>
      </c>
      <c r="E14" s="2">
        <f>SUM(Table4[[#This Row],[W26]:[W38]])</f>
        <v>35</v>
      </c>
      <c r="F14" s="2">
        <f>SUM(Table4[[#This Row],[W39]:[W51]])</f>
        <v>22</v>
      </c>
      <c r="G14" s="8">
        <f>((Table5[[#This Row],[2020Q4]]*0.4) + (Table5[[#This Row],[2020Q3]]*0.3)+(Table5[[#This Row],[2020Q2]]*0.15)+(Table5[[#This Row],[2020Q1]]*0.15))</f>
        <v>27.099999999999998</v>
      </c>
      <c r="H14" s="9">
        <f>((Table5[[#This Row],[2021Q1]]*0.4) + (Table5[[#This Row],[2020Q4]]*0.3)+(Table5[[#This Row],[2020Q3]]*0.15)+(Table5[[#This Row],[2020Q2]]*0.15))</f>
        <v>28.839999999999996</v>
      </c>
      <c r="I14" s="9">
        <f>((Table5[[#This Row],[2021Q2]]*0.4) + (Table5[[#This Row],[2021Q1]]*0.3)+(Table5[[#This Row],[2020Q4]]*0.15)+(Table5[[#This Row],[2020Q3]]*0.15))</f>
        <v>28.215999999999998</v>
      </c>
      <c r="J14" s="9">
        <f>((Table5[[#This Row],[2021Q3]]*0.4) + (Table5[[#This Row],[2021Q2]]*0.3)+(Table5[[#This Row],[2021Q1]]*0.15)+(Table5[[#This Row],[2020Q4]]*0.15))</f>
        <v>27.3034</v>
      </c>
      <c r="K14" s="8">
        <f>SUM(Table5[[#This Row],[2021Q1]:[2021Q4]])</f>
        <v>111.45939999999999</v>
      </c>
      <c r="L14" s="8">
        <v>843</v>
      </c>
      <c r="M14" s="8">
        <f>Table5[[#This Row],[2021 forecasted sums]]*Table5[[#This Row],[Warranty Price]]</f>
        <v>93960.274199999985</v>
      </c>
    </row>
    <row r="15" spans="1:13" x14ac:dyDescent="0.25">
      <c r="A15" s="1" t="s">
        <v>10</v>
      </c>
      <c r="B15" s="1" t="s">
        <v>5</v>
      </c>
      <c r="C15" s="2">
        <f>SUM(Table4[[#This Row],[W0]:[W12]])</f>
        <v>22</v>
      </c>
      <c r="D15" s="2">
        <f>SUM(Table4[[#This Row],[W13]:[W25]])</f>
        <v>62</v>
      </c>
      <c r="E15" s="2">
        <f>SUM(Table4[[#This Row],[W26]:[W38]])</f>
        <v>41</v>
      </c>
      <c r="F15" s="2">
        <f>SUM(Table4[[#This Row],[W39]:[W51]])</f>
        <v>37</v>
      </c>
      <c r="G15" s="8">
        <f>((Table5[[#This Row],[2020Q4]]*0.4) + (Table5[[#This Row],[2020Q3]]*0.3)+(Table5[[#This Row],[2020Q2]]*0.15)+(Table5[[#This Row],[2020Q1]]*0.15))</f>
        <v>39.699999999999996</v>
      </c>
      <c r="H15" s="9">
        <f>((Table5[[#This Row],[2021Q1]]*0.4) + (Table5[[#This Row],[2020Q4]]*0.3)+(Table5[[#This Row],[2020Q3]]*0.15)+(Table5[[#This Row],[2020Q2]]*0.15))</f>
        <v>42.429999999999993</v>
      </c>
      <c r="I15" s="9">
        <f>((Table5[[#This Row],[2021Q2]]*0.4) + (Table5[[#This Row],[2021Q1]]*0.3)+(Table5[[#This Row],[2020Q4]]*0.15)+(Table5[[#This Row],[2020Q3]]*0.15))</f>
        <v>40.581999999999994</v>
      </c>
      <c r="J15" s="9">
        <f>((Table5[[#This Row],[2021Q3]]*0.4) + (Table5[[#This Row],[2021Q2]]*0.3)+(Table5[[#This Row],[2021Q1]]*0.15)+(Table5[[#This Row],[2020Q4]]*0.15))</f>
        <v>40.466799999999992</v>
      </c>
      <c r="K15" s="8">
        <f>SUM(Table5[[#This Row],[2021Q1]:[2021Q4]])</f>
        <v>163.17879999999997</v>
      </c>
      <c r="L15" s="8">
        <v>843</v>
      </c>
      <c r="M15" s="8">
        <f>Table5[[#This Row],[2021 forecasted sums]]*Table5[[#This Row],[Warranty Price]]</f>
        <v>137559.72839999996</v>
      </c>
    </row>
    <row r="16" spans="1:13" x14ac:dyDescent="0.25">
      <c r="A16" s="1" t="s">
        <v>10</v>
      </c>
      <c r="B16" s="1" t="s">
        <v>6</v>
      </c>
      <c r="C16" s="2">
        <f>SUM(Table4[[#This Row],[W0]:[W12]])</f>
        <v>11</v>
      </c>
      <c r="D16" s="2">
        <f>SUM(Table4[[#This Row],[W13]:[W25]])</f>
        <v>45</v>
      </c>
      <c r="E16" s="2">
        <f>SUM(Table4[[#This Row],[W26]:[W38]])</f>
        <v>29</v>
      </c>
      <c r="F16" s="2">
        <f>SUM(Table4[[#This Row],[W39]:[W51]])</f>
        <v>22</v>
      </c>
      <c r="G16" s="8">
        <f>((Table5[[#This Row],[2020Q4]]*0.4) + (Table5[[#This Row],[2020Q3]]*0.3)+(Table5[[#This Row],[2020Q2]]*0.15)+(Table5[[#This Row],[2020Q1]]*0.15))</f>
        <v>25.9</v>
      </c>
      <c r="H16" s="9">
        <f>((Table5[[#This Row],[2021Q1]]*0.4) + (Table5[[#This Row],[2020Q4]]*0.3)+(Table5[[#This Row],[2020Q3]]*0.15)+(Table5[[#This Row],[2020Q2]]*0.15))</f>
        <v>28.060000000000002</v>
      </c>
      <c r="I16" s="9">
        <f>((Table5[[#This Row],[2021Q2]]*0.4) + (Table5[[#This Row],[2021Q1]]*0.3)+(Table5[[#This Row],[2020Q4]]*0.15)+(Table5[[#This Row],[2020Q3]]*0.15))</f>
        <v>26.643999999999998</v>
      </c>
      <c r="J16" s="9">
        <f>((Table5[[#This Row],[2021Q3]]*0.4) + (Table5[[#This Row],[2021Q2]]*0.3)+(Table5[[#This Row],[2021Q1]]*0.15)+(Table5[[#This Row],[2020Q4]]*0.15))</f>
        <v>26.2606</v>
      </c>
      <c r="K16" s="8">
        <f>SUM(Table5[[#This Row],[2021Q1]:[2021Q4]])</f>
        <v>106.8646</v>
      </c>
      <c r="L16" s="8">
        <v>843</v>
      </c>
      <c r="M16" s="8">
        <f>Table5[[#This Row],[2021 forecasted sums]]*Table5[[#This Row],[Warranty Price]]</f>
        <v>90086.857799999998</v>
      </c>
    </row>
    <row r="17" spans="1:13" x14ac:dyDescent="0.25">
      <c r="A17" s="2" t="s">
        <v>11</v>
      </c>
      <c r="B17" s="2" t="s">
        <v>2</v>
      </c>
      <c r="C17" s="2">
        <f>SUM(Table4[[#This Row],[W0]:[W12]])</f>
        <v>49</v>
      </c>
      <c r="D17" s="2">
        <f>SUM(Table4[[#This Row],[W13]:[W25]])</f>
        <v>79</v>
      </c>
      <c r="E17" s="2">
        <f>SUM(Table4[[#This Row],[W26]:[W38]])</f>
        <v>58</v>
      </c>
      <c r="F17" s="2">
        <f>SUM(Table4[[#This Row],[W39]:[W51]])</f>
        <v>63</v>
      </c>
      <c r="G17" s="8">
        <f>((Table5[[#This Row],[2020Q4]]*0.4) + (Table5[[#This Row],[2020Q3]]*0.3)+(Table5[[#This Row],[2020Q2]]*0.15)+(Table5[[#This Row],[2020Q1]]*0.15))</f>
        <v>61.800000000000004</v>
      </c>
      <c r="H17" s="9">
        <f>((Table5[[#This Row],[2021Q1]]*0.4) + (Table5[[#This Row],[2020Q4]]*0.3)+(Table5[[#This Row],[2020Q3]]*0.15)+(Table5[[#This Row],[2020Q2]]*0.15))</f>
        <v>64.17</v>
      </c>
      <c r="I17" s="9">
        <f>((Table5[[#This Row],[2021Q2]]*0.4) + (Table5[[#This Row],[2021Q1]]*0.3)+(Table5[[#This Row],[2020Q4]]*0.15)+(Table5[[#This Row],[2020Q3]]*0.15))</f>
        <v>62.358000000000004</v>
      </c>
      <c r="J17" s="9">
        <f>((Table5[[#This Row],[2021Q3]]*0.4) + (Table5[[#This Row],[2021Q2]]*0.3)+(Table5[[#This Row],[2021Q1]]*0.15)+(Table5[[#This Row],[2020Q4]]*0.15))</f>
        <v>62.914200000000008</v>
      </c>
      <c r="K17" s="8">
        <f>SUM(Table5[[#This Row],[2021Q1]:[2021Q4]])</f>
        <v>251.24220000000003</v>
      </c>
      <c r="L17" s="8">
        <v>843</v>
      </c>
      <c r="M17" s="8">
        <f>Table5[[#This Row],[2021 forecasted sums]]*Table5[[#This Row],[Warranty Price]]</f>
        <v>211797.17460000003</v>
      </c>
    </row>
    <row r="18" spans="1:13" x14ac:dyDescent="0.25">
      <c r="A18" s="2" t="s">
        <v>11</v>
      </c>
      <c r="B18" s="2" t="s">
        <v>3</v>
      </c>
      <c r="C18" s="2">
        <f>SUM(Table4[[#This Row],[W0]:[W12]])</f>
        <v>76</v>
      </c>
      <c r="D18" s="2">
        <f>SUM(Table4[[#This Row],[W13]:[W25]])</f>
        <v>70</v>
      </c>
      <c r="E18" s="2">
        <f>SUM(Table4[[#This Row],[W26]:[W38]])</f>
        <v>107</v>
      </c>
      <c r="F18" s="2">
        <f>SUM(Table4[[#This Row],[W39]:[W51]])</f>
        <v>75</v>
      </c>
      <c r="G18" s="8">
        <f>((Table5[[#This Row],[2020Q4]]*0.4) + (Table5[[#This Row],[2020Q3]]*0.3)+(Table5[[#This Row],[2020Q2]]*0.15)+(Table5[[#This Row],[2020Q1]]*0.15))</f>
        <v>84</v>
      </c>
      <c r="H18" s="9">
        <f>((Table5[[#This Row],[2021Q1]]*0.4) + (Table5[[#This Row],[2020Q4]]*0.3)+(Table5[[#This Row],[2020Q3]]*0.15)+(Table5[[#This Row],[2020Q2]]*0.15))</f>
        <v>82.65</v>
      </c>
      <c r="I18" s="9">
        <f>((Table5[[#This Row],[2021Q2]]*0.4) + (Table5[[#This Row],[2021Q1]]*0.3)+(Table5[[#This Row],[2020Q4]]*0.15)+(Table5[[#This Row],[2020Q3]]*0.15))</f>
        <v>85.56</v>
      </c>
      <c r="J18" s="9">
        <f>((Table5[[#This Row],[2021Q3]]*0.4) + (Table5[[#This Row],[2021Q2]]*0.3)+(Table5[[#This Row],[2021Q1]]*0.15)+(Table5[[#This Row],[2020Q4]]*0.15))</f>
        <v>82.869</v>
      </c>
      <c r="K18" s="8">
        <f>SUM(Table5[[#This Row],[2021Q1]:[2021Q4]])</f>
        <v>335.07900000000001</v>
      </c>
      <c r="L18" s="8">
        <v>843</v>
      </c>
      <c r="M18" s="8">
        <f>Table5[[#This Row],[2021 forecasted sums]]*Table5[[#This Row],[Warranty Price]]</f>
        <v>282471.59700000001</v>
      </c>
    </row>
    <row r="19" spans="1:13" x14ac:dyDescent="0.25">
      <c r="A19" s="2" t="s">
        <v>11</v>
      </c>
      <c r="B19" s="2" t="s">
        <v>4</v>
      </c>
      <c r="C19" s="2">
        <f>SUM(Table4[[#This Row],[W0]:[W12]])</f>
        <v>61</v>
      </c>
      <c r="D19" s="2">
        <f>SUM(Table4[[#This Row],[W13]:[W25]])</f>
        <v>41</v>
      </c>
      <c r="E19" s="2">
        <f>SUM(Table4[[#This Row],[W26]:[W38]])</f>
        <v>86</v>
      </c>
      <c r="F19" s="2">
        <f>SUM(Table4[[#This Row],[W39]:[W51]])</f>
        <v>51</v>
      </c>
      <c r="G19" s="8">
        <f>((Table5[[#This Row],[2020Q4]]*0.4) + (Table5[[#This Row],[2020Q3]]*0.3)+(Table5[[#This Row],[2020Q2]]*0.15)+(Table5[[#This Row],[2020Q1]]*0.15))</f>
        <v>61.5</v>
      </c>
      <c r="H19" s="9">
        <f>((Table5[[#This Row],[2021Q1]]*0.4) + (Table5[[#This Row],[2020Q4]]*0.3)+(Table5[[#This Row],[2020Q3]]*0.15)+(Table5[[#This Row],[2020Q2]]*0.15))</f>
        <v>58.949999999999996</v>
      </c>
      <c r="I19" s="9">
        <f>((Table5[[#This Row],[2021Q2]]*0.4) + (Table5[[#This Row],[2021Q1]]*0.3)+(Table5[[#This Row],[2020Q4]]*0.15)+(Table5[[#This Row],[2020Q3]]*0.15))</f>
        <v>62.58</v>
      </c>
      <c r="J19" s="9">
        <f>((Table5[[#This Row],[2021Q3]]*0.4) + (Table5[[#This Row],[2021Q2]]*0.3)+(Table5[[#This Row],[2021Q1]]*0.15)+(Table5[[#This Row],[2020Q4]]*0.15))</f>
        <v>59.591999999999999</v>
      </c>
      <c r="K19" s="8">
        <f>SUM(Table5[[#This Row],[2021Q1]:[2021Q4]])</f>
        <v>242.62199999999996</v>
      </c>
      <c r="L19" s="8">
        <v>843</v>
      </c>
      <c r="M19" s="8">
        <f>Table5[[#This Row],[2021 forecasted sums]]*Table5[[#This Row],[Warranty Price]]</f>
        <v>204530.34599999996</v>
      </c>
    </row>
    <row r="20" spans="1:13" x14ac:dyDescent="0.25">
      <c r="A20" s="2" t="s">
        <v>11</v>
      </c>
      <c r="B20" s="2" t="s">
        <v>5</v>
      </c>
      <c r="C20" s="2">
        <f>SUM(Table4[[#This Row],[W0]:[W12]])</f>
        <v>65</v>
      </c>
      <c r="D20" s="2">
        <f>SUM(Table4[[#This Row],[W13]:[W25]])</f>
        <v>24</v>
      </c>
      <c r="E20" s="2">
        <f>SUM(Table4[[#This Row],[W26]:[W38]])</f>
        <v>85</v>
      </c>
      <c r="F20" s="2">
        <f>SUM(Table4[[#This Row],[W39]:[W51]])</f>
        <v>38</v>
      </c>
      <c r="G20" s="8">
        <f>((Table5[[#This Row],[2020Q4]]*0.4) + (Table5[[#This Row],[2020Q3]]*0.3)+(Table5[[#This Row],[2020Q2]]*0.15)+(Table5[[#This Row],[2020Q1]]*0.15))</f>
        <v>54.050000000000004</v>
      </c>
      <c r="H20" s="9">
        <f>((Table5[[#This Row],[2021Q1]]*0.4) + (Table5[[#This Row],[2020Q4]]*0.3)+(Table5[[#This Row],[2020Q3]]*0.15)+(Table5[[#This Row],[2020Q2]]*0.15))</f>
        <v>49.370000000000005</v>
      </c>
      <c r="I20" s="9">
        <f>((Table5[[#This Row],[2021Q2]]*0.4) + (Table5[[#This Row],[2021Q1]]*0.3)+(Table5[[#This Row],[2020Q4]]*0.15)+(Table5[[#This Row],[2020Q3]]*0.15))</f>
        <v>54.413000000000011</v>
      </c>
      <c r="J20" s="9">
        <f>((Table5[[#This Row],[2021Q3]]*0.4) + (Table5[[#This Row],[2021Q2]]*0.3)+(Table5[[#This Row],[2021Q1]]*0.15)+(Table5[[#This Row],[2020Q4]]*0.15))</f>
        <v>50.383700000000012</v>
      </c>
      <c r="K20" s="8">
        <f>SUM(Table5[[#This Row],[2021Q1]:[2021Q4]])</f>
        <v>208.21670000000003</v>
      </c>
      <c r="L20" s="8">
        <v>843</v>
      </c>
      <c r="M20" s="8">
        <f>Table5[[#This Row],[2021 forecasted sums]]*Table5[[#This Row],[Warranty Price]]</f>
        <v>175526.67810000002</v>
      </c>
    </row>
    <row r="21" spans="1:13" x14ac:dyDescent="0.25">
      <c r="A21" s="2" t="s">
        <v>11</v>
      </c>
      <c r="B21" s="2" t="s">
        <v>6</v>
      </c>
      <c r="C21" s="2">
        <f>SUM(Table4[[#This Row],[W0]:[W12]])</f>
        <v>80</v>
      </c>
      <c r="D21" s="2">
        <f>SUM(Table4[[#This Row],[W13]:[W25]])</f>
        <v>59</v>
      </c>
      <c r="E21" s="2">
        <f>SUM(Table4[[#This Row],[W26]:[W38]])</f>
        <v>110</v>
      </c>
      <c r="F21" s="2">
        <f>SUM(Table4[[#This Row],[W39]:[W51]])</f>
        <v>72</v>
      </c>
      <c r="G21" s="8">
        <f>((Table5[[#This Row],[2020Q4]]*0.4) + (Table5[[#This Row],[2020Q3]]*0.3)+(Table5[[#This Row],[2020Q2]]*0.15)+(Table5[[#This Row],[2020Q1]]*0.15))</f>
        <v>82.649999999999991</v>
      </c>
      <c r="H21" s="9">
        <f>((Table5[[#This Row],[2021Q1]]*0.4) + (Table5[[#This Row],[2020Q4]]*0.3)+(Table5[[#This Row],[2020Q3]]*0.15)+(Table5[[#This Row],[2020Q2]]*0.15))</f>
        <v>80.009999999999991</v>
      </c>
      <c r="I21" s="9">
        <f>((Table5[[#This Row],[2021Q2]]*0.4) + (Table5[[#This Row],[2021Q1]]*0.3)+(Table5[[#This Row],[2020Q4]]*0.15)+(Table5[[#This Row],[2020Q3]]*0.15))</f>
        <v>84.09899999999999</v>
      </c>
      <c r="J21" s="9">
        <f>((Table5[[#This Row],[2021Q3]]*0.4) + (Table5[[#This Row],[2021Q2]]*0.3)+(Table5[[#This Row],[2021Q1]]*0.15)+(Table5[[#This Row],[2020Q4]]*0.15))</f>
        <v>80.840099999999978</v>
      </c>
      <c r="K21" s="8">
        <f>SUM(Table5[[#This Row],[2021Q1]:[2021Q4]])</f>
        <v>327.59909999999991</v>
      </c>
      <c r="L21" s="8">
        <v>843</v>
      </c>
      <c r="M21" s="8">
        <f>Table5[[#This Row],[2021 forecasted sums]]*Table5[[#This Row],[Warranty Price]]</f>
        <v>276166.04129999992</v>
      </c>
    </row>
    <row r="22" spans="1:13" x14ac:dyDescent="0.25">
      <c r="A22" s="1" t="s">
        <v>12</v>
      </c>
      <c r="B22" s="1" t="s">
        <v>2</v>
      </c>
      <c r="C22" s="2">
        <f>SUM(Table4[[#This Row],[W0]:[W12]])</f>
        <v>62</v>
      </c>
      <c r="D22" s="2">
        <f>SUM(Table4[[#This Row],[W13]:[W25]])</f>
        <v>32</v>
      </c>
      <c r="E22" s="2">
        <f>SUM(Table4[[#This Row],[W26]:[W38]])</f>
        <v>78</v>
      </c>
      <c r="F22" s="2">
        <f>SUM(Table4[[#This Row],[W39]:[W51]])</f>
        <v>46</v>
      </c>
      <c r="G22" s="8">
        <f>((Table5[[#This Row],[2020Q4]]*0.4) + (Table5[[#This Row],[2020Q3]]*0.3)+(Table5[[#This Row],[2020Q2]]*0.15)+(Table5[[#This Row],[2020Q1]]*0.15))</f>
        <v>55.899999999999991</v>
      </c>
      <c r="H22" s="9">
        <f>((Table5[[#This Row],[2021Q1]]*0.4) + (Table5[[#This Row],[2020Q4]]*0.3)+(Table5[[#This Row],[2020Q3]]*0.15)+(Table5[[#This Row],[2020Q2]]*0.15))</f>
        <v>52.66</v>
      </c>
      <c r="I22" s="9">
        <f>((Table5[[#This Row],[2021Q2]]*0.4) + (Table5[[#This Row],[2021Q1]]*0.3)+(Table5[[#This Row],[2020Q4]]*0.15)+(Table5[[#This Row],[2020Q3]]*0.15))</f>
        <v>56.433999999999997</v>
      </c>
      <c r="J22" s="9">
        <f>((Table5[[#This Row],[2021Q3]]*0.4) + (Table5[[#This Row],[2021Q2]]*0.3)+(Table5[[#This Row],[2021Q1]]*0.15)+(Table5[[#This Row],[2020Q4]]*0.15))</f>
        <v>53.656599999999997</v>
      </c>
      <c r="K22" s="8">
        <f>SUM(Table5[[#This Row],[2021Q1]:[2021Q4]])</f>
        <v>218.65059999999997</v>
      </c>
      <c r="L22" s="8">
        <v>1027</v>
      </c>
      <c r="M22" s="8">
        <f>Table5[[#This Row],[2021 forecasted sums]]*Table5[[#This Row],[Warranty Price]]</f>
        <v>224554.16619999998</v>
      </c>
    </row>
    <row r="23" spans="1:13" x14ac:dyDescent="0.25">
      <c r="A23" s="1" t="s">
        <v>12</v>
      </c>
      <c r="B23" s="1" t="s">
        <v>3</v>
      </c>
      <c r="C23" s="2">
        <f>SUM(Table4[[#This Row],[W0]:[W12]])</f>
        <v>89</v>
      </c>
      <c r="D23" s="2">
        <f>SUM(Table4[[#This Row],[W13]:[W25]])</f>
        <v>64</v>
      </c>
      <c r="E23" s="2">
        <f>SUM(Table4[[#This Row],[W26]:[W38]])</f>
        <v>121</v>
      </c>
      <c r="F23" s="2">
        <f>SUM(Table4[[#This Row],[W39]:[W51]])</f>
        <v>63</v>
      </c>
      <c r="G23" s="8">
        <f>((Table5[[#This Row],[2020Q4]]*0.4) + (Table5[[#This Row],[2020Q3]]*0.3)+(Table5[[#This Row],[2020Q2]]*0.15)+(Table5[[#This Row],[2020Q1]]*0.15))</f>
        <v>84.449999999999989</v>
      </c>
      <c r="H23" s="9">
        <f>((Table5[[#This Row],[2021Q1]]*0.4) + (Table5[[#This Row],[2020Q4]]*0.3)+(Table5[[#This Row],[2020Q3]]*0.15)+(Table5[[#This Row],[2020Q2]]*0.15))</f>
        <v>80.429999999999978</v>
      </c>
      <c r="I23" s="9">
        <f>((Table5[[#This Row],[2021Q2]]*0.4) + (Table5[[#This Row],[2021Q1]]*0.3)+(Table5[[#This Row],[2020Q4]]*0.15)+(Table5[[#This Row],[2020Q3]]*0.15))</f>
        <v>85.106999999999999</v>
      </c>
      <c r="J23" s="9">
        <f>((Table5[[#This Row],[2021Q3]]*0.4) + (Table5[[#This Row],[2021Q2]]*0.3)+(Table5[[#This Row],[2021Q1]]*0.15)+(Table5[[#This Row],[2020Q4]]*0.15))</f>
        <v>80.289299999999997</v>
      </c>
      <c r="K23" s="8">
        <f>SUM(Table5[[#This Row],[2021Q1]:[2021Q4]])</f>
        <v>330.27629999999999</v>
      </c>
      <c r="L23" s="8">
        <v>1027</v>
      </c>
      <c r="M23" s="8">
        <f>Table5[[#This Row],[2021 forecasted sums]]*Table5[[#This Row],[Warranty Price]]</f>
        <v>339193.76010000001</v>
      </c>
    </row>
    <row r="24" spans="1:13" x14ac:dyDescent="0.25">
      <c r="A24" s="1" t="s">
        <v>12</v>
      </c>
      <c r="B24" s="1" t="s">
        <v>4</v>
      </c>
      <c r="C24" s="2">
        <f>SUM(Table4[[#This Row],[W0]:[W12]])</f>
        <v>74</v>
      </c>
      <c r="D24" s="2">
        <f>SUM(Table4[[#This Row],[W13]:[W25]])</f>
        <v>64</v>
      </c>
      <c r="E24" s="2">
        <f>SUM(Table4[[#This Row],[W26]:[W38]])</f>
        <v>96</v>
      </c>
      <c r="F24" s="2">
        <f>SUM(Table4[[#This Row],[W39]:[W51]])</f>
        <v>71</v>
      </c>
      <c r="G24" s="8">
        <f>((Table5[[#This Row],[2020Q4]]*0.4) + (Table5[[#This Row],[2020Q3]]*0.3)+(Table5[[#This Row],[2020Q2]]*0.15)+(Table5[[#This Row],[2020Q1]]*0.15))</f>
        <v>77.899999999999991</v>
      </c>
      <c r="H24" s="9">
        <f>((Table5[[#This Row],[2021Q1]]*0.4) + (Table5[[#This Row],[2020Q4]]*0.3)+(Table5[[#This Row],[2020Q3]]*0.15)+(Table5[[#This Row],[2020Q2]]*0.15))</f>
        <v>76.45999999999998</v>
      </c>
      <c r="I24" s="9">
        <f>((Table5[[#This Row],[2021Q2]]*0.4) + (Table5[[#This Row],[2021Q1]]*0.3)+(Table5[[#This Row],[2020Q4]]*0.15)+(Table5[[#This Row],[2020Q3]]*0.15))</f>
        <v>79.003999999999991</v>
      </c>
      <c r="J24" s="9">
        <f>((Table5[[#This Row],[2021Q3]]*0.4) + (Table5[[#This Row],[2021Q2]]*0.3)+(Table5[[#This Row],[2021Q1]]*0.15)+(Table5[[#This Row],[2020Q4]]*0.15))</f>
        <v>76.874600000000001</v>
      </c>
      <c r="K24" s="8">
        <f>SUM(Table5[[#This Row],[2021Q1]:[2021Q4]])</f>
        <v>310.23859999999996</v>
      </c>
      <c r="L24" s="8">
        <v>1027</v>
      </c>
      <c r="M24" s="8">
        <f>Table5[[#This Row],[2021 forecasted sums]]*Table5[[#This Row],[Warranty Price]]</f>
        <v>318615.04219999997</v>
      </c>
    </row>
    <row r="25" spans="1:13" x14ac:dyDescent="0.25">
      <c r="A25" s="1" t="s">
        <v>12</v>
      </c>
      <c r="B25" s="1" t="s">
        <v>5</v>
      </c>
      <c r="C25" s="2">
        <f>SUM(Table4[[#This Row],[W0]:[W12]])</f>
        <v>156</v>
      </c>
      <c r="D25" s="2">
        <f>SUM(Table4[[#This Row],[W13]:[W25]])</f>
        <v>111</v>
      </c>
      <c r="E25" s="2">
        <f>SUM(Table4[[#This Row],[W26]:[W38]])</f>
        <v>150</v>
      </c>
      <c r="F25" s="2">
        <f>SUM(Table4[[#This Row],[W39]:[W51]])</f>
        <v>116</v>
      </c>
      <c r="G25" s="8">
        <f>((Table5[[#This Row],[2020Q4]]*0.4) + (Table5[[#This Row],[2020Q3]]*0.3)+(Table5[[#This Row],[2020Q2]]*0.15)+(Table5[[#This Row],[2020Q1]]*0.15))</f>
        <v>131.45000000000002</v>
      </c>
      <c r="H25" s="9">
        <f>((Table5[[#This Row],[2021Q1]]*0.4) + (Table5[[#This Row],[2020Q4]]*0.3)+(Table5[[#This Row],[2020Q3]]*0.15)+(Table5[[#This Row],[2020Q2]]*0.15))</f>
        <v>126.53</v>
      </c>
      <c r="I25" s="9">
        <f>((Table5[[#This Row],[2021Q2]]*0.4) + (Table5[[#This Row],[2021Q1]]*0.3)+(Table5[[#This Row],[2020Q4]]*0.15)+(Table5[[#This Row],[2020Q3]]*0.15))</f>
        <v>129.947</v>
      </c>
      <c r="J25" s="9">
        <f>((Table5[[#This Row],[2021Q3]]*0.4) + (Table5[[#This Row],[2021Q2]]*0.3)+(Table5[[#This Row],[2021Q1]]*0.15)+(Table5[[#This Row],[2020Q4]]*0.15))</f>
        <v>127.05530000000002</v>
      </c>
      <c r="K25" s="8">
        <f>SUM(Table5[[#This Row],[2021Q1]:[2021Q4]])</f>
        <v>514.98230000000001</v>
      </c>
      <c r="L25" s="8">
        <v>1027</v>
      </c>
      <c r="M25" s="8">
        <f>Table5[[#This Row],[2021 forecasted sums]]*Table5[[#This Row],[Warranty Price]]</f>
        <v>528886.82209999999</v>
      </c>
    </row>
    <row r="26" spans="1:13" x14ac:dyDescent="0.25">
      <c r="A26" s="1" t="s">
        <v>12</v>
      </c>
      <c r="B26" s="1" t="s">
        <v>6</v>
      </c>
      <c r="C26" s="2">
        <f>SUM(Table4[[#This Row],[W0]:[W12]])</f>
        <v>82</v>
      </c>
      <c r="D26" s="2">
        <f>SUM(Table4[[#This Row],[W13]:[W25]])</f>
        <v>63</v>
      </c>
      <c r="E26" s="2">
        <f>SUM(Table4[[#This Row],[W26]:[W38]])</f>
        <v>90</v>
      </c>
      <c r="F26" s="2">
        <f>SUM(Table4[[#This Row],[W39]:[W51]])</f>
        <v>65</v>
      </c>
      <c r="G26" s="8">
        <f>((Table5[[#This Row],[2020Q4]]*0.4) + (Table5[[#This Row],[2020Q3]]*0.3)+(Table5[[#This Row],[2020Q2]]*0.15)+(Table5[[#This Row],[2020Q1]]*0.15))</f>
        <v>74.75</v>
      </c>
      <c r="H26" s="9">
        <f>((Table5[[#This Row],[2021Q1]]*0.4) + (Table5[[#This Row],[2020Q4]]*0.3)+(Table5[[#This Row],[2020Q3]]*0.15)+(Table5[[#This Row],[2020Q2]]*0.15))</f>
        <v>72.350000000000009</v>
      </c>
      <c r="I26" s="9">
        <f>((Table5[[#This Row],[2021Q2]]*0.4) + (Table5[[#This Row],[2021Q1]]*0.3)+(Table5[[#This Row],[2020Q4]]*0.15)+(Table5[[#This Row],[2020Q3]]*0.15))</f>
        <v>74.615000000000009</v>
      </c>
      <c r="J26" s="9">
        <f>((Table5[[#This Row],[2021Q3]]*0.4) + (Table5[[#This Row],[2021Q2]]*0.3)+(Table5[[#This Row],[2021Q1]]*0.15)+(Table5[[#This Row],[2020Q4]]*0.15))</f>
        <v>72.513499999999993</v>
      </c>
      <c r="K26" s="8">
        <f>SUM(Table5[[#This Row],[2021Q1]:[2021Q4]])</f>
        <v>294.22850000000005</v>
      </c>
      <c r="L26" s="8">
        <v>1027</v>
      </c>
      <c r="M26" s="8">
        <f>Table5[[#This Row],[2021 forecasted sums]]*Table5[[#This Row],[Warranty Price]]</f>
        <v>302172.66950000008</v>
      </c>
    </row>
    <row r="27" spans="1:13" x14ac:dyDescent="0.25">
      <c r="A27" s="2" t="s">
        <v>13</v>
      </c>
      <c r="B27" s="2" t="s">
        <v>2</v>
      </c>
      <c r="C27" s="2">
        <f>SUM(Table4[[#This Row],[W0]:[W12]])</f>
        <v>84</v>
      </c>
      <c r="D27" s="2">
        <f>SUM(Table4[[#This Row],[W13]:[W25]])</f>
        <v>62</v>
      </c>
      <c r="E27" s="2">
        <f>SUM(Table4[[#This Row],[W26]:[W38]])</f>
        <v>89</v>
      </c>
      <c r="F27" s="2">
        <f>SUM(Table4[[#This Row],[W39]:[W51]])</f>
        <v>75</v>
      </c>
      <c r="G27" s="8">
        <f>((Table5[[#This Row],[2020Q4]]*0.4) + (Table5[[#This Row],[2020Q3]]*0.3)+(Table5[[#This Row],[2020Q2]]*0.15)+(Table5[[#This Row],[2020Q1]]*0.15))</f>
        <v>78.599999999999994</v>
      </c>
      <c r="H27" s="9">
        <f>((Table5[[#This Row],[2021Q1]]*0.4) + (Table5[[#This Row],[2020Q4]]*0.3)+(Table5[[#This Row],[2020Q3]]*0.15)+(Table5[[#This Row],[2020Q2]]*0.15))</f>
        <v>76.589999999999989</v>
      </c>
      <c r="I27" s="9">
        <f>((Table5[[#This Row],[2021Q2]]*0.4) + (Table5[[#This Row],[2021Q1]]*0.3)+(Table5[[#This Row],[2020Q4]]*0.15)+(Table5[[#This Row],[2020Q3]]*0.15))</f>
        <v>78.815999999999988</v>
      </c>
      <c r="J27" s="9">
        <f>((Table5[[#This Row],[2021Q3]]*0.4) + (Table5[[#This Row],[2021Q2]]*0.3)+(Table5[[#This Row],[2021Q1]]*0.15)+(Table5[[#This Row],[2020Q4]]*0.15))</f>
        <v>77.543399999999991</v>
      </c>
      <c r="K27" s="8">
        <f>SUM(Table5[[#This Row],[2021Q1]:[2021Q4]])</f>
        <v>311.54939999999999</v>
      </c>
      <c r="L27" s="8">
        <v>843</v>
      </c>
      <c r="M27" s="8">
        <f>Table5[[#This Row],[2021 forecasted sums]]*Table5[[#This Row],[Warranty Price]]</f>
        <v>262636.14419999998</v>
      </c>
    </row>
    <row r="28" spans="1:13" x14ac:dyDescent="0.25">
      <c r="A28" s="2" t="s">
        <v>13</v>
      </c>
      <c r="B28" s="2" t="s">
        <v>3</v>
      </c>
      <c r="C28" s="2">
        <f>SUM(Table4[[#This Row],[W0]:[W12]])</f>
        <v>69</v>
      </c>
      <c r="D28" s="2">
        <f>SUM(Table4[[#This Row],[W13]:[W25]])</f>
        <v>60</v>
      </c>
      <c r="E28" s="2">
        <f>SUM(Table4[[#This Row],[W26]:[W38]])</f>
        <v>95</v>
      </c>
      <c r="F28" s="2">
        <f>SUM(Table4[[#This Row],[W39]:[W51]])</f>
        <v>63</v>
      </c>
      <c r="G28" s="8">
        <f>((Table5[[#This Row],[2020Q4]]*0.4) + (Table5[[#This Row],[2020Q3]]*0.3)+(Table5[[#This Row],[2020Q2]]*0.15)+(Table5[[#This Row],[2020Q1]]*0.15))</f>
        <v>73.05</v>
      </c>
      <c r="H28" s="9">
        <f>((Table5[[#This Row],[2021Q1]]*0.4) + (Table5[[#This Row],[2020Q4]]*0.3)+(Table5[[#This Row],[2020Q3]]*0.15)+(Table5[[#This Row],[2020Q2]]*0.15))</f>
        <v>71.37</v>
      </c>
      <c r="I28" s="9">
        <f>((Table5[[#This Row],[2021Q2]]*0.4) + (Table5[[#This Row],[2021Q1]]*0.3)+(Table5[[#This Row],[2020Q4]]*0.15)+(Table5[[#This Row],[2020Q3]]*0.15))</f>
        <v>74.162999999999997</v>
      </c>
      <c r="J28" s="9">
        <f>((Table5[[#This Row],[2021Q3]]*0.4) + (Table5[[#This Row],[2021Q2]]*0.3)+(Table5[[#This Row],[2021Q1]]*0.15)+(Table5[[#This Row],[2020Q4]]*0.15))</f>
        <v>71.483699999999999</v>
      </c>
      <c r="K28" s="8">
        <f>SUM(Table5[[#This Row],[2021Q1]:[2021Q4]])</f>
        <v>290.06670000000003</v>
      </c>
      <c r="L28" s="8">
        <v>843</v>
      </c>
      <c r="M28" s="8">
        <f>Table5[[#This Row],[2021 forecasted sums]]*Table5[[#This Row],[Warranty Price]]</f>
        <v>244526.22810000001</v>
      </c>
    </row>
    <row r="29" spans="1:13" x14ac:dyDescent="0.25">
      <c r="A29" s="2" t="s">
        <v>13</v>
      </c>
      <c r="B29" s="2" t="s">
        <v>4</v>
      </c>
      <c r="C29" s="2">
        <f>SUM(Table4[[#This Row],[W0]:[W12]])</f>
        <v>129</v>
      </c>
      <c r="D29" s="2">
        <f>SUM(Table4[[#This Row],[W13]:[W25]])</f>
        <v>150</v>
      </c>
      <c r="E29" s="2">
        <f>SUM(Table4[[#This Row],[W26]:[W38]])</f>
        <v>134</v>
      </c>
      <c r="F29" s="2">
        <f>SUM(Table4[[#This Row],[W39]:[W51]])</f>
        <v>147</v>
      </c>
      <c r="G29" s="8">
        <f>((Table5[[#This Row],[2020Q4]]*0.4) + (Table5[[#This Row],[2020Q3]]*0.3)+(Table5[[#This Row],[2020Q2]]*0.15)+(Table5[[#This Row],[2020Q1]]*0.15))</f>
        <v>140.85</v>
      </c>
      <c r="H29" s="9">
        <f>((Table5[[#This Row],[2021Q1]]*0.4) + (Table5[[#This Row],[2020Q4]]*0.3)+(Table5[[#This Row],[2020Q3]]*0.15)+(Table5[[#This Row],[2020Q2]]*0.15))</f>
        <v>143.04</v>
      </c>
      <c r="I29" s="9">
        <f>((Table5[[#This Row],[2021Q2]]*0.4) + (Table5[[#This Row],[2021Q1]]*0.3)+(Table5[[#This Row],[2020Q4]]*0.15)+(Table5[[#This Row],[2020Q3]]*0.15))</f>
        <v>141.62100000000001</v>
      </c>
      <c r="J29" s="9">
        <f>((Table5[[#This Row],[2021Q3]]*0.4) + (Table5[[#This Row],[2021Q2]]*0.3)+(Table5[[#This Row],[2021Q1]]*0.15)+(Table5[[#This Row],[2020Q4]]*0.15))</f>
        <v>142.73790000000002</v>
      </c>
      <c r="K29" s="8">
        <f>SUM(Table5[[#This Row],[2021Q1]:[2021Q4]])</f>
        <v>568.24890000000005</v>
      </c>
      <c r="L29" s="8">
        <v>843</v>
      </c>
      <c r="M29" s="8">
        <f>Table5[[#This Row],[2021 forecasted sums]]*Table5[[#This Row],[Warranty Price]]</f>
        <v>479033.82270000002</v>
      </c>
    </row>
    <row r="30" spans="1:13" x14ac:dyDescent="0.25">
      <c r="A30" s="2" t="s">
        <v>13</v>
      </c>
      <c r="B30" s="2" t="s">
        <v>5</v>
      </c>
      <c r="C30" s="2">
        <f>SUM(Table4[[#This Row],[W0]:[W12]])</f>
        <v>80</v>
      </c>
      <c r="D30" s="2">
        <f>SUM(Table4[[#This Row],[W13]:[W25]])</f>
        <v>60</v>
      </c>
      <c r="E30" s="2">
        <f>SUM(Table4[[#This Row],[W26]:[W38]])</f>
        <v>90</v>
      </c>
      <c r="F30" s="2">
        <f>SUM(Table4[[#This Row],[W39]:[W51]])</f>
        <v>64</v>
      </c>
      <c r="G30" s="8">
        <f>((Table5[[#This Row],[2020Q4]]*0.4) + (Table5[[#This Row],[2020Q3]]*0.3)+(Table5[[#This Row],[2020Q2]]*0.15)+(Table5[[#This Row],[2020Q1]]*0.15))</f>
        <v>73.599999999999994</v>
      </c>
      <c r="H30" s="9">
        <f>((Table5[[#This Row],[2021Q1]]*0.4) + (Table5[[#This Row],[2020Q4]]*0.3)+(Table5[[#This Row],[2020Q3]]*0.15)+(Table5[[#This Row],[2020Q2]]*0.15))</f>
        <v>71.14</v>
      </c>
      <c r="I30" s="9">
        <f>((Table5[[#This Row],[2021Q2]]*0.4) + (Table5[[#This Row],[2021Q1]]*0.3)+(Table5[[#This Row],[2020Q4]]*0.15)+(Table5[[#This Row],[2020Q3]]*0.15))</f>
        <v>73.635999999999996</v>
      </c>
      <c r="J30" s="9">
        <f>((Table5[[#This Row],[2021Q3]]*0.4) + (Table5[[#This Row],[2021Q2]]*0.3)+(Table5[[#This Row],[2021Q1]]*0.15)+(Table5[[#This Row],[2020Q4]]*0.15))</f>
        <v>71.436399999999992</v>
      </c>
      <c r="K30" s="8">
        <f>SUM(Table5[[#This Row],[2021Q1]:[2021Q4]])</f>
        <v>289.81240000000003</v>
      </c>
      <c r="L30" s="8">
        <v>843</v>
      </c>
      <c r="M30" s="8">
        <f>Table5[[#This Row],[2021 forecasted sums]]*Table5[[#This Row],[Warranty Price]]</f>
        <v>244311.85320000001</v>
      </c>
    </row>
    <row r="31" spans="1:13" x14ac:dyDescent="0.25">
      <c r="A31" s="2" t="s">
        <v>13</v>
      </c>
      <c r="B31" s="2" t="s">
        <v>6</v>
      </c>
      <c r="C31" s="2">
        <f>SUM(Table4[[#This Row],[W0]:[W12]])</f>
        <v>111</v>
      </c>
      <c r="D31" s="2">
        <f>SUM(Table4[[#This Row],[W13]:[W25]])</f>
        <v>99</v>
      </c>
      <c r="E31" s="2">
        <f>SUM(Table4[[#This Row],[W26]:[W38]])</f>
        <v>122</v>
      </c>
      <c r="F31" s="2">
        <f>SUM(Table4[[#This Row],[W39]:[W51]])</f>
        <v>93</v>
      </c>
      <c r="G31" s="8">
        <f>((Table5[[#This Row],[2020Q4]]*0.4) + (Table5[[#This Row],[2020Q3]]*0.3)+(Table5[[#This Row],[2020Q2]]*0.15)+(Table5[[#This Row],[2020Q1]]*0.15))</f>
        <v>105.30000000000001</v>
      </c>
      <c r="H31" s="9">
        <f>((Table5[[#This Row],[2021Q1]]*0.4) + (Table5[[#This Row],[2020Q4]]*0.3)+(Table5[[#This Row],[2020Q3]]*0.15)+(Table5[[#This Row],[2020Q2]]*0.15))</f>
        <v>103.17</v>
      </c>
      <c r="I31" s="9">
        <f>((Table5[[#This Row],[2021Q2]]*0.4) + (Table5[[#This Row],[2021Q1]]*0.3)+(Table5[[#This Row],[2020Q4]]*0.15)+(Table5[[#This Row],[2020Q3]]*0.15))</f>
        <v>105.108</v>
      </c>
      <c r="J31" s="9">
        <f>((Table5[[#This Row],[2021Q3]]*0.4) + (Table5[[#This Row],[2021Q2]]*0.3)+(Table5[[#This Row],[2021Q1]]*0.15)+(Table5[[#This Row],[2020Q4]]*0.15))</f>
        <v>102.73920000000001</v>
      </c>
      <c r="K31" s="8">
        <f>SUM(Table5[[#This Row],[2021Q1]:[2021Q4]])</f>
        <v>416.31720000000007</v>
      </c>
      <c r="L31" s="8">
        <v>843</v>
      </c>
      <c r="M31" s="8">
        <f>Table5[[#This Row],[2021 forecasted sums]]*Table5[[#This Row],[Warranty Price]]</f>
        <v>350955.39960000006</v>
      </c>
    </row>
    <row r="32" spans="1:13" x14ac:dyDescent="0.25">
      <c r="A32" s="1" t="s">
        <v>14</v>
      </c>
      <c r="B32" s="1" t="s">
        <v>2</v>
      </c>
      <c r="C32" s="2">
        <f>SUM(Table4[[#This Row],[W0]:[W12]])</f>
        <v>65</v>
      </c>
      <c r="D32" s="2">
        <f>SUM(Table4[[#This Row],[W13]:[W25]])</f>
        <v>46</v>
      </c>
      <c r="E32" s="2">
        <f>SUM(Table4[[#This Row],[W26]:[W38]])</f>
        <v>62</v>
      </c>
      <c r="F32" s="2">
        <f>SUM(Table4[[#This Row],[W39]:[W51]])</f>
        <v>52</v>
      </c>
      <c r="G32" s="8">
        <f>((Table5[[#This Row],[2020Q4]]*0.4) + (Table5[[#This Row],[2020Q3]]*0.3)+(Table5[[#This Row],[2020Q2]]*0.15)+(Table5[[#This Row],[2020Q1]]*0.15))</f>
        <v>56.05</v>
      </c>
      <c r="H32" s="9">
        <f>((Table5[[#This Row],[2021Q1]]*0.4) + (Table5[[#This Row],[2020Q4]]*0.3)+(Table5[[#This Row],[2020Q3]]*0.15)+(Table5[[#This Row],[2020Q2]]*0.15))</f>
        <v>54.22</v>
      </c>
      <c r="I32" s="9">
        <f>((Table5[[#This Row],[2021Q2]]*0.4) + (Table5[[#This Row],[2021Q1]]*0.3)+(Table5[[#This Row],[2020Q4]]*0.15)+(Table5[[#This Row],[2020Q3]]*0.15))</f>
        <v>55.602999999999994</v>
      </c>
      <c r="J32" s="9">
        <f>((Table5[[#This Row],[2021Q3]]*0.4) + (Table5[[#This Row],[2021Q2]]*0.3)+(Table5[[#This Row],[2021Q1]]*0.15)+(Table5[[#This Row],[2020Q4]]*0.15))</f>
        <v>54.714699999999993</v>
      </c>
      <c r="K32" s="8">
        <f>SUM(Table5[[#This Row],[2021Q1]:[2021Q4]])</f>
        <v>220.58769999999998</v>
      </c>
      <c r="L32" s="8">
        <v>843</v>
      </c>
      <c r="M32" s="8">
        <f>Table5[[#This Row],[2021 forecasted sums]]*Table5[[#This Row],[Warranty Price]]</f>
        <v>185955.43109999999</v>
      </c>
    </row>
    <row r="33" spans="1:13" x14ac:dyDescent="0.25">
      <c r="A33" s="1" t="s">
        <v>14</v>
      </c>
      <c r="B33" s="1" t="s">
        <v>3</v>
      </c>
      <c r="C33" s="2">
        <f>SUM(Table4[[#This Row],[W0]:[W12]])</f>
        <v>159</v>
      </c>
      <c r="D33" s="2">
        <f>SUM(Table4[[#This Row],[W13]:[W25]])</f>
        <v>140</v>
      </c>
      <c r="E33" s="2">
        <f>SUM(Table4[[#This Row],[W26]:[W38]])</f>
        <v>154</v>
      </c>
      <c r="F33" s="2">
        <f>SUM(Table4[[#This Row],[W39]:[W51]])</f>
        <v>135</v>
      </c>
      <c r="G33" s="8">
        <f>((Table5[[#This Row],[2020Q4]]*0.4) + (Table5[[#This Row],[2020Q3]]*0.3)+(Table5[[#This Row],[2020Q2]]*0.15)+(Table5[[#This Row],[2020Q1]]*0.15))</f>
        <v>145.04999999999998</v>
      </c>
      <c r="H33" s="9">
        <f>((Table5[[#This Row],[2021Q1]]*0.4) + (Table5[[#This Row],[2020Q4]]*0.3)+(Table5[[#This Row],[2020Q3]]*0.15)+(Table5[[#This Row],[2020Q2]]*0.15))</f>
        <v>142.62</v>
      </c>
      <c r="I33" s="9">
        <f>((Table5[[#This Row],[2021Q2]]*0.4) + (Table5[[#This Row],[2021Q1]]*0.3)+(Table5[[#This Row],[2020Q4]]*0.15)+(Table5[[#This Row],[2020Q3]]*0.15))</f>
        <v>143.91299999999998</v>
      </c>
      <c r="J33" s="9">
        <f>((Table5[[#This Row],[2021Q3]]*0.4) + (Table5[[#This Row],[2021Q2]]*0.3)+(Table5[[#This Row],[2021Q1]]*0.15)+(Table5[[#This Row],[2020Q4]]*0.15))</f>
        <v>142.3587</v>
      </c>
      <c r="K33" s="8">
        <f>SUM(Table5[[#This Row],[2021Q1]:[2021Q4]])</f>
        <v>573.94169999999997</v>
      </c>
      <c r="L33" s="8">
        <v>843</v>
      </c>
      <c r="M33" s="8">
        <f>Table5[[#This Row],[2021 forecasted sums]]*Table5[[#This Row],[Warranty Price]]</f>
        <v>483832.85309999995</v>
      </c>
    </row>
    <row r="34" spans="1:13" x14ac:dyDescent="0.25">
      <c r="A34" s="1" t="s">
        <v>14</v>
      </c>
      <c r="B34" s="1" t="s">
        <v>4</v>
      </c>
      <c r="C34" s="2">
        <f>SUM(Table4[[#This Row],[W0]:[W12]])</f>
        <v>13</v>
      </c>
      <c r="D34" s="2">
        <f>SUM(Table4[[#This Row],[W13]:[W25]])</f>
        <v>19</v>
      </c>
      <c r="E34" s="2">
        <f>SUM(Table4[[#This Row],[W26]:[W38]])</f>
        <v>40</v>
      </c>
      <c r="F34" s="2">
        <f>SUM(Table4[[#This Row],[W39]:[W51]])</f>
        <v>3</v>
      </c>
      <c r="G34" s="8">
        <f>((Table5[[#This Row],[2020Q4]]*0.4) + (Table5[[#This Row],[2020Q3]]*0.3)+(Table5[[#This Row],[2020Q2]]*0.15)+(Table5[[#This Row],[2020Q1]]*0.15))</f>
        <v>18</v>
      </c>
      <c r="H34" s="9">
        <f>((Table5[[#This Row],[2021Q1]]*0.4) + (Table5[[#This Row],[2020Q4]]*0.3)+(Table5[[#This Row],[2020Q3]]*0.15)+(Table5[[#This Row],[2020Q2]]*0.15))</f>
        <v>16.95</v>
      </c>
      <c r="I34" s="9">
        <f>((Table5[[#This Row],[2021Q2]]*0.4) + (Table5[[#This Row],[2021Q1]]*0.3)+(Table5[[#This Row],[2020Q4]]*0.15)+(Table5[[#This Row],[2020Q3]]*0.15))</f>
        <v>18.63</v>
      </c>
      <c r="J34" s="9">
        <f>((Table5[[#This Row],[2021Q3]]*0.4) + (Table5[[#This Row],[2021Q2]]*0.3)+(Table5[[#This Row],[2021Q1]]*0.15)+(Table5[[#This Row],[2020Q4]]*0.15))</f>
        <v>15.686999999999998</v>
      </c>
      <c r="K34" s="8">
        <f>SUM(Table5[[#This Row],[2021Q1]:[2021Q4]])</f>
        <v>69.266999999999996</v>
      </c>
      <c r="L34" s="8">
        <v>843</v>
      </c>
      <c r="M34" s="8">
        <f>Table5[[#This Row],[2021 forecasted sums]]*Table5[[#This Row],[Warranty Price]]</f>
        <v>58392.080999999998</v>
      </c>
    </row>
    <row r="35" spans="1:13" x14ac:dyDescent="0.25">
      <c r="A35" s="1" t="s">
        <v>14</v>
      </c>
      <c r="B35" s="1" t="s">
        <v>5</v>
      </c>
      <c r="C35" s="2">
        <f>SUM(Table4[[#This Row],[W0]:[W12]])</f>
        <v>21</v>
      </c>
      <c r="D35" s="2">
        <f>SUM(Table4[[#This Row],[W13]:[W25]])</f>
        <v>40</v>
      </c>
      <c r="E35" s="2">
        <f>SUM(Table4[[#This Row],[W26]:[W38]])</f>
        <v>31</v>
      </c>
      <c r="F35" s="2">
        <f>SUM(Table4[[#This Row],[W39]:[W51]])</f>
        <v>7</v>
      </c>
      <c r="G35" s="8">
        <f>((Table5[[#This Row],[2020Q4]]*0.4) + (Table5[[#This Row],[2020Q3]]*0.3)+(Table5[[#This Row],[2020Q2]]*0.15)+(Table5[[#This Row],[2020Q1]]*0.15))</f>
        <v>21.25</v>
      </c>
      <c r="H35" s="9">
        <f>((Table5[[#This Row],[2021Q1]]*0.4) + (Table5[[#This Row],[2020Q4]]*0.3)+(Table5[[#This Row],[2020Q3]]*0.15)+(Table5[[#This Row],[2020Q2]]*0.15))</f>
        <v>21.25</v>
      </c>
      <c r="I35" s="9">
        <f>((Table5[[#This Row],[2021Q2]]*0.4) + (Table5[[#This Row],[2021Q1]]*0.3)+(Table5[[#This Row],[2020Q4]]*0.15)+(Table5[[#This Row],[2020Q3]]*0.15))</f>
        <v>20.574999999999999</v>
      </c>
      <c r="J35" s="9">
        <f>((Table5[[#This Row],[2021Q3]]*0.4) + (Table5[[#This Row],[2021Q2]]*0.3)+(Table5[[#This Row],[2021Q1]]*0.15)+(Table5[[#This Row],[2020Q4]]*0.15))</f>
        <v>18.842500000000001</v>
      </c>
      <c r="K35" s="8">
        <f>SUM(Table5[[#This Row],[2021Q1]:[2021Q4]])</f>
        <v>81.917500000000004</v>
      </c>
      <c r="L35" s="8">
        <v>843</v>
      </c>
      <c r="M35" s="8">
        <f>Table5[[#This Row],[2021 forecasted sums]]*Table5[[#This Row],[Warranty Price]]</f>
        <v>69056.452499999999</v>
      </c>
    </row>
    <row r="36" spans="1:13" x14ac:dyDescent="0.25">
      <c r="A36" s="1" t="s">
        <v>14</v>
      </c>
      <c r="B36" s="1" t="s">
        <v>6</v>
      </c>
      <c r="C36" s="2">
        <f>SUM(Table4[[#This Row],[W0]:[W12]])</f>
        <v>9</v>
      </c>
      <c r="D36" s="2">
        <f>SUM(Table4[[#This Row],[W13]:[W25]])</f>
        <v>7</v>
      </c>
      <c r="E36" s="2">
        <f>SUM(Table4[[#This Row],[W26]:[W38]])</f>
        <v>25</v>
      </c>
      <c r="F36" s="2">
        <f>SUM(Table4[[#This Row],[W39]:[W51]])</f>
        <v>0</v>
      </c>
      <c r="G36" s="8">
        <f>((Table5[[#This Row],[2020Q4]]*0.4) + (Table5[[#This Row],[2020Q3]]*0.3)+(Table5[[#This Row],[2020Q2]]*0.15)+(Table5[[#This Row],[2020Q1]]*0.15))</f>
        <v>9.9</v>
      </c>
      <c r="H36" s="9">
        <f>((Table5[[#This Row],[2021Q1]]*0.4) + (Table5[[#This Row],[2020Q4]]*0.3)+(Table5[[#This Row],[2020Q3]]*0.15)+(Table5[[#This Row],[2020Q2]]*0.15))</f>
        <v>8.7600000000000016</v>
      </c>
      <c r="I36" s="9">
        <f>((Table5[[#This Row],[2021Q2]]*0.4) + (Table5[[#This Row],[2021Q1]]*0.3)+(Table5[[#This Row],[2020Q4]]*0.15)+(Table5[[#This Row],[2020Q3]]*0.15))</f>
        <v>10.224</v>
      </c>
      <c r="J36" s="9">
        <f>((Table5[[#This Row],[2021Q3]]*0.4) + (Table5[[#This Row],[2021Q2]]*0.3)+(Table5[[#This Row],[2021Q1]]*0.15)+(Table5[[#This Row],[2020Q4]]*0.15))</f>
        <v>8.2026000000000003</v>
      </c>
      <c r="K36" s="8">
        <f>SUM(Table5[[#This Row],[2021Q1]:[2021Q4]])</f>
        <v>37.086600000000004</v>
      </c>
      <c r="L36" s="8">
        <v>843</v>
      </c>
      <c r="M36" s="8">
        <f>Table5[[#This Row],[2021 forecasted sums]]*Table5[[#This Row],[Warranty Price]]</f>
        <v>31264.003800000002</v>
      </c>
    </row>
    <row r="37" spans="1:13" x14ac:dyDescent="0.25">
      <c r="A37" s="2" t="s">
        <v>15</v>
      </c>
      <c r="B37" s="2" t="s">
        <v>2</v>
      </c>
      <c r="C37" s="2">
        <f>SUM(Table4[[#This Row],[W0]:[W12]])</f>
        <v>28</v>
      </c>
      <c r="D37" s="2">
        <f>SUM(Table4[[#This Row],[W13]:[W25]])</f>
        <v>36</v>
      </c>
      <c r="E37" s="2">
        <f>SUM(Table4[[#This Row],[W26]:[W38]])</f>
        <v>65</v>
      </c>
      <c r="F37" s="2">
        <f>SUM(Table4[[#This Row],[W39]:[W51]])</f>
        <v>5</v>
      </c>
      <c r="G37" s="8">
        <f>((Table5[[#This Row],[2020Q4]]*0.4) + (Table5[[#This Row],[2020Q3]]*0.3)+(Table5[[#This Row],[2020Q2]]*0.15)+(Table5[[#This Row],[2020Q1]]*0.15))</f>
        <v>31.099999999999998</v>
      </c>
      <c r="H37" s="9">
        <f>((Table5[[#This Row],[2021Q1]]*0.4) + (Table5[[#This Row],[2020Q4]]*0.3)+(Table5[[#This Row],[2020Q3]]*0.15)+(Table5[[#This Row],[2020Q2]]*0.15))</f>
        <v>29.089999999999996</v>
      </c>
      <c r="I37" s="9">
        <f>((Table5[[#This Row],[2021Q2]]*0.4) + (Table5[[#This Row],[2021Q1]]*0.3)+(Table5[[#This Row],[2020Q4]]*0.15)+(Table5[[#This Row],[2020Q3]]*0.15))</f>
        <v>31.465999999999998</v>
      </c>
      <c r="J37" s="9">
        <f>((Table5[[#This Row],[2021Q3]]*0.4) + (Table5[[#This Row],[2021Q2]]*0.3)+(Table5[[#This Row],[2021Q1]]*0.15)+(Table5[[#This Row],[2020Q4]]*0.15))</f>
        <v>26.728399999999997</v>
      </c>
      <c r="K37" s="8">
        <f>SUM(Table5[[#This Row],[2021Q1]:[2021Q4]])</f>
        <v>118.38439999999999</v>
      </c>
      <c r="L37" s="8">
        <v>372</v>
      </c>
      <c r="M37" s="8">
        <f>Table5[[#This Row],[2021 forecasted sums]]*Table5[[#This Row],[Warranty Price]]</f>
        <v>44038.996799999994</v>
      </c>
    </row>
    <row r="38" spans="1:13" x14ac:dyDescent="0.25">
      <c r="A38" s="2" t="s">
        <v>15</v>
      </c>
      <c r="B38" s="2" t="s">
        <v>3</v>
      </c>
      <c r="C38" s="2">
        <f>SUM(Table4[[#This Row],[W0]:[W12]])</f>
        <v>18</v>
      </c>
      <c r="D38" s="2">
        <f>SUM(Table4[[#This Row],[W13]:[W25]])</f>
        <v>23</v>
      </c>
      <c r="E38" s="2">
        <f>SUM(Table4[[#This Row],[W26]:[W38]])</f>
        <v>25</v>
      </c>
      <c r="F38" s="2">
        <f>SUM(Table4[[#This Row],[W39]:[W51]])</f>
        <v>3</v>
      </c>
      <c r="G38" s="8">
        <f>((Table5[[#This Row],[2020Q4]]*0.4) + (Table5[[#This Row],[2020Q3]]*0.3)+(Table5[[#This Row],[2020Q2]]*0.15)+(Table5[[#This Row],[2020Q1]]*0.15))</f>
        <v>14.849999999999998</v>
      </c>
      <c r="H38" s="9">
        <f>((Table5[[#This Row],[2021Q1]]*0.4) + (Table5[[#This Row],[2020Q4]]*0.3)+(Table5[[#This Row],[2020Q3]]*0.15)+(Table5[[#This Row],[2020Q2]]*0.15))</f>
        <v>14.04</v>
      </c>
      <c r="I38" s="9">
        <f>((Table5[[#This Row],[2021Q2]]*0.4) + (Table5[[#This Row],[2021Q1]]*0.3)+(Table5[[#This Row],[2020Q4]]*0.15)+(Table5[[#This Row],[2020Q3]]*0.15))</f>
        <v>14.270999999999997</v>
      </c>
      <c r="J38" s="9">
        <f>((Table5[[#This Row],[2021Q3]]*0.4) + (Table5[[#This Row],[2021Q2]]*0.3)+(Table5[[#This Row],[2021Q1]]*0.15)+(Table5[[#This Row],[2020Q4]]*0.15))</f>
        <v>12.597899999999997</v>
      </c>
      <c r="K38" s="8">
        <f>SUM(Table5[[#This Row],[2021Q1]:[2021Q4]])</f>
        <v>55.75889999999999</v>
      </c>
      <c r="L38" s="8">
        <v>372</v>
      </c>
      <c r="M38" s="8">
        <f>Table5[[#This Row],[2021 forecasted sums]]*Table5[[#This Row],[Warranty Price]]</f>
        <v>20742.310799999996</v>
      </c>
    </row>
    <row r="39" spans="1:13" x14ac:dyDescent="0.25">
      <c r="A39" s="2" t="s">
        <v>15</v>
      </c>
      <c r="B39" s="2" t="s">
        <v>4</v>
      </c>
      <c r="C39" s="2">
        <f>SUM(Table4[[#This Row],[W0]:[W12]])</f>
        <v>17</v>
      </c>
      <c r="D39" s="2">
        <f>SUM(Table4[[#This Row],[W13]:[W25]])</f>
        <v>30</v>
      </c>
      <c r="E39" s="2">
        <f>SUM(Table4[[#This Row],[W26]:[W38]])</f>
        <v>29</v>
      </c>
      <c r="F39" s="2">
        <f>SUM(Table4[[#This Row],[W39]:[W51]])</f>
        <v>3</v>
      </c>
      <c r="G39" s="8">
        <f>((Table5[[#This Row],[2020Q4]]*0.4) + (Table5[[#This Row],[2020Q3]]*0.3)+(Table5[[#This Row],[2020Q2]]*0.15)+(Table5[[#This Row],[2020Q1]]*0.15))</f>
        <v>16.95</v>
      </c>
      <c r="H39" s="9">
        <f>((Table5[[#This Row],[2021Q1]]*0.4) + (Table5[[#This Row],[2020Q4]]*0.3)+(Table5[[#This Row],[2020Q3]]*0.15)+(Table5[[#This Row],[2020Q2]]*0.15))</f>
        <v>16.53</v>
      </c>
      <c r="I39" s="9">
        <f>((Table5[[#This Row],[2021Q2]]*0.4) + (Table5[[#This Row],[2021Q1]]*0.3)+(Table5[[#This Row],[2020Q4]]*0.15)+(Table5[[#This Row],[2020Q3]]*0.15))</f>
        <v>16.497</v>
      </c>
      <c r="J39" s="9">
        <f>((Table5[[#This Row],[2021Q3]]*0.4) + (Table5[[#This Row],[2021Q2]]*0.3)+(Table5[[#This Row],[2021Q1]]*0.15)+(Table5[[#This Row],[2020Q4]]*0.15))</f>
        <v>14.5503</v>
      </c>
      <c r="K39" s="8">
        <f>SUM(Table5[[#This Row],[2021Q1]:[2021Q4]])</f>
        <v>64.527299999999997</v>
      </c>
      <c r="L39" s="8">
        <v>372</v>
      </c>
      <c r="M39" s="8">
        <f>Table5[[#This Row],[2021 forecasted sums]]*Table5[[#This Row],[Warranty Price]]</f>
        <v>24004.155599999998</v>
      </c>
    </row>
    <row r="40" spans="1:13" x14ac:dyDescent="0.25">
      <c r="A40" s="2" t="s">
        <v>15</v>
      </c>
      <c r="B40" s="2" t="s">
        <v>5</v>
      </c>
      <c r="C40" s="2">
        <f>SUM(Table4[[#This Row],[W0]:[W12]])</f>
        <v>9</v>
      </c>
      <c r="D40" s="2">
        <f>SUM(Table4[[#This Row],[W13]:[W25]])</f>
        <v>11</v>
      </c>
      <c r="E40" s="2">
        <f>SUM(Table4[[#This Row],[W26]:[W38]])</f>
        <v>22</v>
      </c>
      <c r="F40" s="2">
        <f>SUM(Table4[[#This Row],[W39]:[W51]])</f>
        <v>0</v>
      </c>
      <c r="G40" s="8">
        <f>((Table5[[#This Row],[2020Q4]]*0.4) + (Table5[[#This Row],[2020Q3]]*0.3)+(Table5[[#This Row],[2020Q2]]*0.15)+(Table5[[#This Row],[2020Q1]]*0.15))</f>
        <v>9.6</v>
      </c>
      <c r="H40" s="9">
        <f>((Table5[[#This Row],[2021Q1]]*0.4) + (Table5[[#This Row],[2020Q4]]*0.3)+(Table5[[#This Row],[2020Q3]]*0.15)+(Table5[[#This Row],[2020Q2]]*0.15))</f>
        <v>8.7899999999999991</v>
      </c>
      <c r="I40" s="9">
        <f>((Table5[[#This Row],[2021Q2]]*0.4) + (Table5[[#This Row],[2021Q1]]*0.3)+(Table5[[#This Row],[2020Q4]]*0.15)+(Table5[[#This Row],[2020Q3]]*0.15))</f>
        <v>9.6959999999999997</v>
      </c>
      <c r="J40" s="9">
        <f>((Table5[[#This Row],[2021Q3]]*0.4) + (Table5[[#This Row],[2021Q2]]*0.3)+(Table5[[#This Row],[2021Q1]]*0.15)+(Table5[[#This Row],[2020Q4]]*0.15))</f>
        <v>7.9553999999999991</v>
      </c>
      <c r="K40" s="8">
        <f>SUM(Table5[[#This Row],[2021Q1]:[2021Q4]])</f>
        <v>36.041399999999996</v>
      </c>
      <c r="L40" s="8">
        <v>372</v>
      </c>
      <c r="M40" s="8">
        <f>Table5[[#This Row],[2021 forecasted sums]]*Table5[[#This Row],[Warranty Price]]</f>
        <v>13407.400799999998</v>
      </c>
    </row>
    <row r="41" spans="1:13" x14ac:dyDescent="0.25">
      <c r="A41" s="4" t="s">
        <v>15</v>
      </c>
      <c r="B41" s="4" t="s">
        <v>6</v>
      </c>
      <c r="C41" s="4">
        <f>SUM(Table4[[#This Row],[W0]:[W12]])</f>
        <v>31</v>
      </c>
      <c r="D41" s="4">
        <f>SUM(Table4[[#This Row],[W13]:[W25]])</f>
        <v>47</v>
      </c>
      <c r="E41" s="4">
        <f>SUM(Table4[[#This Row],[W26]:[W38]])</f>
        <v>43</v>
      </c>
      <c r="F41" s="4">
        <f>SUM(Table4[[#This Row],[W39]:[W51]])</f>
        <v>24</v>
      </c>
      <c r="G41" s="10">
        <f>((Table5[[#This Row],[2020Q4]]*0.4) + (Table5[[#This Row],[2020Q3]]*0.3)+(Table5[[#This Row],[2020Q2]]*0.15)+(Table5[[#This Row],[2020Q1]]*0.15))</f>
        <v>34.200000000000003</v>
      </c>
      <c r="H41" s="9">
        <f>((Table5[[#This Row],[2021Q1]]*0.4) + (Table5[[#This Row],[2020Q4]]*0.3)+(Table5[[#This Row],[2020Q3]]*0.15)+(Table5[[#This Row],[2020Q2]]*0.15))</f>
        <v>34.380000000000003</v>
      </c>
      <c r="I41" s="9">
        <f>((Table5[[#This Row],[2021Q2]]*0.4) + (Table5[[#This Row],[2021Q1]]*0.3)+(Table5[[#This Row],[2020Q4]]*0.15)+(Table5[[#This Row],[2020Q3]]*0.15))</f>
        <v>34.062000000000005</v>
      </c>
      <c r="J41" s="9">
        <f>((Table5[[#This Row],[2021Q3]]*0.4) + (Table5[[#This Row],[2021Q2]]*0.3)+(Table5[[#This Row],[2021Q1]]*0.15)+(Table5[[#This Row],[2020Q4]]*0.15))</f>
        <v>32.668799999999997</v>
      </c>
      <c r="K41" s="10">
        <f>SUM(Table5[[#This Row],[2021Q1]:[2021Q4]])</f>
        <v>135.31080000000003</v>
      </c>
      <c r="L41" s="8">
        <v>372</v>
      </c>
      <c r="M41" s="10">
        <f>Table5[[#This Row],[2021 forecasted sums]]*Table5[[#This Row],[Warranty Price]]</f>
        <v>50335.617600000012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20F66-2BAF-45A6-AB10-DBA5CDFE49EA}">
  <dimension ref="A1:M41"/>
  <sheetViews>
    <sheetView topLeftCell="A8" workbookViewId="0">
      <selection activeCell="A44" sqref="A44:D55"/>
    </sheetView>
  </sheetViews>
  <sheetFormatPr defaultRowHeight="15" x14ac:dyDescent="0.25"/>
  <cols>
    <col min="1" max="1" width="26.42578125" bestFit="1" customWidth="1"/>
    <col min="2" max="2" width="18.140625" customWidth="1"/>
    <col min="3" max="6" width="9.5703125" customWidth="1"/>
    <col min="11" max="11" width="31.28515625" bestFit="1" customWidth="1"/>
  </cols>
  <sheetData>
    <row r="1" spans="1:13" x14ac:dyDescent="0.25">
      <c r="A1" t="s">
        <v>24</v>
      </c>
      <c r="B1" t="s">
        <v>28</v>
      </c>
      <c r="C1" t="s">
        <v>107</v>
      </c>
      <c r="D1" t="s">
        <v>108</v>
      </c>
      <c r="E1" t="s">
        <v>109</v>
      </c>
      <c r="F1" t="s">
        <v>110</v>
      </c>
      <c r="G1" t="s">
        <v>111</v>
      </c>
      <c r="H1" t="s">
        <v>112</v>
      </c>
      <c r="I1" t="s">
        <v>113</v>
      </c>
      <c r="J1" t="s">
        <v>114</v>
      </c>
      <c r="K1" t="s">
        <v>122</v>
      </c>
      <c r="L1" t="s">
        <v>123</v>
      </c>
      <c r="M1" t="s">
        <v>124</v>
      </c>
    </row>
    <row r="2" spans="1:13" x14ac:dyDescent="0.25">
      <c r="A2" t="s">
        <v>8</v>
      </c>
      <c r="B2" t="s">
        <v>2</v>
      </c>
      <c r="C2">
        <f>SUM(Table7[[#This Row],[W0]:[W12]])</f>
        <v>221</v>
      </c>
      <c r="D2">
        <f>SUM(Table7[[#This Row],[W13]:[W25]])</f>
        <v>239</v>
      </c>
      <c r="E2">
        <f>SUM(Table7[[#This Row],[W26]:[W38]])</f>
        <v>156</v>
      </c>
      <c r="F2">
        <f>SUM(Table7[[#This Row],[W39]:[W51]])</f>
        <v>210</v>
      </c>
      <c r="G2" s="7">
        <f>((Table9[[#This Row],[2020Q4]]*0.4)+(Table9[[#This Row],[2020Q3]]*0.3)+(Table9[[#This Row],[2020Q2]]*0.15)+(Table9[[#This Row],[2020Q1]]*0.15))</f>
        <v>199.8</v>
      </c>
      <c r="H2" s="7">
        <f>((Table9[[#This Row],[2021Q1]]*0.4)+(Table9[[#This Row],[2020Q4]]*0.3)+(Table9[[#This Row],[2020Q3]]*0.15)+(Table9[[#This Row],[2020Q2]]*0.15))</f>
        <v>202.17000000000002</v>
      </c>
      <c r="I2" s="7">
        <f>(0.4*Table9[[#This Row],[2021Q2]])+(0.3*Table9[[#This Row],[2021Q1]])+(Table9[[#This Row],[2020Q4]]*0.15)+(Table9[[#This Row],[2020Q3]]*0.15)</f>
        <v>195.708</v>
      </c>
      <c r="J2" s="7">
        <f>((Table9[[#This Row],[2021Q3]]*0.4)+(Table9[[#This Row],[2021Q2]]*0.3)+(Table9[[#This Row],[2021Q1]]*0.15)+(Table9[[#This Row],[2020Q4]]*0.15))</f>
        <v>200.4042</v>
      </c>
      <c r="K2" s="7">
        <f>SUM(Table9[[#This Row],[2021Q1]:[2021Q4]])</f>
        <v>798.08220000000006</v>
      </c>
      <c r="L2" s="7">
        <v>15066</v>
      </c>
      <c r="M2" s="7">
        <f>Table9[[#This Row],[2021 Forecasted Quantity Sums]]*Table9[[#This Row],[prod_price]]</f>
        <v>12023906.4252</v>
      </c>
    </row>
    <row r="3" spans="1:13" x14ac:dyDescent="0.25">
      <c r="A3" t="s">
        <v>8</v>
      </c>
      <c r="B3" t="s">
        <v>3</v>
      </c>
      <c r="C3">
        <f>SUM(Table7[[#This Row],[W0]:[W12]])</f>
        <v>175</v>
      </c>
      <c r="D3">
        <f>SUM(Table7[[#This Row],[W13]:[W25]])</f>
        <v>208</v>
      </c>
      <c r="E3">
        <f>SUM(Table7[[#This Row],[W26]:[W38]])</f>
        <v>103</v>
      </c>
      <c r="F3">
        <f>SUM(Table7[[#This Row],[W39]:[W51]])</f>
        <v>181</v>
      </c>
      <c r="G3" s="7">
        <f>((Table9[[#This Row],[2020Q4]]*0.4)+(Table9[[#This Row],[2020Q3]]*0.3)+(Table9[[#This Row],[2020Q2]]*0.15)+(Table9[[#This Row],[2020Q1]]*0.15))</f>
        <v>160.75</v>
      </c>
      <c r="H3" s="7">
        <f>((Table9[[#This Row],[2021Q1]]*0.4)+(Table9[[#This Row],[2020Q4]]*0.3)+(Table9[[#This Row],[2020Q3]]*0.15)+(Table9[[#This Row],[2020Q2]]*0.15))</f>
        <v>165.24999999999997</v>
      </c>
      <c r="I3" s="7">
        <f>(0.4*Table9[[#This Row],[2021Q2]])+(0.3*Table9[[#This Row],[2021Q1]])+(Table9[[#This Row],[2020Q4]]*0.15)+(Table9[[#This Row],[2020Q3]]*0.15)</f>
        <v>156.92499999999998</v>
      </c>
      <c r="J3" s="7">
        <f>((Table9[[#This Row],[2021Q3]]*0.4)+(Table9[[#This Row],[2021Q2]]*0.3)+(Table9[[#This Row],[2021Q1]]*0.15)+(Table9[[#This Row],[2020Q4]]*0.15))</f>
        <v>163.60749999999999</v>
      </c>
      <c r="K3" s="7">
        <f>SUM(Table9[[#This Row],[2021Q1]:[2021Q4]])</f>
        <v>646.53249999999991</v>
      </c>
      <c r="L3" s="7">
        <v>15066</v>
      </c>
      <c r="M3" s="7">
        <f>Table9[[#This Row],[2021 Forecasted Quantity Sums]]*Table9[[#This Row],[prod_price]]</f>
        <v>9740658.6449999996</v>
      </c>
    </row>
    <row r="4" spans="1:13" x14ac:dyDescent="0.25">
      <c r="A4" t="s">
        <v>8</v>
      </c>
      <c r="B4" t="s">
        <v>4</v>
      </c>
      <c r="C4">
        <f>SUM(Table7[[#This Row],[W0]:[W12]])</f>
        <v>168</v>
      </c>
      <c r="D4">
        <f>SUM(Table7[[#This Row],[W13]:[W25]])</f>
        <v>184</v>
      </c>
      <c r="E4">
        <f>SUM(Table7[[#This Row],[W26]:[W38]])</f>
        <v>123</v>
      </c>
      <c r="F4">
        <f>SUM(Table7[[#This Row],[W39]:[W51]])</f>
        <v>158</v>
      </c>
      <c r="G4" s="7">
        <f>((Table9[[#This Row],[2020Q4]]*0.4)+(Table9[[#This Row],[2020Q3]]*0.3)+(Table9[[#This Row],[2020Q2]]*0.15)+(Table9[[#This Row],[2020Q1]]*0.15))</f>
        <v>152.89999999999998</v>
      </c>
      <c r="H4" s="7">
        <f>((Table9[[#This Row],[2021Q1]]*0.4)+(Table9[[#This Row],[2020Q4]]*0.3)+(Table9[[#This Row],[2020Q3]]*0.15)+(Table9[[#This Row],[2020Q2]]*0.15))</f>
        <v>154.61000000000001</v>
      </c>
      <c r="I4" s="7">
        <f>(0.4*Table9[[#This Row],[2021Q2]])+(0.3*Table9[[#This Row],[2021Q1]])+(Table9[[#This Row],[2020Q4]]*0.15)+(Table9[[#This Row],[2020Q3]]*0.15)</f>
        <v>149.86399999999998</v>
      </c>
      <c r="J4" s="7">
        <f>((Table9[[#This Row],[2021Q3]]*0.4)+(Table9[[#This Row],[2021Q2]]*0.3)+(Table9[[#This Row],[2021Q1]]*0.15)+(Table9[[#This Row],[2020Q4]]*0.15))</f>
        <v>152.96359999999999</v>
      </c>
      <c r="K4" s="7">
        <f>SUM(Table9[[#This Row],[2021Q1]:[2021Q4]])</f>
        <v>610.33759999999995</v>
      </c>
      <c r="L4" s="7">
        <v>15066</v>
      </c>
      <c r="M4" s="7">
        <f>Table9[[#This Row],[2021 Forecasted Quantity Sums]]*Table9[[#This Row],[prod_price]]</f>
        <v>9195346.2815999985</v>
      </c>
    </row>
    <row r="5" spans="1:13" x14ac:dyDescent="0.25">
      <c r="A5" t="s">
        <v>8</v>
      </c>
      <c r="B5" t="s">
        <v>5</v>
      </c>
      <c r="C5">
        <f>SUM(Table7[[#This Row],[W0]:[W12]])</f>
        <v>157</v>
      </c>
      <c r="D5">
        <f>SUM(Table7[[#This Row],[W13]:[W25]])</f>
        <v>156</v>
      </c>
      <c r="E5">
        <f>SUM(Table7[[#This Row],[W26]:[W38]])</f>
        <v>123</v>
      </c>
      <c r="F5">
        <f>SUM(Table7[[#This Row],[W39]:[W51]])</f>
        <v>166</v>
      </c>
      <c r="G5" s="7">
        <f>((Table9[[#This Row],[2020Q4]]*0.4)+(Table9[[#This Row],[2020Q3]]*0.3)+(Table9[[#This Row],[2020Q2]]*0.15)+(Table9[[#This Row],[2020Q1]]*0.15))</f>
        <v>150.25000000000003</v>
      </c>
      <c r="H5" s="7">
        <f>((Table9[[#This Row],[2021Q1]]*0.4)+(Table9[[#This Row],[2020Q4]]*0.3)+(Table9[[#This Row],[2020Q3]]*0.15)+(Table9[[#This Row],[2020Q2]]*0.15))</f>
        <v>151.75</v>
      </c>
      <c r="I5" s="7">
        <f>(0.4*Table9[[#This Row],[2021Q2]])+(0.3*Table9[[#This Row],[2021Q1]])+(Table9[[#This Row],[2020Q4]]*0.15)+(Table9[[#This Row],[2020Q3]]*0.15)</f>
        <v>149.125</v>
      </c>
      <c r="J5" s="7">
        <f>((Table9[[#This Row],[2021Q3]]*0.4)+(Table9[[#This Row],[2021Q2]]*0.3)+(Table9[[#This Row],[2021Q1]]*0.15)+(Table9[[#This Row],[2020Q4]]*0.15))</f>
        <v>152.61250000000001</v>
      </c>
      <c r="K5" s="7">
        <f>SUM(Table9[[#This Row],[2021Q1]:[2021Q4]])</f>
        <v>603.73749999999995</v>
      </c>
      <c r="L5" s="7">
        <v>15066</v>
      </c>
      <c r="M5" s="7">
        <f>Table9[[#This Row],[2021 Forecasted Quantity Sums]]*Table9[[#This Row],[prod_price]]</f>
        <v>9095909.1749999989</v>
      </c>
    </row>
    <row r="6" spans="1:13" x14ac:dyDescent="0.25">
      <c r="A6" t="s">
        <v>8</v>
      </c>
      <c r="B6" t="s">
        <v>6</v>
      </c>
      <c r="C6">
        <f>SUM(Table7[[#This Row],[W0]:[W12]])</f>
        <v>163</v>
      </c>
      <c r="D6">
        <f>SUM(Table7[[#This Row],[W13]:[W25]])</f>
        <v>142</v>
      </c>
      <c r="E6">
        <f>SUM(Table7[[#This Row],[W26]:[W38]])</f>
        <v>120</v>
      </c>
      <c r="F6">
        <f>SUM(Table7[[#This Row],[W39]:[W51]])</f>
        <v>140</v>
      </c>
      <c r="G6" s="7">
        <f>((Table9[[#This Row],[2020Q4]]*0.4)+(Table9[[#This Row],[2020Q3]]*0.3)+(Table9[[#This Row],[2020Q2]]*0.15)+(Table9[[#This Row],[2020Q1]]*0.15))</f>
        <v>137.75</v>
      </c>
      <c r="H6" s="7">
        <f>((Table9[[#This Row],[2021Q1]]*0.4)+(Table9[[#This Row],[2020Q4]]*0.3)+(Table9[[#This Row],[2020Q3]]*0.15)+(Table9[[#This Row],[2020Q2]]*0.15))</f>
        <v>136.4</v>
      </c>
      <c r="I6" s="7">
        <f>(0.4*Table9[[#This Row],[2021Q2]])+(0.3*Table9[[#This Row],[2021Q1]])+(Table9[[#This Row],[2020Q4]]*0.15)+(Table9[[#This Row],[2020Q3]]*0.15)</f>
        <v>134.88499999999999</v>
      </c>
      <c r="J6" s="7">
        <f>((Table9[[#This Row],[2021Q3]]*0.4)+(Table9[[#This Row],[2021Q2]]*0.3)+(Table9[[#This Row],[2021Q1]]*0.15)+(Table9[[#This Row],[2020Q4]]*0.15))</f>
        <v>136.53649999999999</v>
      </c>
      <c r="K6" s="7">
        <f>SUM(Table9[[#This Row],[2021Q1]:[2021Q4]])</f>
        <v>545.57150000000001</v>
      </c>
      <c r="L6" s="7">
        <v>15066</v>
      </c>
      <c r="M6" s="7">
        <f>Table9[[#This Row],[2021 Forecasted Quantity Sums]]*Table9[[#This Row],[prod_price]]</f>
        <v>8219580.2190000005</v>
      </c>
    </row>
    <row r="7" spans="1:13" x14ac:dyDescent="0.25">
      <c r="A7" t="s">
        <v>9</v>
      </c>
      <c r="B7" t="s">
        <v>2</v>
      </c>
      <c r="C7">
        <f>SUM(Table7[[#This Row],[W0]:[W12]])</f>
        <v>137</v>
      </c>
      <c r="D7">
        <f>SUM(Table7[[#This Row],[W13]:[W25]])</f>
        <v>166</v>
      </c>
      <c r="E7">
        <f>SUM(Table7[[#This Row],[W26]:[W38]])</f>
        <v>109</v>
      </c>
      <c r="F7">
        <f>SUM(Table7[[#This Row],[W39]:[W51]])</f>
        <v>120</v>
      </c>
      <c r="G7" s="7">
        <f>((Table9[[#This Row],[2020Q4]]*0.4)+(Table9[[#This Row],[2020Q3]]*0.3)+(Table9[[#This Row],[2020Q2]]*0.15)+(Table9[[#This Row],[2020Q1]]*0.15))</f>
        <v>126.14999999999999</v>
      </c>
      <c r="H7" s="7">
        <f>((Table9[[#This Row],[2021Q1]]*0.4)+(Table9[[#This Row],[2020Q4]]*0.3)+(Table9[[#This Row],[2020Q3]]*0.15)+(Table9[[#This Row],[2020Q2]]*0.15))</f>
        <v>127.71000000000001</v>
      </c>
      <c r="I7" s="7">
        <f>(0.4*Table9[[#This Row],[2021Q2]])+(0.3*Table9[[#This Row],[2021Q1]])+(Table9[[#This Row],[2020Q4]]*0.15)+(Table9[[#This Row],[2020Q3]]*0.15)</f>
        <v>123.279</v>
      </c>
      <c r="J7" s="7">
        <f>((Table9[[#This Row],[2021Q3]]*0.4)+(Table9[[#This Row],[2021Q2]]*0.3)+(Table9[[#This Row],[2021Q1]]*0.15)+(Table9[[#This Row],[2020Q4]]*0.15))</f>
        <v>124.5471</v>
      </c>
      <c r="K7" s="7">
        <f>SUM(Table9[[#This Row],[2021Q1]:[2021Q4]])</f>
        <v>501.68610000000001</v>
      </c>
      <c r="L7" s="7">
        <v>11527</v>
      </c>
      <c r="M7" s="7">
        <f>Table9[[#This Row],[2021 Forecasted Quantity Sums]]*Table9[[#This Row],[prod_price]]</f>
        <v>5782935.6747000003</v>
      </c>
    </row>
    <row r="8" spans="1:13" x14ac:dyDescent="0.25">
      <c r="A8" t="s">
        <v>9</v>
      </c>
      <c r="B8" t="s">
        <v>3</v>
      </c>
      <c r="C8">
        <f>SUM(Table7[[#This Row],[W0]:[W12]])</f>
        <v>134</v>
      </c>
      <c r="D8">
        <f>SUM(Table7[[#This Row],[W13]:[W25]])</f>
        <v>133</v>
      </c>
      <c r="E8">
        <f>SUM(Table7[[#This Row],[W26]:[W38]])</f>
        <v>115</v>
      </c>
      <c r="F8">
        <f>SUM(Table7[[#This Row],[W39]:[W51]])</f>
        <v>120</v>
      </c>
      <c r="G8" s="7">
        <f>((Table9[[#This Row],[2020Q4]]*0.4)+(Table9[[#This Row],[2020Q3]]*0.3)+(Table9[[#This Row],[2020Q2]]*0.15)+(Table9[[#This Row],[2020Q1]]*0.15))</f>
        <v>122.55</v>
      </c>
      <c r="H8" s="7">
        <f>((Table9[[#This Row],[2021Q1]]*0.4)+(Table9[[#This Row],[2020Q4]]*0.3)+(Table9[[#This Row],[2020Q3]]*0.15)+(Table9[[#This Row],[2020Q2]]*0.15))</f>
        <v>122.22000000000001</v>
      </c>
      <c r="I8" s="7">
        <f>(0.4*Table9[[#This Row],[2021Q2]])+(0.3*Table9[[#This Row],[2021Q1]])+(Table9[[#This Row],[2020Q4]]*0.15)+(Table9[[#This Row],[2020Q3]]*0.15)</f>
        <v>120.90300000000001</v>
      </c>
      <c r="J8" s="7">
        <f>((Table9[[#This Row],[2021Q3]]*0.4)+(Table9[[#This Row],[2021Q2]]*0.3)+(Table9[[#This Row],[2021Q1]]*0.15)+(Table9[[#This Row],[2020Q4]]*0.15))</f>
        <v>121.40970000000002</v>
      </c>
      <c r="K8" s="7">
        <f>SUM(Table9[[#This Row],[2021Q1]:[2021Q4]])</f>
        <v>487.08270000000005</v>
      </c>
      <c r="L8" s="7">
        <v>11527</v>
      </c>
      <c r="M8" s="7">
        <f>Table9[[#This Row],[2021 Forecasted Quantity Sums]]*Table9[[#This Row],[prod_price]]</f>
        <v>5614602.2829000009</v>
      </c>
    </row>
    <row r="9" spans="1:13" x14ac:dyDescent="0.25">
      <c r="A9" t="s">
        <v>9</v>
      </c>
      <c r="B9" t="s">
        <v>4</v>
      </c>
      <c r="C9">
        <f>SUM(Table7[[#This Row],[W0]:[W12]])</f>
        <v>131</v>
      </c>
      <c r="D9">
        <f>SUM(Table7[[#This Row],[W13]:[W25]])</f>
        <v>149</v>
      </c>
      <c r="E9">
        <f>SUM(Table7[[#This Row],[W26]:[W38]])</f>
        <v>92</v>
      </c>
      <c r="F9">
        <f>SUM(Table7[[#This Row],[W39]:[W51]])</f>
        <v>118</v>
      </c>
      <c r="G9" s="7">
        <f>((Table9[[#This Row],[2020Q4]]*0.4)+(Table9[[#This Row],[2020Q3]]*0.3)+(Table9[[#This Row],[2020Q2]]*0.15)+(Table9[[#This Row],[2020Q1]]*0.15))</f>
        <v>116.79999999999998</v>
      </c>
      <c r="H9" s="7">
        <f>((Table9[[#This Row],[2021Q1]]*0.4)+(Table9[[#This Row],[2020Q4]]*0.3)+(Table9[[#This Row],[2020Q3]]*0.15)+(Table9[[#This Row],[2020Q2]]*0.15))</f>
        <v>118.27</v>
      </c>
      <c r="I9" s="7">
        <f>(0.4*Table9[[#This Row],[2021Q2]])+(0.3*Table9[[#This Row],[2021Q1]])+(Table9[[#This Row],[2020Q4]]*0.15)+(Table9[[#This Row],[2020Q3]]*0.15)</f>
        <v>113.84799999999998</v>
      </c>
      <c r="J9" s="7">
        <f>((Table9[[#This Row],[2021Q3]]*0.4)+(Table9[[#This Row],[2021Q2]]*0.3)+(Table9[[#This Row],[2021Q1]]*0.15)+(Table9[[#This Row],[2020Q4]]*0.15))</f>
        <v>116.24019999999999</v>
      </c>
      <c r="K9" s="7">
        <f>SUM(Table9[[#This Row],[2021Q1]:[2021Q4]])</f>
        <v>465.15819999999997</v>
      </c>
      <c r="L9" s="7">
        <v>11527</v>
      </c>
      <c r="M9" s="7">
        <f>Table9[[#This Row],[2021 Forecasted Quantity Sums]]*Table9[[#This Row],[prod_price]]</f>
        <v>5361878.5713999998</v>
      </c>
    </row>
    <row r="10" spans="1:13" x14ac:dyDescent="0.25">
      <c r="A10" t="s">
        <v>9</v>
      </c>
      <c r="B10" t="s">
        <v>5</v>
      </c>
      <c r="C10">
        <f>SUM(Table7[[#This Row],[W0]:[W12]])</f>
        <v>464</v>
      </c>
      <c r="D10">
        <f>SUM(Table7[[#This Row],[W13]:[W25]])</f>
        <v>496</v>
      </c>
      <c r="E10">
        <f>SUM(Table7[[#This Row],[W26]:[W38]])</f>
        <v>373</v>
      </c>
      <c r="F10">
        <f>SUM(Table7[[#This Row],[W39]:[W51]])</f>
        <v>361</v>
      </c>
      <c r="G10" s="7">
        <f>((Table9[[#This Row],[2020Q4]]*0.4)+(Table9[[#This Row],[2020Q3]]*0.3)+(Table9[[#This Row],[2020Q2]]*0.15)+(Table9[[#This Row],[2020Q1]]*0.15))</f>
        <v>400.29999999999995</v>
      </c>
      <c r="H10" s="7">
        <f>((Table9[[#This Row],[2021Q1]]*0.4)+(Table9[[#This Row],[2020Q4]]*0.3)+(Table9[[#This Row],[2020Q3]]*0.15)+(Table9[[#This Row],[2020Q2]]*0.15))</f>
        <v>398.77</v>
      </c>
      <c r="I10" s="7">
        <f>(0.4*Table9[[#This Row],[2021Q2]])+(0.3*Table9[[#This Row],[2021Q1]])+(Table9[[#This Row],[2020Q4]]*0.15)+(Table9[[#This Row],[2020Q3]]*0.15)</f>
        <v>389.69799999999992</v>
      </c>
      <c r="J10" s="7">
        <f>((Table9[[#This Row],[2021Q3]]*0.4)+(Table9[[#This Row],[2021Q2]]*0.3)+(Table9[[#This Row],[2021Q1]]*0.15)+(Table9[[#This Row],[2020Q4]]*0.15))</f>
        <v>389.70519999999988</v>
      </c>
      <c r="K10" s="7">
        <f>SUM(Table9[[#This Row],[2021Q1]:[2021Q4]])</f>
        <v>1578.4731999999997</v>
      </c>
      <c r="L10" s="7">
        <v>11527</v>
      </c>
      <c r="M10" s="7">
        <f>Table9[[#This Row],[2021 Forecasted Quantity Sums]]*Table9[[#This Row],[prod_price]]</f>
        <v>18195060.576399997</v>
      </c>
    </row>
    <row r="11" spans="1:13" x14ac:dyDescent="0.25">
      <c r="A11" t="s">
        <v>9</v>
      </c>
      <c r="B11" t="s">
        <v>6</v>
      </c>
      <c r="C11">
        <f>SUM(Table7[[#This Row],[W0]:[W12]])</f>
        <v>449</v>
      </c>
      <c r="D11">
        <f>SUM(Table7[[#This Row],[W13]:[W25]])</f>
        <v>437</v>
      </c>
      <c r="E11">
        <f>SUM(Table7[[#This Row],[W26]:[W38]])</f>
        <v>404</v>
      </c>
      <c r="F11">
        <f>SUM(Table7[[#This Row],[W39]:[W51]])</f>
        <v>388</v>
      </c>
      <c r="G11" s="7">
        <f>((Table9[[#This Row],[2020Q4]]*0.4)+(Table9[[#This Row],[2020Q3]]*0.3)+(Table9[[#This Row],[2020Q2]]*0.15)+(Table9[[#This Row],[2020Q1]]*0.15))</f>
        <v>409.29999999999995</v>
      </c>
      <c r="H11" s="7">
        <f>((Table9[[#This Row],[2021Q1]]*0.4)+(Table9[[#This Row],[2020Q4]]*0.3)+(Table9[[#This Row],[2020Q3]]*0.15)+(Table9[[#This Row],[2020Q2]]*0.15))</f>
        <v>406.27000000000004</v>
      </c>
      <c r="I11" s="7">
        <f>(0.4*Table9[[#This Row],[2021Q2]])+(0.3*Table9[[#This Row],[2021Q1]])+(Table9[[#This Row],[2020Q4]]*0.15)+(Table9[[#This Row],[2020Q3]]*0.15)</f>
        <v>404.09799999999996</v>
      </c>
      <c r="J11" s="7">
        <f>((Table9[[#This Row],[2021Q3]]*0.4)+(Table9[[#This Row],[2021Q2]]*0.3)+(Table9[[#This Row],[2021Q1]]*0.15)+(Table9[[#This Row],[2020Q4]]*0.15))</f>
        <v>403.11519999999996</v>
      </c>
      <c r="K11" s="7">
        <f>SUM(Table9[[#This Row],[2021Q1]:[2021Q4]])</f>
        <v>1622.7831999999999</v>
      </c>
      <c r="L11" s="7">
        <v>11527</v>
      </c>
      <c r="M11" s="7">
        <f>Table9[[#This Row],[2021 Forecasted Quantity Sums]]*Table9[[#This Row],[prod_price]]</f>
        <v>18705821.946399998</v>
      </c>
    </row>
    <row r="12" spans="1:13" x14ac:dyDescent="0.25">
      <c r="A12" t="s">
        <v>10</v>
      </c>
      <c r="B12" t="s">
        <v>2</v>
      </c>
      <c r="C12">
        <f>SUM(Table7[[#This Row],[W0]:[W12]])</f>
        <v>496</v>
      </c>
      <c r="D12">
        <f>SUM(Table7[[#This Row],[W13]:[W25]])</f>
        <v>420</v>
      </c>
      <c r="E12">
        <f>SUM(Table7[[#This Row],[W26]:[W38]])</f>
        <v>380</v>
      </c>
      <c r="F12">
        <f>SUM(Table7[[#This Row],[W39]:[W51]])</f>
        <v>360</v>
      </c>
      <c r="G12" s="7">
        <f>((Table9[[#This Row],[2020Q4]]*0.4)+(Table9[[#This Row],[2020Q3]]*0.3)+(Table9[[#This Row],[2020Q2]]*0.15)+(Table9[[#This Row],[2020Q1]]*0.15))</f>
        <v>395.4</v>
      </c>
      <c r="H12" s="7">
        <f>((Table9[[#This Row],[2021Q1]]*0.4)+(Table9[[#This Row],[2020Q4]]*0.3)+(Table9[[#This Row],[2020Q3]]*0.15)+(Table9[[#This Row],[2020Q2]]*0.15))</f>
        <v>386.15999999999997</v>
      </c>
      <c r="I12" s="7">
        <f>(0.4*Table9[[#This Row],[2021Q2]])+(0.3*Table9[[#This Row],[2021Q1]])+(Table9[[#This Row],[2020Q4]]*0.15)+(Table9[[#This Row],[2020Q3]]*0.15)</f>
        <v>384.084</v>
      </c>
      <c r="J12" s="7">
        <f>((Table9[[#This Row],[2021Q3]]*0.4)+(Table9[[#This Row],[2021Q2]]*0.3)+(Table9[[#This Row],[2021Q1]]*0.15)+(Table9[[#This Row],[2020Q4]]*0.15))</f>
        <v>382.79159999999996</v>
      </c>
      <c r="K12" s="7">
        <f>SUM(Table9[[#This Row],[2021Q1]:[2021Q4]])</f>
        <v>1548.4356</v>
      </c>
      <c r="L12" s="7">
        <v>14998</v>
      </c>
      <c r="M12" s="7">
        <f>Table9[[#This Row],[2021 Forecasted Quantity Sums]]*Table9[[#This Row],[prod_price]]</f>
        <v>23223437.128800001</v>
      </c>
    </row>
    <row r="13" spans="1:13" x14ac:dyDescent="0.25">
      <c r="A13" t="s">
        <v>10</v>
      </c>
      <c r="B13" t="s">
        <v>3</v>
      </c>
      <c r="C13">
        <f>SUM(Table7[[#This Row],[W0]:[W12]])</f>
        <v>440</v>
      </c>
      <c r="D13">
        <f>SUM(Table7[[#This Row],[W13]:[W25]])</f>
        <v>444</v>
      </c>
      <c r="E13">
        <f>SUM(Table7[[#This Row],[W26]:[W38]])</f>
        <v>376</v>
      </c>
      <c r="F13">
        <f>SUM(Table7[[#This Row],[W39]:[W51]])</f>
        <v>357</v>
      </c>
      <c r="G13" s="7">
        <f>((Table9[[#This Row],[2020Q4]]*0.4)+(Table9[[#This Row],[2020Q3]]*0.3)+(Table9[[#This Row],[2020Q2]]*0.15)+(Table9[[#This Row],[2020Q1]]*0.15))</f>
        <v>388.20000000000005</v>
      </c>
      <c r="H13" s="7">
        <f>((Table9[[#This Row],[2021Q1]]*0.4)+(Table9[[#This Row],[2020Q4]]*0.3)+(Table9[[#This Row],[2020Q3]]*0.15)+(Table9[[#This Row],[2020Q2]]*0.15))</f>
        <v>385.38</v>
      </c>
      <c r="I13" s="7">
        <f>(0.4*Table9[[#This Row],[2021Q2]])+(0.3*Table9[[#This Row],[2021Q1]])+(Table9[[#This Row],[2020Q4]]*0.15)+(Table9[[#This Row],[2020Q3]]*0.15)</f>
        <v>380.56200000000001</v>
      </c>
      <c r="J13" s="7">
        <f>((Table9[[#This Row],[2021Q3]]*0.4)+(Table9[[#This Row],[2021Q2]]*0.3)+(Table9[[#This Row],[2021Q1]]*0.15)+(Table9[[#This Row],[2020Q4]]*0.15))</f>
        <v>379.61880000000002</v>
      </c>
      <c r="K13" s="7">
        <f>SUM(Table9[[#This Row],[2021Q1]:[2021Q4]])</f>
        <v>1533.7608</v>
      </c>
      <c r="L13" s="7">
        <v>14998</v>
      </c>
      <c r="M13" s="7">
        <f>Table9[[#This Row],[2021 Forecasted Quantity Sums]]*Table9[[#This Row],[prod_price]]</f>
        <v>23003344.478399999</v>
      </c>
    </row>
    <row r="14" spans="1:13" x14ac:dyDescent="0.25">
      <c r="A14" t="s">
        <v>10</v>
      </c>
      <c r="B14" t="s">
        <v>4</v>
      </c>
      <c r="C14">
        <f>SUM(Table7[[#This Row],[W0]:[W12]])</f>
        <v>286</v>
      </c>
      <c r="D14">
        <f>SUM(Table7[[#This Row],[W13]:[W25]])</f>
        <v>342</v>
      </c>
      <c r="E14">
        <f>SUM(Table7[[#This Row],[W26]:[W38]])</f>
        <v>209</v>
      </c>
      <c r="F14">
        <f>SUM(Table7[[#This Row],[W39]:[W51]])</f>
        <v>316</v>
      </c>
      <c r="G14" s="7">
        <f>((Table9[[#This Row],[2020Q4]]*0.4)+(Table9[[#This Row],[2020Q3]]*0.3)+(Table9[[#This Row],[2020Q2]]*0.15)+(Table9[[#This Row],[2020Q1]]*0.15))</f>
        <v>283.29999999999995</v>
      </c>
      <c r="H14" s="7">
        <f>((Table9[[#This Row],[2021Q1]]*0.4)+(Table9[[#This Row],[2020Q4]]*0.3)+(Table9[[#This Row],[2020Q3]]*0.15)+(Table9[[#This Row],[2020Q2]]*0.15))</f>
        <v>290.77</v>
      </c>
      <c r="I14" s="7">
        <f>(0.4*Table9[[#This Row],[2021Q2]])+(0.3*Table9[[#This Row],[2021Q1]])+(Table9[[#This Row],[2020Q4]]*0.15)+(Table9[[#This Row],[2020Q3]]*0.15)</f>
        <v>280.048</v>
      </c>
      <c r="J14" s="7">
        <f>((Table9[[#This Row],[2021Q3]]*0.4)+(Table9[[#This Row],[2021Q2]]*0.3)+(Table9[[#This Row],[2021Q1]]*0.15)+(Table9[[#This Row],[2020Q4]]*0.15))</f>
        <v>289.14519999999999</v>
      </c>
      <c r="K14" s="7">
        <f>SUM(Table9[[#This Row],[2021Q1]:[2021Q4]])</f>
        <v>1143.2631999999999</v>
      </c>
      <c r="L14" s="7">
        <v>14998</v>
      </c>
      <c r="M14" s="7">
        <f>Table9[[#This Row],[2021 Forecasted Quantity Sums]]*Table9[[#This Row],[prod_price]]</f>
        <v>17146661.473599996</v>
      </c>
    </row>
    <row r="15" spans="1:13" x14ac:dyDescent="0.25">
      <c r="A15" t="s">
        <v>10</v>
      </c>
      <c r="B15" t="s">
        <v>5</v>
      </c>
      <c r="C15">
        <f>SUM(Table7[[#This Row],[W0]:[W12]])</f>
        <v>245</v>
      </c>
      <c r="D15">
        <f>SUM(Table7[[#This Row],[W13]:[W25]])</f>
        <v>277</v>
      </c>
      <c r="E15">
        <f>SUM(Table7[[#This Row],[W26]:[W38]])</f>
        <v>171</v>
      </c>
      <c r="F15">
        <f>SUM(Table7[[#This Row],[W39]:[W51]])</f>
        <v>256</v>
      </c>
      <c r="G15" s="7">
        <f>((Table9[[#This Row],[2020Q4]]*0.4)+(Table9[[#This Row],[2020Q3]]*0.3)+(Table9[[#This Row],[2020Q2]]*0.15)+(Table9[[#This Row],[2020Q1]]*0.15))</f>
        <v>232</v>
      </c>
      <c r="H15" s="7">
        <f>((Table9[[#This Row],[2021Q1]]*0.4)+(Table9[[#This Row],[2020Q4]]*0.3)+(Table9[[#This Row],[2020Q3]]*0.15)+(Table9[[#This Row],[2020Q2]]*0.15))</f>
        <v>236.8</v>
      </c>
      <c r="I15" s="7">
        <f>(0.4*Table9[[#This Row],[2021Q2]])+(0.3*Table9[[#This Row],[2021Q1]])+(Table9[[#This Row],[2020Q4]]*0.15)+(Table9[[#This Row],[2020Q3]]*0.15)</f>
        <v>228.37</v>
      </c>
      <c r="J15" s="7">
        <f>((Table9[[#This Row],[2021Q3]]*0.4)+(Table9[[#This Row],[2021Q2]]*0.3)+(Table9[[#This Row],[2021Q1]]*0.15)+(Table9[[#This Row],[2020Q4]]*0.15))</f>
        <v>235.58800000000005</v>
      </c>
      <c r="K15" s="7">
        <f>SUM(Table9[[#This Row],[2021Q1]:[2021Q4]])</f>
        <v>932.75800000000015</v>
      </c>
      <c r="L15" s="7">
        <v>14998</v>
      </c>
      <c r="M15" s="7">
        <f>Table9[[#This Row],[2021 Forecasted Quantity Sums]]*Table9[[#This Row],[prod_price]]</f>
        <v>13989504.484000003</v>
      </c>
    </row>
    <row r="16" spans="1:13" x14ac:dyDescent="0.25">
      <c r="A16" t="s">
        <v>10</v>
      </c>
      <c r="B16" t="s">
        <v>6</v>
      </c>
      <c r="C16">
        <f>SUM(Table7[[#This Row],[W0]:[W12]])</f>
        <v>208</v>
      </c>
      <c r="D16">
        <f>SUM(Table7[[#This Row],[W13]:[W25]])</f>
        <v>281</v>
      </c>
      <c r="E16">
        <f>SUM(Table7[[#This Row],[W26]:[W38]])</f>
        <v>176</v>
      </c>
      <c r="F16">
        <f>SUM(Table7[[#This Row],[W39]:[W51]])</f>
        <v>220</v>
      </c>
      <c r="G16" s="7">
        <f>((Table9[[#This Row],[2020Q4]]*0.4)+(Table9[[#This Row],[2020Q3]]*0.3)+(Table9[[#This Row],[2020Q2]]*0.15)+(Table9[[#This Row],[2020Q1]]*0.15))</f>
        <v>214.15</v>
      </c>
      <c r="H16" s="7">
        <f>((Table9[[#This Row],[2021Q1]]*0.4)+(Table9[[#This Row],[2020Q4]]*0.3)+(Table9[[#This Row],[2020Q3]]*0.15)+(Table9[[#This Row],[2020Q2]]*0.15))</f>
        <v>220.21000000000004</v>
      </c>
      <c r="I16" s="7">
        <f>(0.4*Table9[[#This Row],[2021Q2]])+(0.3*Table9[[#This Row],[2021Q1]])+(Table9[[#This Row],[2020Q4]]*0.15)+(Table9[[#This Row],[2020Q3]]*0.15)</f>
        <v>211.72900000000001</v>
      </c>
      <c r="J16" s="7">
        <f>((Table9[[#This Row],[2021Q3]]*0.4)+(Table9[[#This Row],[2021Q2]]*0.3)+(Table9[[#This Row],[2021Q1]]*0.15)+(Table9[[#This Row],[2020Q4]]*0.15))</f>
        <v>215.87710000000001</v>
      </c>
      <c r="K16" s="7">
        <f>SUM(Table9[[#This Row],[2021Q1]:[2021Q4]])</f>
        <v>861.9661000000001</v>
      </c>
      <c r="L16" s="7">
        <v>14998</v>
      </c>
      <c r="M16" s="7">
        <f>Table9[[#This Row],[2021 Forecasted Quantity Sums]]*Table9[[#This Row],[prod_price]]</f>
        <v>12927767.567800002</v>
      </c>
    </row>
    <row r="17" spans="1:13" x14ac:dyDescent="0.25">
      <c r="A17" t="s">
        <v>11</v>
      </c>
      <c r="B17" t="s">
        <v>2</v>
      </c>
      <c r="C17">
        <f>SUM(Table7[[#This Row],[W0]:[W12]])</f>
        <v>188</v>
      </c>
      <c r="D17">
        <f>SUM(Table7[[#This Row],[W13]:[W25]])</f>
        <v>275</v>
      </c>
      <c r="E17">
        <f>SUM(Table7[[#This Row],[W26]:[W38]])</f>
        <v>154</v>
      </c>
      <c r="F17">
        <f>SUM(Table7[[#This Row],[W39]:[W51]])</f>
        <v>199</v>
      </c>
      <c r="G17" s="7">
        <f>((Table9[[#This Row],[2020Q4]]*0.4)+(Table9[[#This Row],[2020Q3]]*0.3)+(Table9[[#This Row],[2020Q2]]*0.15)+(Table9[[#This Row],[2020Q1]]*0.15))</f>
        <v>195.25</v>
      </c>
      <c r="H17" s="7">
        <f>((Table9[[#This Row],[2021Q1]]*0.4)+(Table9[[#This Row],[2020Q4]]*0.3)+(Table9[[#This Row],[2020Q3]]*0.15)+(Table9[[#This Row],[2020Q2]]*0.15))</f>
        <v>202.15</v>
      </c>
      <c r="I17" s="7">
        <f>(0.4*Table9[[#This Row],[2021Q2]])+(0.3*Table9[[#This Row],[2021Q1]])+(Table9[[#This Row],[2020Q4]]*0.15)+(Table9[[#This Row],[2020Q3]]*0.15)</f>
        <v>192.38499999999999</v>
      </c>
      <c r="J17" s="7">
        <f>((Table9[[#This Row],[2021Q3]]*0.4)+(Table9[[#This Row],[2021Q2]]*0.3)+(Table9[[#This Row],[2021Q1]]*0.15)+(Table9[[#This Row],[2020Q4]]*0.15))</f>
        <v>196.73649999999998</v>
      </c>
      <c r="K17" s="7">
        <f>SUM(Table9[[#This Row],[2021Q1]:[2021Q4]])</f>
        <v>786.52149999999995</v>
      </c>
      <c r="L17" s="7">
        <v>12499</v>
      </c>
      <c r="M17" s="7">
        <f>Table9[[#This Row],[2021 Forecasted Quantity Sums]]*Table9[[#This Row],[prod_price]]</f>
        <v>9830732.2284999993</v>
      </c>
    </row>
    <row r="18" spans="1:13" x14ac:dyDescent="0.25">
      <c r="A18" t="s">
        <v>11</v>
      </c>
      <c r="B18" t="s">
        <v>3</v>
      </c>
      <c r="C18">
        <f>SUM(Table7[[#This Row],[W0]:[W12]])</f>
        <v>465</v>
      </c>
      <c r="D18">
        <f>SUM(Table7[[#This Row],[W13]:[W25]])</f>
        <v>464</v>
      </c>
      <c r="E18">
        <f>SUM(Table7[[#This Row],[W26]:[W38]])</f>
        <v>438</v>
      </c>
      <c r="F18">
        <f>SUM(Table7[[#This Row],[W39]:[W51]])</f>
        <v>438</v>
      </c>
      <c r="G18" s="7">
        <f>((Table9[[#This Row],[2020Q4]]*0.4)+(Table9[[#This Row],[2020Q3]]*0.3)+(Table9[[#This Row],[2020Q2]]*0.15)+(Table9[[#This Row],[2020Q1]]*0.15))</f>
        <v>445.95000000000005</v>
      </c>
      <c r="H18" s="7">
        <f>((Table9[[#This Row],[2021Q1]]*0.4)+(Table9[[#This Row],[2020Q4]]*0.3)+(Table9[[#This Row],[2020Q3]]*0.15)+(Table9[[#This Row],[2020Q2]]*0.15))</f>
        <v>445.08000000000004</v>
      </c>
      <c r="I18" s="7">
        <f>(0.4*Table9[[#This Row],[2021Q2]])+(0.3*Table9[[#This Row],[2021Q1]])+(Table9[[#This Row],[2020Q4]]*0.15)+(Table9[[#This Row],[2020Q3]]*0.15)</f>
        <v>443.21699999999998</v>
      </c>
      <c r="J18" s="7">
        <f>((Table9[[#This Row],[2021Q3]]*0.4)+(Table9[[#This Row],[2021Q2]]*0.3)+(Table9[[#This Row],[2021Q1]]*0.15)+(Table9[[#This Row],[2020Q4]]*0.15))</f>
        <v>443.40329999999994</v>
      </c>
      <c r="K18" s="7">
        <f>SUM(Table9[[#This Row],[2021Q1]:[2021Q4]])</f>
        <v>1777.6503</v>
      </c>
      <c r="L18" s="7">
        <v>12499</v>
      </c>
      <c r="M18" s="7">
        <f>Table9[[#This Row],[2021 Forecasted Quantity Sums]]*Table9[[#This Row],[prod_price]]</f>
        <v>22218851.0997</v>
      </c>
    </row>
    <row r="19" spans="1:13" x14ac:dyDescent="0.25">
      <c r="A19" t="s">
        <v>11</v>
      </c>
      <c r="B19" t="s">
        <v>4</v>
      </c>
      <c r="C19">
        <f>SUM(Table7[[#This Row],[W0]:[W12]])</f>
        <v>525</v>
      </c>
      <c r="D19">
        <f>SUM(Table7[[#This Row],[W13]:[W25]])</f>
        <v>464</v>
      </c>
      <c r="E19">
        <f>SUM(Table7[[#This Row],[W26]:[W38]])</f>
        <v>402</v>
      </c>
      <c r="F19">
        <f>SUM(Table7[[#This Row],[W39]:[W51]])</f>
        <v>374</v>
      </c>
      <c r="G19" s="7">
        <f>((Table9[[#This Row],[2020Q4]]*0.4)+(Table9[[#This Row],[2020Q3]]*0.3)+(Table9[[#This Row],[2020Q2]]*0.15)+(Table9[[#This Row],[2020Q1]]*0.15))</f>
        <v>418.54999999999995</v>
      </c>
      <c r="H19" s="7">
        <f>((Table9[[#This Row],[2021Q1]]*0.4)+(Table9[[#This Row],[2020Q4]]*0.3)+(Table9[[#This Row],[2020Q3]]*0.15)+(Table9[[#This Row],[2020Q2]]*0.15))</f>
        <v>409.52</v>
      </c>
      <c r="I19" s="7">
        <f>(0.4*Table9[[#This Row],[2021Q2]])+(0.3*Table9[[#This Row],[2021Q1]])+(Table9[[#This Row],[2020Q4]]*0.15)+(Table9[[#This Row],[2020Q3]]*0.15)</f>
        <v>405.77300000000002</v>
      </c>
      <c r="J19" s="7">
        <f>((Table9[[#This Row],[2021Q3]]*0.4)+(Table9[[#This Row],[2021Q2]]*0.3)+(Table9[[#This Row],[2021Q1]]*0.15)+(Table9[[#This Row],[2020Q4]]*0.15))</f>
        <v>404.04770000000002</v>
      </c>
      <c r="K19" s="7">
        <f>SUM(Table9[[#This Row],[2021Q1]:[2021Q4]])</f>
        <v>1637.8906999999999</v>
      </c>
      <c r="L19" s="7">
        <v>12499</v>
      </c>
      <c r="M19" s="7">
        <f>Table9[[#This Row],[2021 Forecasted Quantity Sums]]*Table9[[#This Row],[prod_price]]</f>
        <v>20471995.859299999</v>
      </c>
    </row>
    <row r="20" spans="1:13" x14ac:dyDescent="0.25">
      <c r="A20" t="s">
        <v>11</v>
      </c>
      <c r="B20" t="s">
        <v>5</v>
      </c>
      <c r="C20">
        <f>SUM(Table7[[#This Row],[W0]:[W12]])</f>
        <v>478</v>
      </c>
      <c r="D20">
        <f>SUM(Table7[[#This Row],[W13]:[W25]])</f>
        <v>489</v>
      </c>
      <c r="E20">
        <f>SUM(Table7[[#This Row],[W26]:[W38]])</f>
        <v>438</v>
      </c>
      <c r="F20">
        <f>SUM(Table7[[#This Row],[W39]:[W51]])</f>
        <v>436</v>
      </c>
      <c r="G20" s="7">
        <f>((Table9[[#This Row],[2020Q4]]*0.4)+(Table9[[#This Row],[2020Q3]]*0.3)+(Table9[[#This Row],[2020Q2]]*0.15)+(Table9[[#This Row],[2020Q1]]*0.15))</f>
        <v>450.84999999999997</v>
      </c>
      <c r="H20" s="7">
        <f>((Table9[[#This Row],[2021Q1]]*0.4)+(Table9[[#This Row],[2020Q4]]*0.3)+(Table9[[#This Row],[2020Q3]]*0.15)+(Table9[[#This Row],[2020Q2]]*0.15))</f>
        <v>450.18999999999994</v>
      </c>
      <c r="I20" s="7">
        <f>(0.4*Table9[[#This Row],[2021Q2]])+(0.3*Table9[[#This Row],[2021Q1]])+(Table9[[#This Row],[2020Q4]]*0.15)+(Table9[[#This Row],[2020Q3]]*0.15)</f>
        <v>446.43099999999998</v>
      </c>
      <c r="J20" s="7">
        <f>((Table9[[#This Row],[2021Q3]]*0.4)+(Table9[[#This Row],[2021Q2]]*0.3)+(Table9[[#This Row],[2021Q1]]*0.15)+(Table9[[#This Row],[2020Q4]]*0.15))</f>
        <v>446.65690000000001</v>
      </c>
      <c r="K20" s="7">
        <f>SUM(Table9[[#This Row],[2021Q1]:[2021Q4]])</f>
        <v>1794.1279</v>
      </c>
      <c r="L20" s="7">
        <v>12499</v>
      </c>
      <c r="M20" s="7">
        <f>Table9[[#This Row],[2021 Forecasted Quantity Sums]]*Table9[[#This Row],[prod_price]]</f>
        <v>22424804.622099999</v>
      </c>
    </row>
    <row r="21" spans="1:13" x14ac:dyDescent="0.25">
      <c r="A21" t="s">
        <v>11</v>
      </c>
      <c r="B21" t="s">
        <v>6</v>
      </c>
      <c r="C21">
        <f>SUM(Table7[[#This Row],[W0]:[W12]])</f>
        <v>480</v>
      </c>
      <c r="D21">
        <f>SUM(Table7[[#This Row],[W13]:[W25]])</f>
        <v>487</v>
      </c>
      <c r="E21">
        <f>SUM(Table7[[#This Row],[W26]:[W38]])</f>
        <v>396</v>
      </c>
      <c r="F21">
        <f>SUM(Table7[[#This Row],[W39]:[W51]])</f>
        <v>440</v>
      </c>
      <c r="G21" s="7">
        <f>((Table9[[#This Row],[2020Q4]]*0.4)+(Table9[[#This Row],[2020Q3]]*0.3)+(Table9[[#This Row],[2020Q2]]*0.15)+(Table9[[#This Row],[2020Q1]]*0.15))</f>
        <v>439.85</v>
      </c>
      <c r="H21" s="7">
        <f>((Table9[[#This Row],[2021Q1]]*0.4)+(Table9[[#This Row],[2020Q4]]*0.3)+(Table9[[#This Row],[2020Q3]]*0.15)+(Table9[[#This Row],[2020Q2]]*0.15))</f>
        <v>440.39000000000004</v>
      </c>
      <c r="I21" s="7">
        <f>(0.4*Table9[[#This Row],[2021Q2]])+(0.3*Table9[[#This Row],[2021Q1]])+(Table9[[#This Row],[2020Q4]]*0.15)+(Table9[[#This Row],[2020Q3]]*0.15)</f>
        <v>433.51100000000002</v>
      </c>
      <c r="J21" s="7">
        <f>((Table9[[#This Row],[2021Q3]]*0.4)+(Table9[[#This Row],[2021Q2]]*0.3)+(Table9[[#This Row],[2021Q1]]*0.15)+(Table9[[#This Row],[2020Q4]]*0.15))</f>
        <v>437.49890000000005</v>
      </c>
      <c r="K21" s="7">
        <f>SUM(Table9[[#This Row],[2021Q1]:[2021Q4]])</f>
        <v>1751.2499</v>
      </c>
      <c r="L21" s="7">
        <v>12499</v>
      </c>
      <c r="M21" s="7">
        <f>Table9[[#This Row],[2021 Forecasted Quantity Sums]]*Table9[[#This Row],[prod_price]]</f>
        <v>21888872.500100002</v>
      </c>
    </row>
    <row r="22" spans="1:13" x14ac:dyDescent="0.25">
      <c r="A22" t="s">
        <v>12</v>
      </c>
      <c r="B22" t="s">
        <v>2</v>
      </c>
      <c r="C22">
        <f>SUM(Table7[[#This Row],[W0]:[W12]])</f>
        <v>501</v>
      </c>
      <c r="D22">
        <f>SUM(Table7[[#This Row],[W13]:[W25]])</f>
        <v>454</v>
      </c>
      <c r="E22">
        <f>SUM(Table7[[#This Row],[W26]:[W38]])</f>
        <v>391</v>
      </c>
      <c r="F22">
        <f>SUM(Table7[[#This Row],[W39]:[W51]])</f>
        <v>400</v>
      </c>
      <c r="G22" s="7">
        <f>((Table9[[#This Row],[2020Q4]]*0.4)+(Table9[[#This Row],[2020Q3]]*0.3)+(Table9[[#This Row],[2020Q2]]*0.15)+(Table9[[#This Row],[2020Q1]]*0.15))</f>
        <v>420.54999999999995</v>
      </c>
      <c r="H22" s="7">
        <f>((Table9[[#This Row],[2021Q1]]*0.4)+(Table9[[#This Row],[2020Q4]]*0.3)+(Table9[[#This Row],[2020Q3]]*0.15)+(Table9[[#This Row],[2020Q2]]*0.15))</f>
        <v>414.97</v>
      </c>
      <c r="I22" s="7">
        <f>(0.4*Table9[[#This Row],[2021Q2]])+(0.3*Table9[[#This Row],[2021Q1]])+(Table9[[#This Row],[2020Q4]]*0.15)+(Table9[[#This Row],[2020Q3]]*0.15)</f>
        <v>410.803</v>
      </c>
      <c r="J22" s="7">
        <f>((Table9[[#This Row],[2021Q3]]*0.4)+(Table9[[#This Row],[2021Q2]]*0.3)+(Table9[[#This Row],[2021Q1]]*0.15)+(Table9[[#This Row],[2020Q4]]*0.15))</f>
        <v>411.8947</v>
      </c>
      <c r="K22" s="7">
        <f>SUM(Table9[[#This Row],[2021Q1]:[2021Q4]])</f>
        <v>1658.2176999999999</v>
      </c>
      <c r="L22" s="7">
        <v>23120</v>
      </c>
      <c r="M22" s="7">
        <f>Table9[[#This Row],[2021 Forecasted Quantity Sums]]*Table9[[#This Row],[prod_price]]</f>
        <v>38337993.223999999</v>
      </c>
    </row>
    <row r="23" spans="1:13" x14ac:dyDescent="0.25">
      <c r="A23" t="s">
        <v>12</v>
      </c>
      <c r="B23" t="s">
        <v>3</v>
      </c>
      <c r="C23">
        <f>SUM(Table7[[#This Row],[W0]:[W12]])</f>
        <v>517</v>
      </c>
      <c r="D23">
        <f>SUM(Table7[[#This Row],[W13]:[W25]])</f>
        <v>415</v>
      </c>
      <c r="E23">
        <f>SUM(Table7[[#This Row],[W26]:[W38]])</f>
        <v>385</v>
      </c>
      <c r="F23">
        <f>SUM(Table7[[#This Row],[W39]:[W51]])</f>
        <v>392</v>
      </c>
      <c r="G23" s="7">
        <f>((Table9[[#This Row],[2020Q4]]*0.4)+(Table9[[#This Row],[2020Q3]]*0.3)+(Table9[[#This Row],[2020Q2]]*0.15)+(Table9[[#This Row],[2020Q1]]*0.15))</f>
        <v>412.1</v>
      </c>
      <c r="H23" s="7">
        <f>((Table9[[#This Row],[2021Q1]]*0.4)+(Table9[[#This Row],[2020Q4]]*0.3)+(Table9[[#This Row],[2020Q3]]*0.15)+(Table9[[#This Row],[2020Q2]]*0.15))</f>
        <v>402.44000000000005</v>
      </c>
      <c r="I23" s="7">
        <f>(0.4*Table9[[#This Row],[2021Q2]])+(0.3*Table9[[#This Row],[2021Q1]])+(Table9[[#This Row],[2020Q4]]*0.15)+(Table9[[#This Row],[2020Q3]]*0.15)</f>
        <v>401.15600000000001</v>
      </c>
      <c r="J23" s="7">
        <f>((Table9[[#This Row],[2021Q3]]*0.4)+(Table9[[#This Row],[2021Q2]]*0.3)+(Table9[[#This Row],[2021Q1]]*0.15)+(Table9[[#This Row],[2020Q4]]*0.15))</f>
        <v>401.80940000000004</v>
      </c>
      <c r="K23" s="7">
        <f>SUM(Table9[[#This Row],[2021Q1]:[2021Q4]])</f>
        <v>1617.5054000000002</v>
      </c>
      <c r="L23" s="7">
        <v>23120</v>
      </c>
      <c r="M23" s="7">
        <f>Table9[[#This Row],[2021 Forecasted Quantity Sums]]*Table9[[#This Row],[prod_price]]</f>
        <v>37396724.848000005</v>
      </c>
    </row>
    <row r="24" spans="1:13" x14ac:dyDescent="0.25">
      <c r="A24" t="s">
        <v>12</v>
      </c>
      <c r="B24" t="s">
        <v>4</v>
      </c>
      <c r="C24">
        <f>SUM(Table7[[#This Row],[W0]:[W12]])</f>
        <v>471</v>
      </c>
      <c r="D24">
        <f>SUM(Table7[[#This Row],[W13]:[W25]])</f>
        <v>467</v>
      </c>
      <c r="E24">
        <f>SUM(Table7[[#This Row],[W26]:[W38]])</f>
        <v>378</v>
      </c>
      <c r="F24">
        <f>SUM(Table7[[#This Row],[W39]:[W51]])</f>
        <v>375</v>
      </c>
      <c r="G24" s="7">
        <f>((Table9[[#This Row],[2020Q4]]*0.4)+(Table9[[#This Row],[2020Q3]]*0.3)+(Table9[[#This Row],[2020Q2]]*0.15)+(Table9[[#This Row],[2020Q1]]*0.15))</f>
        <v>404.09999999999997</v>
      </c>
      <c r="H24" s="7">
        <f>((Table9[[#This Row],[2021Q1]]*0.4)+(Table9[[#This Row],[2020Q4]]*0.3)+(Table9[[#This Row],[2020Q3]]*0.15)+(Table9[[#This Row],[2020Q2]]*0.15))</f>
        <v>400.89</v>
      </c>
      <c r="I24" s="7">
        <f>(0.4*Table9[[#This Row],[2021Q2]])+(0.3*Table9[[#This Row],[2021Q1]])+(Table9[[#This Row],[2020Q4]]*0.15)+(Table9[[#This Row],[2020Q3]]*0.15)</f>
        <v>394.536</v>
      </c>
      <c r="J24" s="7">
        <f>((Table9[[#This Row],[2021Q3]]*0.4)+(Table9[[#This Row],[2021Q2]]*0.3)+(Table9[[#This Row],[2021Q1]]*0.15)+(Table9[[#This Row],[2020Q4]]*0.15))</f>
        <v>394.94640000000004</v>
      </c>
      <c r="K24" s="7">
        <f>SUM(Table9[[#This Row],[2021Q1]:[2021Q4]])</f>
        <v>1594.4724000000001</v>
      </c>
      <c r="L24" s="7">
        <v>23120</v>
      </c>
      <c r="M24" s="7">
        <f>Table9[[#This Row],[2021 Forecasted Quantity Sums]]*Table9[[#This Row],[prod_price]]</f>
        <v>36864201.888000004</v>
      </c>
    </row>
    <row r="25" spans="1:13" x14ac:dyDescent="0.25">
      <c r="A25" t="s">
        <v>12</v>
      </c>
      <c r="B25" t="s">
        <v>5</v>
      </c>
      <c r="C25">
        <f>SUM(Table7[[#This Row],[W0]:[W12]])</f>
        <v>449</v>
      </c>
      <c r="D25">
        <f>SUM(Table7[[#This Row],[W13]:[W25]])</f>
        <v>425</v>
      </c>
      <c r="E25">
        <f>SUM(Table7[[#This Row],[W26]:[W38]])</f>
        <v>390</v>
      </c>
      <c r="F25">
        <f>SUM(Table7[[#This Row],[W39]:[W51]])</f>
        <v>409</v>
      </c>
      <c r="G25" s="7">
        <f>((Table9[[#This Row],[2020Q4]]*0.4)+(Table9[[#This Row],[2020Q3]]*0.3)+(Table9[[#This Row],[2020Q2]]*0.15)+(Table9[[#This Row],[2020Q1]]*0.15))</f>
        <v>411.70000000000005</v>
      </c>
      <c r="H25" s="7">
        <f>((Table9[[#This Row],[2021Q1]]*0.4)+(Table9[[#This Row],[2020Q4]]*0.3)+(Table9[[#This Row],[2020Q3]]*0.15)+(Table9[[#This Row],[2020Q2]]*0.15))</f>
        <v>409.63</v>
      </c>
      <c r="I25" s="7">
        <f>(0.4*Table9[[#This Row],[2021Q2]])+(0.3*Table9[[#This Row],[2021Q1]])+(Table9[[#This Row],[2020Q4]]*0.15)+(Table9[[#This Row],[2020Q3]]*0.15)</f>
        <v>407.21199999999999</v>
      </c>
      <c r="J25" s="7">
        <f>((Table9[[#This Row],[2021Q3]]*0.4)+(Table9[[#This Row],[2021Q2]]*0.3)+(Table9[[#This Row],[2021Q1]]*0.15)+(Table9[[#This Row],[2020Q4]]*0.15))</f>
        <v>408.87879999999996</v>
      </c>
      <c r="K25" s="7">
        <f>SUM(Table9[[#This Row],[2021Q1]:[2021Q4]])</f>
        <v>1637.4207999999999</v>
      </c>
      <c r="L25" s="7">
        <v>23120</v>
      </c>
      <c r="M25" s="7">
        <f>Table9[[#This Row],[2021 Forecasted Quantity Sums]]*Table9[[#This Row],[prod_price]]</f>
        <v>37857168.895999998</v>
      </c>
    </row>
    <row r="26" spans="1:13" x14ac:dyDescent="0.25">
      <c r="A26" t="s">
        <v>12</v>
      </c>
      <c r="B26" t="s">
        <v>6</v>
      </c>
      <c r="C26">
        <f>SUM(Table7[[#This Row],[W0]:[W12]])</f>
        <v>526</v>
      </c>
      <c r="D26">
        <f>SUM(Table7[[#This Row],[W13]:[W25]])</f>
        <v>697</v>
      </c>
      <c r="E26">
        <f>SUM(Table7[[#This Row],[W26]:[W38]])</f>
        <v>414</v>
      </c>
      <c r="F26">
        <f>SUM(Table7[[#This Row],[W39]:[W51]])</f>
        <v>583</v>
      </c>
      <c r="G26" s="7">
        <f>((Table9[[#This Row],[2020Q4]]*0.4)+(Table9[[#This Row],[2020Q3]]*0.3)+(Table9[[#This Row],[2020Q2]]*0.15)+(Table9[[#This Row],[2020Q1]]*0.15))</f>
        <v>540.85</v>
      </c>
      <c r="H26" s="7">
        <f>((Table9[[#This Row],[2021Q1]]*0.4)+(Table9[[#This Row],[2020Q4]]*0.3)+(Table9[[#This Row],[2020Q3]]*0.15)+(Table9[[#This Row],[2020Q2]]*0.15))</f>
        <v>557.89</v>
      </c>
      <c r="I26" s="7">
        <f>(0.4*Table9[[#This Row],[2021Q2]])+(0.3*Table9[[#This Row],[2021Q1]])+(Table9[[#This Row],[2020Q4]]*0.15)+(Table9[[#This Row],[2020Q3]]*0.15)</f>
        <v>534.96100000000001</v>
      </c>
      <c r="J26" s="7">
        <f>((Table9[[#This Row],[2021Q3]]*0.4)+(Table9[[#This Row],[2021Q2]]*0.3)+(Table9[[#This Row],[2021Q1]]*0.15)+(Table9[[#This Row],[2020Q4]]*0.15))</f>
        <v>549.9289</v>
      </c>
      <c r="K26" s="7">
        <f>SUM(Table9[[#This Row],[2021Q1]:[2021Q4]])</f>
        <v>2183.6298999999999</v>
      </c>
      <c r="L26" s="7">
        <v>23120</v>
      </c>
      <c r="M26" s="7">
        <f>Table9[[#This Row],[2021 Forecasted Quantity Sums]]*Table9[[#This Row],[prod_price]]</f>
        <v>50485523.287999995</v>
      </c>
    </row>
    <row r="27" spans="1:13" x14ac:dyDescent="0.25">
      <c r="A27" t="s">
        <v>13</v>
      </c>
      <c r="B27" t="s">
        <v>2</v>
      </c>
      <c r="C27">
        <f>SUM(Table7[[#This Row],[W0]:[W12]])</f>
        <v>515</v>
      </c>
      <c r="D27">
        <f>SUM(Table7[[#This Row],[W13]:[W25]])</f>
        <v>495</v>
      </c>
      <c r="E27">
        <f>SUM(Table7[[#This Row],[W26]:[W38]])</f>
        <v>437</v>
      </c>
      <c r="F27">
        <f>SUM(Table7[[#This Row],[W39]:[W51]])</f>
        <v>430</v>
      </c>
      <c r="G27" s="7">
        <f>((Table9[[#This Row],[2020Q4]]*0.4)+(Table9[[#This Row],[2020Q3]]*0.3)+(Table9[[#This Row],[2020Q2]]*0.15)+(Table9[[#This Row],[2020Q1]]*0.15))</f>
        <v>454.6</v>
      </c>
      <c r="H27" s="7">
        <f>((Table9[[#This Row],[2021Q1]]*0.4)+(Table9[[#This Row],[2020Q4]]*0.3)+(Table9[[#This Row],[2020Q3]]*0.15)+(Table9[[#This Row],[2020Q2]]*0.15))</f>
        <v>450.64000000000004</v>
      </c>
      <c r="I27" s="7">
        <f>(0.4*Table9[[#This Row],[2021Q2]])+(0.3*Table9[[#This Row],[2021Q1]])+(Table9[[#This Row],[2020Q4]]*0.15)+(Table9[[#This Row],[2020Q3]]*0.15)</f>
        <v>446.68600000000004</v>
      </c>
      <c r="J27" s="7">
        <f>((Table9[[#This Row],[2021Q3]]*0.4)+(Table9[[#This Row],[2021Q2]]*0.3)+(Table9[[#This Row],[2021Q1]]*0.15)+(Table9[[#This Row],[2020Q4]]*0.15))</f>
        <v>446.5564</v>
      </c>
      <c r="K27" s="7">
        <f>SUM(Table9[[#This Row],[2021Q1]:[2021Q4]])</f>
        <v>1798.4823999999999</v>
      </c>
      <c r="L27" s="7">
        <v>14225</v>
      </c>
      <c r="M27" s="7">
        <f>Table9[[#This Row],[2021 Forecasted Quantity Sums]]*Table9[[#This Row],[prod_price]]</f>
        <v>25583412.139999997</v>
      </c>
    </row>
    <row r="28" spans="1:13" x14ac:dyDescent="0.25">
      <c r="A28" t="s">
        <v>13</v>
      </c>
      <c r="B28" t="s">
        <v>3</v>
      </c>
      <c r="C28">
        <f>SUM(Table7[[#This Row],[W0]:[W12]])</f>
        <v>487</v>
      </c>
      <c r="D28">
        <f>SUM(Table7[[#This Row],[W13]:[W25]])</f>
        <v>475</v>
      </c>
      <c r="E28">
        <f>SUM(Table7[[#This Row],[W26]:[W38]])</f>
        <v>377</v>
      </c>
      <c r="F28">
        <f>SUM(Table7[[#This Row],[W39]:[W51]])</f>
        <v>385</v>
      </c>
      <c r="G28" s="7">
        <f>((Table9[[#This Row],[2020Q4]]*0.4)+(Table9[[#This Row],[2020Q3]]*0.3)+(Table9[[#This Row],[2020Q2]]*0.15)+(Table9[[#This Row],[2020Q1]]*0.15))</f>
        <v>411.40000000000003</v>
      </c>
      <c r="H28" s="7">
        <f>((Table9[[#This Row],[2021Q1]]*0.4)+(Table9[[#This Row],[2020Q4]]*0.3)+(Table9[[#This Row],[2020Q3]]*0.15)+(Table9[[#This Row],[2020Q2]]*0.15))</f>
        <v>407.86000000000007</v>
      </c>
      <c r="I28" s="7">
        <f>(0.4*Table9[[#This Row],[2021Q2]])+(0.3*Table9[[#This Row],[2021Q1]])+(Table9[[#This Row],[2020Q4]]*0.15)+(Table9[[#This Row],[2020Q3]]*0.15)</f>
        <v>400.86400000000003</v>
      </c>
      <c r="J28" s="7">
        <f>((Table9[[#This Row],[2021Q3]]*0.4)+(Table9[[#This Row],[2021Q2]]*0.3)+(Table9[[#This Row],[2021Q1]]*0.15)+(Table9[[#This Row],[2020Q4]]*0.15))</f>
        <v>402.16360000000003</v>
      </c>
      <c r="K28" s="7">
        <f>SUM(Table9[[#This Row],[2021Q1]:[2021Q4]])</f>
        <v>1622.2876000000003</v>
      </c>
      <c r="L28" s="7">
        <v>14225</v>
      </c>
      <c r="M28" s="7">
        <f>Table9[[#This Row],[2021 Forecasted Quantity Sums]]*Table9[[#This Row],[prod_price]]</f>
        <v>23077041.110000003</v>
      </c>
    </row>
    <row r="29" spans="1:13" x14ac:dyDescent="0.25">
      <c r="A29" t="s">
        <v>13</v>
      </c>
      <c r="B29" t="s">
        <v>4</v>
      </c>
      <c r="C29">
        <f>SUM(Table7[[#This Row],[W0]:[W12]])</f>
        <v>497</v>
      </c>
      <c r="D29">
        <f>SUM(Table7[[#This Row],[W13]:[W25]])</f>
        <v>440</v>
      </c>
      <c r="E29">
        <f>SUM(Table7[[#This Row],[W26]:[W38]])</f>
        <v>357</v>
      </c>
      <c r="F29">
        <f>SUM(Table7[[#This Row],[W39]:[W51]])</f>
        <v>407</v>
      </c>
      <c r="G29" s="7">
        <f>((Table9[[#This Row],[2020Q4]]*0.4)+(Table9[[#This Row],[2020Q3]]*0.3)+(Table9[[#This Row],[2020Q2]]*0.15)+(Table9[[#This Row],[2020Q1]]*0.15))</f>
        <v>410.45</v>
      </c>
      <c r="H29" s="7">
        <f>((Table9[[#This Row],[2021Q1]]*0.4)+(Table9[[#This Row],[2020Q4]]*0.3)+(Table9[[#This Row],[2020Q3]]*0.15)+(Table9[[#This Row],[2020Q2]]*0.15))</f>
        <v>405.83</v>
      </c>
      <c r="I29" s="7">
        <f>(0.4*Table9[[#This Row],[2021Q2]])+(0.3*Table9[[#This Row],[2021Q1]])+(Table9[[#This Row],[2020Q4]]*0.15)+(Table9[[#This Row],[2020Q3]]*0.15)</f>
        <v>400.06700000000001</v>
      </c>
      <c r="J29" s="7">
        <f>((Table9[[#This Row],[2021Q3]]*0.4)+(Table9[[#This Row],[2021Q2]]*0.3)+(Table9[[#This Row],[2021Q1]]*0.15)+(Table9[[#This Row],[2020Q4]]*0.15))</f>
        <v>404.39330000000001</v>
      </c>
      <c r="K29" s="7">
        <f>SUM(Table9[[#This Row],[2021Q1]:[2021Q4]])</f>
        <v>1620.7402999999999</v>
      </c>
      <c r="L29" s="7">
        <v>14225</v>
      </c>
      <c r="M29" s="7">
        <f>Table9[[#This Row],[2021 Forecasted Quantity Sums]]*Table9[[#This Row],[prod_price]]</f>
        <v>23055030.767499998</v>
      </c>
    </row>
    <row r="30" spans="1:13" x14ac:dyDescent="0.25">
      <c r="A30" t="s">
        <v>13</v>
      </c>
      <c r="B30" t="s">
        <v>5</v>
      </c>
      <c r="C30">
        <f>SUM(Table7[[#This Row],[W0]:[W12]])</f>
        <v>481</v>
      </c>
      <c r="D30">
        <f>SUM(Table7[[#This Row],[W13]:[W25]])</f>
        <v>465</v>
      </c>
      <c r="E30">
        <f>SUM(Table7[[#This Row],[W26]:[W38]])</f>
        <v>362</v>
      </c>
      <c r="F30">
        <f>SUM(Table7[[#This Row],[W39]:[W51]])</f>
        <v>375</v>
      </c>
      <c r="G30" s="7">
        <f>((Table9[[#This Row],[2020Q4]]*0.4)+(Table9[[#This Row],[2020Q3]]*0.3)+(Table9[[#This Row],[2020Q2]]*0.15)+(Table9[[#This Row],[2020Q1]]*0.15))</f>
        <v>400.5</v>
      </c>
      <c r="H30" s="7">
        <f>((Table9[[#This Row],[2021Q1]]*0.4)+(Table9[[#This Row],[2020Q4]]*0.3)+(Table9[[#This Row],[2020Q3]]*0.15)+(Table9[[#This Row],[2020Q2]]*0.15))</f>
        <v>396.75000000000006</v>
      </c>
      <c r="I30" s="7">
        <f>(0.4*Table9[[#This Row],[2021Q2]])+(0.3*Table9[[#This Row],[2021Q1]])+(Table9[[#This Row],[2020Q4]]*0.15)+(Table9[[#This Row],[2020Q3]]*0.15)</f>
        <v>389.40000000000003</v>
      </c>
      <c r="J30" s="7">
        <f>((Table9[[#This Row],[2021Q3]]*0.4)+(Table9[[#This Row],[2021Q2]]*0.3)+(Table9[[#This Row],[2021Q1]]*0.15)+(Table9[[#This Row],[2020Q4]]*0.15))</f>
        <v>391.11</v>
      </c>
      <c r="K30" s="7">
        <f>SUM(Table9[[#This Row],[2021Q1]:[2021Q4]])</f>
        <v>1577.7600000000002</v>
      </c>
      <c r="L30" s="7">
        <v>14225</v>
      </c>
      <c r="M30" s="7">
        <f>Table9[[#This Row],[2021 Forecasted Quantity Sums]]*Table9[[#This Row],[prod_price]]</f>
        <v>22443636.000000004</v>
      </c>
    </row>
    <row r="31" spans="1:13" x14ac:dyDescent="0.25">
      <c r="A31" t="s">
        <v>13</v>
      </c>
      <c r="B31" t="s">
        <v>6</v>
      </c>
      <c r="C31">
        <f>SUM(Table7[[#This Row],[W0]:[W12]])</f>
        <v>466</v>
      </c>
      <c r="D31">
        <f>SUM(Table7[[#This Row],[W13]:[W25]])</f>
        <v>448</v>
      </c>
      <c r="E31">
        <f>SUM(Table7[[#This Row],[W26]:[W38]])</f>
        <v>364</v>
      </c>
      <c r="F31">
        <f>SUM(Table7[[#This Row],[W39]:[W51]])</f>
        <v>390</v>
      </c>
      <c r="G31" s="7">
        <f>((Table9[[#This Row],[2020Q4]]*0.4)+(Table9[[#This Row],[2020Q3]]*0.3)+(Table9[[#This Row],[2020Q2]]*0.15)+(Table9[[#This Row],[2020Q1]]*0.15))</f>
        <v>402.29999999999995</v>
      </c>
      <c r="H31" s="7">
        <f>((Table9[[#This Row],[2021Q1]]*0.4)+(Table9[[#This Row],[2020Q4]]*0.3)+(Table9[[#This Row],[2020Q3]]*0.15)+(Table9[[#This Row],[2020Q2]]*0.15))</f>
        <v>399.71999999999997</v>
      </c>
      <c r="I31" s="7">
        <f>(0.4*Table9[[#This Row],[2021Q2]])+(0.3*Table9[[#This Row],[2021Q1]])+(Table9[[#This Row],[2020Q4]]*0.15)+(Table9[[#This Row],[2020Q3]]*0.15)</f>
        <v>393.678</v>
      </c>
      <c r="J31" s="7">
        <f>((Table9[[#This Row],[2021Q3]]*0.4)+(Table9[[#This Row],[2021Q2]]*0.3)+(Table9[[#This Row],[2021Q1]]*0.15)+(Table9[[#This Row],[2020Q4]]*0.15))</f>
        <v>396.23219999999998</v>
      </c>
      <c r="K31" s="7">
        <f>SUM(Table9[[#This Row],[2021Q1]:[2021Q4]])</f>
        <v>1591.9301999999998</v>
      </c>
      <c r="L31" s="7">
        <v>14225</v>
      </c>
      <c r="M31" s="7">
        <f>Table9[[#This Row],[2021 Forecasted Quantity Sums]]*Table9[[#This Row],[prod_price]]</f>
        <v>22645207.094999999</v>
      </c>
    </row>
    <row r="32" spans="1:13" x14ac:dyDescent="0.25">
      <c r="A32" t="s">
        <v>14</v>
      </c>
      <c r="B32" t="s">
        <v>2</v>
      </c>
      <c r="C32">
        <f>SUM(Table7[[#This Row],[W0]:[W12]])</f>
        <v>465</v>
      </c>
      <c r="D32">
        <f>SUM(Table7[[#This Row],[W13]:[W25]])</f>
        <v>431</v>
      </c>
      <c r="E32">
        <f>SUM(Table7[[#This Row],[W26]:[W38]])</f>
        <v>377</v>
      </c>
      <c r="F32">
        <f>SUM(Table7[[#This Row],[W39]:[W51]])</f>
        <v>369</v>
      </c>
      <c r="G32" s="7">
        <f>((Table9[[#This Row],[2020Q4]]*0.4)+(Table9[[#This Row],[2020Q3]]*0.3)+(Table9[[#This Row],[2020Q2]]*0.15)+(Table9[[#This Row],[2020Q1]]*0.15))</f>
        <v>395.09999999999997</v>
      </c>
      <c r="H32" s="7">
        <f>((Table9[[#This Row],[2021Q1]]*0.4)+(Table9[[#This Row],[2020Q4]]*0.3)+(Table9[[#This Row],[2020Q3]]*0.15)+(Table9[[#This Row],[2020Q2]]*0.15))</f>
        <v>389.94</v>
      </c>
      <c r="I32" s="7">
        <f>(0.4*Table9[[#This Row],[2021Q2]])+(0.3*Table9[[#This Row],[2021Q1]])+(Table9[[#This Row],[2020Q4]]*0.15)+(Table9[[#This Row],[2020Q3]]*0.15)</f>
        <v>386.40600000000001</v>
      </c>
      <c r="J32" s="7">
        <f>((Table9[[#This Row],[2021Q3]]*0.4)+(Table9[[#This Row],[2021Q2]]*0.3)+(Table9[[#This Row],[2021Q1]]*0.15)+(Table9[[#This Row],[2020Q4]]*0.15))</f>
        <v>386.15940000000001</v>
      </c>
      <c r="K32" s="7">
        <f>SUM(Table9[[#This Row],[2021Q1]:[2021Q4]])</f>
        <v>1557.6053999999999</v>
      </c>
      <c r="L32" s="7">
        <v>11689</v>
      </c>
      <c r="M32" s="7">
        <f>Table9[[#This Row],[2021 Forecasted Quantity Sums]]*Table9[[#This Row],[prod_price]]</f>
        <v>18206849.520599999</v>
      </c>
    </row>
    <row r="33" spans="1:13" x14ac:dyDescent="0.25">
      <c r="A33" t="s">
        <v>14</v>
      </c>
      <c r="B33" t="s">
        <v>3</v>
      </c>
      <c r="C33">
        <f>SUM(Table7[[#This Row],[W0]:[W12]])</f>
        <v>399</v>
      </c>
      <c r="D33">
        <f>SUM(Table7[[#This Row],[W13]:[W25]])</f>
        <v>356</v>
      </c>
      <c r="E33">
        <f>SUM(Table7[[#This Row],[W26]:[W38]])</f>
        <v>264</v>
      </c>
      <c r="F33">
        <f>SUM(Table7[[#This Row],[W39]:[W51]])</f>
        <v>296</v>
      </c>
      <c r="G33" s="7">
        <f>((Table9[[#This Row],[2020Q4]]*0.4)+(Table9[[#This Row],[2020Q3]]*0.3)+(Table9[[#This Row],[2020Q2]]*0.15)+(Table9[[#This Row],[2020Q1]]*0.15))</f>
        <v>310.85000000000002</v>
      </c>
      <c r="H33" s="7">
        <f>((Table9[[#This Row],[2021Q1]]*0.4)+(Table9[[#This Row],[2020Q4]]*0.3)+(Table9[[#This Row],[2020Q3]]*0.15)+(Table9[[#This Row],[2020Q2]]*0.15))</f>
        <v>306.14</v>
      </c>
      <c r="I33" s="7">
        <f>(0.4*Table9[[#This Row],[2021Q2]])+(0.3*Table9[[#This Row],[2021Q1]])+(Table9[[#This Row],[2020Q4]]*0.15)+(Table9[[#This Row],[2020Q3]]*0.15)</f>
        <v>299.71100000000001</v>
      </c>
      <c r="J33" s="7">
        <f>((Table9[[#This Row],[2021Q3]]*0.4)+(Table9[[#This Row],[2021Q2]]*0.3)+(Table9[[#This Row],[2021Q1]]*0.15)+(Table9[[#This Row],[2020Q4]]*0.15))</f>
        <v>302.75389999999999</v>
      </c>
      <c r="K33" s="7">
        <f>SUM(Table9[[#This Row],[2021Q1]:[2021Q4]])</f>
        <v>1219.4549</v>
      </c>
      <c r="L33" s="7">
        <v>11689</v>
      </c>
      <c r="M33" s="7">
        <f>Table9[[#This Row],[2021 Forecasted Quantity Sums]]*Table9[[#This Row],[prod_price]]</f>
        <v>14254208.326099999</v>
      </c>
    </row>
    <row r="34" spans="1:13" x14ac:dyDescent="0.25">
      <c r="A34" t="s">
        <v>14</v>
      </c>
      <c r="B34" t="s">
        <v>4</v>
      </c>
      <c r="C34">
        <f>SUM(Table7[[#This Row],[W0]:[W12]])</f>
        <v>420</v>
      </c>
      <c r="D34">
        <f>SUM(Table7[[#This Row],[W13]:[W25]])</f>
        <v>428</v>
      </c>
      <c r="E34">
        <f>SUM(Table7[[#This Row],[W26]:[W38]])</f>
        <v>356</v>
      </c>
      <c r="F34">
        <f>SUM(Table7[[#This Row],[W39]:[W51]])</f>
        <v>398</v>
      </c>
      <c r="G34" s="7">
        <f>((Table9[[#This Row],[2020Q4]]*0.4)+(Table9[[#This Row],[2020Q3]]*0.3)+(Table9[[#This Row],[2020Q2]]*0.15)+(Table9[[#This Row],[2020Q1]]*0.15))</f>
        <v>393.2</v>
      </c>
      <c r="H34" s="7">
        <f>((Table9[[#This Row],[2021Q1]]*0.4)+(Table9[[#This Row],[2020Q4]]*0.3)+(Table9[[#This Row],[2020Q3]]*0.15)+(Table9[[#This Row],[2020Q2]]*0.15))</f>
        <v>394.28</v>
      </c>
      <c r="I34" s="7">
        <f>(0.4*Table9[[#This Row],[2021Q2]])+(0.3*Table9[[#This Row],[2021Q1]])+(Table9[[#This Row],[2020Q4]]*0.15)+(Table9[[#This Row],[2020Q3]]*0.15)</f>
        <v>388.77199999999993</v>
      </c>
      <c r="J34" s="7">
        <f>((Table9[[#This Row],[2021Q3]]*0.4)+(Table9[[#This Row],[2021Q2]]*0.3)+(Table9[[#This Row],[2021Q1]]*0.15)+(Table9[[#This Row],[2020Q4]]*0.15))</f>
        <v>392.47279999999995</v>
      </c>
      <c r="K34" s="7">
        <f>SUM(Table9[[#This Row],[2021Q1]:[2021Q4]])</f>
        <v>1568.7248</v>
      </c>
      <c r="L34" s="7">
        <v>11689</v>
      </c>
      <c r="M34" s="7">
        <f>Table9[[#This Row],[2021 Forecasted Quantity Sums]]*Table9[[#This Row],[prod_price]]</f>
        <v>18336824.187199999</v>
      </c>
    </row>
    <row r="35" spans="1:13" x14ac:dyDescent="0.25">
      <c r="A35" t="s">
        <v>14</v>
      </c>
      <c r="B35" t="s">
        <v>5</v>
      </c>
      <c r="C35">
        <f>SUM(Table7[[#This Row],[W0]:[W12]])</f>
        <v>271</v>
      </c>
      <c r="D35">
        <f>SUM(Table7[[#This Row],[W13]:[W25]])</f>
        <v>269</v>
      </c>
      <c r="E35">
        <f>SUM(Table7[[#This Row],[W26]:[W38]])</f>
        <v>207</v>
      </c>
      <c r="F35">
        <f>SUM(Table7[[#This Row],[W39]:[W51]])</f>
        <v>222</v>
      </c>
      <c r="G35" s="7">
        <f>((Table9[[#This Row],[2020Q4]]*0.4)+(Table9[[#This Row],[2020Q3]]*0.3)+(Table9[[#This Row],[2020Q2]]*0.15)+(Table9[[#This Row],[2020Q1]]*0.15))</f>
        <v>231.9</v>
      </c>
      <c r="H35" s="7">
        <f>((Table9[[#This Row],[2021Q1]]*0.4)+(Table9[[#This Row],[2020Q4]]*0.3)+(Table9[[#This Row],[2020Q3]]*0.15)+(Table9[[#This Row],[2020Q2]]*0.15))</f>
        <v>230.76000000000002</v>
      </c>
      <c r="I35" s="7">
        <f>(0.4*Table9[[#This Row],[2021Q2]])+(0.3*Table9[[#This Row],[2021Q1]])+(Table9[[#This Row],[2020Q4]]*0.15)+(Table9[[#This Row],[2020Q3]]*0.15)</f>
        <v>226.22400000000005</v>
      </c>
      <c r="J35" s="7">
        <f>((Table9[[#This Row],[2021Q3]]*0.4)+(Table9[[#This Row],[2021Q2]]*0.3)+(Table9[[#This Row],[2021Q1]]*0.15)+(Table9[[#This Row],[2020Q4]]*0.15))</f>
        <v>227.80260000000004</v>
      </c>
      <c r="K35" s="7">
        <f>SUM(Table9[[#This Row],[2021Q1]:[2021Q4]])</f>
        <v>916.6866</v>
      </c>
      <c r="L35" s="7">
        <v>11689</v>
      </c>
      <c r="M35" s="7">
        <f>Table9[[#This Row],[2021 Forecasted Quantity Sums]]*Table9[[#This Row],[prod_price]]</f>
        <v>10715149.667400001</v>
      </c>
    </row>
    <row r="36" spans="1:13" x14ac:dyDescent="0.25">
      <c r="A36" t="s">
        <v>14</v>
      </c>
      <c r="B36" t="s">
        <v>6</v>
      </c>
      <c r="C36">
        <f>SUM(Table7[[#This Row],[W0]:[W12]])</f>
        <v>241</v>
      </c>
      <c r="D36">
        <f>SUM(Table7[[#This Row],[W13]:[W25]])</f>
        <v>254</v>
      </c>
      <c r="E36">
        <f>SUM(Table7[[#This Row],[W26]:[W38]])</f>
        <v>235</v>
      </c>
      <c r="F36">
        <f>SUM(Table7[[#This Row],[W39]:[W51]])</f>
        <v>202</v>
      </c>
      <c r="G36" s="7">
        <f>((Table9[[#This Row],[2020Q4]]*0.4)+(Table9[[#This Row],[2020Q3]]*0.3)+(Table9[[#This Row],[2020Q2]]*0.15)+(Table9[[#This Row],[2020Q1]]*0.15))</f>
        <v>225.55</v>
      </c>
      <c r="H36" s="7">
        <f>((Table9[[#This Row],[2021Q1]]*0.4)+(Table9[[#This Row],[2020Q4]]*0.3)+(Table9[[#This Row],[2020Q3]]*0.15)+(Table9[[#This Row],[2020Q2]]*0.15))</f>
        <v>224.17</v>
      </c>
      <c r="I36" s="7">
        <f>(0.4*Table9[[#This Row],[2021Q2]])+(0.3*Table9[[#This Row],[2021Q1]])+(Table9[[#This Row],[2020Q4]]*0.15)+(Table9[[#This Row],[2020Q3]]*0.15)</f>
        <v>222.88300000000004</v>
      </c>
      <c r="J36" s="7">
        <f>((Table9[[#This Row],[2021Q3]]*0.4)+(Table9[[#This Row],[2021Q2]]*0.3)+(Table9[[#This Row],[2021Q1]]*0.15)+(Table9[[#This Row],[2020Q4]]*0.15))</f>
        <v>220.5367</v>
      </c>
      <c r="K36" s="7">
        <f>SUM(Table9[[#This Row],[2021Q1]:[2021Q4]])</f>
        <v>893.13970000000006</v>
      </c>
      <c r="L36" s="7">
        <v>11689</v>
      </c>
      <c r="M36" s="7">
        <f>Table9[[#This Row],[2021 Forecasted Quantity Sums]]*Table9[[#This Row],[prod_price]]</f>
        <v>10439909.953300001</v>
      </c>
    </row>
    <row r="37" spans="1:13" x14ac:dyDescent="0.25">
      <c r="A37" t="s">
        <v>15</v>
      </c>
      <c r="B37" t="s">
        <v>2</v>
      </c>
      <c r="C37">
        <f>SUM(Table7[[#This Row],[W0]:[W12]])</f>
        <v>192</v>
      </c>
      <c r="D37">
        <f>SUM(Table7[[#This Row],[W13]:[W25]])</f>
        <v>276</v>
      </c>
      <c r="E37">
        <f>SUM(Table7[[#This Row],[W26]:[W38]])</f>
        <v>155</v>
      </c>
      <c r="F37">
        <f>SUM(Table7[[#This Row],[W39]:[W51]])</f>
        <v>237</v>
      </c>
      <c r="G37" s="7">
        <f>((Table9[[#This Row],[2020Q4]]*0.4)+(Table9[[#This Row],[2020Q3]]*0.3)+(Table9[[#This Row],[2020Q2]]*0.15)+(Table9[[#This Row],[2020Q1]]*0.15))</f>
        <v>211.5</v>
      </c>
      <c r="H37" s="7">
        <f>((Table9[[#This Row],[2021Q1]]*0.4)+(Table9[[#This Row],[2020Q4]]*0.3)+(Table9[[#This Row],[2020Q3]]*0.15)+(Table9[[#This Row],[2020Q2]]*0.15))</f>
        <v>220.35</v>
      </c>
      <c r="I37" s="7">
        <f>(0.4*Table9[[#This Row],[2021Q2]])+(0.3*Table9[[#This Row],[2021Q1]])+(Table9[[#This Row],[2020Q4]]*0.15)+(Table9[[#This Row],[2020Q3]]*0.15)</f>
        <v>210.39</v>
      </c>
      <c r="J37" s="7">
        <f>((Table9[[#This Row],[2021Q3]]*0.4)+(Table9[[#This Row],[2021Q2]]*0.3)+(Table9[[#This Row],[2021Q1]]*0.15)+(Table9[[#This Row],[2020Q4]]*0.15))</f>
        <v>217.536</v>
      </c>
      <c r="K37" s="7">
        <f>SUM(Table9[[#This Row],[2021Q1]:[2021Q4]])</f>
        <v>859.77600000000007</v>
      </c>
      <c r="L37" s="7">
        <v>4649</v>
      </c>
      <c r="M37" s="7">
        <f>Table9[[#This Row],[2021 Forecasted Quantity Sums]]*Table9[[#This Row],[prod_price]]</f>
        <v>3997098.6240000003</v>
      </c>
    </row>
    <row r="38" spans="1:13" x14ac:dyDescent="0.25">
      <c r="A38" t="s">
        <v>15</v>
      </c>
      <c r="B38" t="s">
        <v>3</v>
      </c>
      <c r="C38">
        <f>SUM(Table7[[#This Row],[W0]:[W12]])</f>
        <v>201</v>
      </c>
      <c r="D38">
        <f>SUM(Table7[[#This Row],[W13]:[W25]])</f>
        <v>241</v>
      </c>
      <c r="E38">
        <f>SUM(Table7[[#This Row],[W26]:[W38]])</f>
        <v>156</v>
      </c>
      <c r="F38">
        <f>SUM(Table7[[#This Row],[W39]:[W51]])</f>
        <v>188</v>
      </c>
      <c r="G38" s="7">
        <f>((Table9[[#This Row],[2020Q4]]*0.4)+(Table9[[#This Row],[2020Q3]]*0.3)+(Table9[[#This Row],[2020Q2]]*0.15)+(Table9[[#This Row],[2020Q1]]*0.15))</f>
        <v>188.3</v>
      </c>
      <c r="H38" s="7">
        <f>((Table9[[#This Row],[2021Q1]]*0.4)+(Table9[[#This Row],[2020Q4]]*0.3)+(Table9[[#This Row],[2020Q3]]*0.15)+(Table9[[#This Row],[2020Q2]]*0.15))</f>
        <v>191.27</v>
      </c>
      <c r="I38" s="7">
        <f>(0.4*Table9[[#This Row],[2021Q2]])+(0.3*Table9[[#This Row],[2021Q1]])+(Table9[[#This Row],[2020Q4]]*0.15)+(Table9[[#This Row],[2020Q3]]*0.15)</f>
        <v>184.59800000000001</v>
      </c>
      <c r="J38" s="7">
        <f>((Table9[[#This Row],[2021Q3]]*0.4)+(Table9[[#This Row],[2021Q2]]*0.3)+(Table9[[#This Row],[2021Q1]]*0.15)+(Table9[[#This Row],[2020Q4]]*0.15))</f>
        <v>187.6652</v>
      </c>
      <c r="K38" s="7">
        <f>SUM(Table9[[#This Row],[2021Q1]:[2021Q4]])</f>
        <v>751.83320000000015</v>
      </c>
      <c r="L38" s="7">
        <v>4649</v>
      </c>
      <c r="M38" s="7">
        <f>Table9[[#This Row],[2021 Forecasted Quantity Sums]]*Table9[[#This Row],[prod_price]]</f>
        <v>3495272.5468000006</v>
      </c>
    </row>
    <row r="39" spans="1:13" x14ac:dyDescent="0.25">
      <c r="A39" t="s">
        <v>15</v>
      </c>
      <c r="B39" t="s">
        <v>4</v>
      </c>
      <c r="C39">
        <f>SUM(Table7[[#This Row],[W0]:[W12]])</f>
        <v>140</v>
      </c>
      <c r="D39">
        <f>SUM(Table7[[#This Row],[W13]:[W25]])</f>
        <v>203</v>
      </c>
      <c r="E39">
        <f>SUM(Table7[[#This Row],[W26]:[W38]])</f>
        <v>127</v>
      </c>
      <c r="F39">
        <f>SUM(Table7[[#This Row],[W39]:[W51]])</f>
        <v>170</v>
      </c>
      <c r="G39" s="7">
        <f>((Table9[[#This Row],[2020Q4]]*0.4)+(Table9[[#This Row],[2020Q3]]*0.3)+(Table9[[#This Row],[2020Q2]]*0.15)+(Table9[[#This Row],[2020Q1]]*0.15))</f>
        <v>157.54999999999998</v>
      </c>
      <c r="H39" s="7">
        <f>((Table9[[#This Row],[2021Q1]]*0.4)+(Table9[[#This Row],[2020Q4]]*0.3)+(Table9[[#This Row],[2020Q3]]*0.15)+(Table9[[#This Row],[2020Q2]]*0.15))</f>
        <v>163.51999999999998</v>
      </c>
      <c r="I39" s="7">
        <f>(0.4*Table9[[#This Row],[2021Q2]])+(0.3*Table9[[#This Row],[2021Q1]])+(Table9[[#This Row],[2020Q4]]*0.15)+(Table9[[#This Row],[2020Q3]]*0.15)</f>
        <v>157.22300000000001</v>
      </c>
      <c r="J39" s="7">
        <f>((Table9[[#This Row],[2021Q3]]*0.4)+(Table9[[#This Row],[2021Q2]]*0.3)+(Table9[[#This Row],[2021Q1]]*0.15)+(Table9[[#This Row],[2020Q4]]*0.15))</f>
        <v>161.07769999999999</v>
      </c>
      <c r="K39" s="7">
        <f>SUM(Table9[[#This Row],[2021Q1]:[2021Q4]])</f>
        <v>639.37069999999994</v>
      </c>
      <c r="L39" s="7">
        <v>4649</v>
      </c>
      <c r="M39" s="7">
        <f>Table9[[#This Row],[2021 Forecasted Quantity Sums]]*Table9[[#This Row],[prod_price]]</f>
        <v>2972434.3842999996</v>
      </c>
    </row>
    <row r="40" spans="1:13" x14ac:dyDescent="0.25">
      <c r="A40" t="s">
        <v>15</v>
      </c>
      <c r="B40" t="s">
        <v>5</v>
      </c>
      <c r="C40">
        <f>SUM(Table7[[#This Row],[W0]:[W12]])</f>
        <v>155</v>
      </c>
      <c r="D40">
        <f>SUM(Table7[[#This Row],[W13]:[W25]])</f>
        <v>212</v>
      </c>
      <c r="E40">
        <f>SUM(Table7[[#This Row],[W26]:[W38]])</f>
        <v>112</v>
      </c>
      <c r="F40">
        <f>SUM(Table7[[#This Row],[W39]:[W51]])</f>
        <v>136</v>
      </c>
      <c r="G40" s="7">
        <f>((Table9[[#This Row],[2020Q4]]*0.4)+(Table9[[#This Row],[2020Q3]]*0.3)+(Table9[[#This Row],[2020Q2]]*0.15)+(Table9[[#This Row],[2020Q1]]*0.15))</f>
        <v>143.05000000000001</v>
      </c>
      <c r="H40" s="7">
        <f>((Table9[[#This Row],[2021Q1]]*0.4)+(Table9[[#This Row],[2020Q4]]*0.3)+(Table9[[#This Row],[2020Q3]]*0.15)+(Table9[[#This Row],[2020Q2]]*0.15))</f>
        <v>146.62</v>
      </c>
      <c r="I40" s="7">
        <f>(0.4*Table9[[#This Row],[2021Q2]])+(0.3*Table9[[#This Row],[2021Q1]])+(Table9[[#This Row],[2020Q4]]*0.15)+(Table9[[#This Row],[2020Q3]]*0.15)</f>
        <v>138.76300000000001</v>
      </c>
      <c r="J40" s="7">
        <f>((Table9[[#This Row],[2021Q3]]*0.4)+(Table9[[#This Row],[2021Q2]]*0.3)+(Table9[[#This Row],[2021Q1]]*0.15)+(Table9[[#This Row],[2020Q4]]*0.15))</f>
        <v>141.34869999999998</v>
      </c>
      <c r="K40" s="7">
        <f>SUM(Table9[[#This Row],[2021Q1]:[2021Q4]])</f>
        <v>569.7817</v>
      </c>
      <c r="L40" s="7">
        <v>4649</v>
      </c>
      <c r="M40" s="7">
        <f>Table9[[#This Row],[2021 Forecasted Quantity Sums]]*Table9[[#This Row],[prod_price]]</f>
        <v>2648915.1233000001</v>
      </c>
    </row>
    <row r="41" spans="1:13" x14ac:dyDescent="0.25">
      <c r="A41" t="s">
        <v>15</v>
      </c>
      <c r="B41" t="s">
        <v>6</v>
      </c>
      <c r="C41">
        <f>SUM(Table7[[#This Row],[W0]:[W12]])</f>
        <v>165</v>
      </c>
      <c r="D41">
        <f>SUM(Table7[[#This Row],[W13]:[W25]])</f>
        <v>172</v>
      </c>
      <c r="E41">
        <f>SUM(Table7[[#This Row],[W26]:[W38]])</f>
        <v>127</v>
      </c>
      <c r="F41">
        <f>SUM(Table7[[#This Row],[W39]:[W51]])</f>
        <v>125</v>
      </c>
      <c r="G41" s="7">
        <f>((Table9[[#This Row],[2020Q4]]*0.4)+(Table9[[#This Row],[2020Q3]]*0.3)+(Table9[[#This Row],[2020Q2]]*0.15)+(Table9[[#This Row],[2020Q1]]*0.15))</f>
        <v>138.64999999999998</v>
      </c>
      <c r="H41" s="7">
        <f>((Table9[[#This Row],[2021Q1]]*0.4)+(Table9[[#This Row],[2020Q4]]*0.3)+(Table9[[#This Row],[2020Q3]]*0.15)+(Table9[[#This Row],[2020Q2]]*0.15))</f>
        <v>137.81</v>
      </c>
      <c r="I41" s="7">
        <f>(0.4*Table9[[#This Row],[2021Q2]])+(0.3*Table9[[#This Row],[2021Q1]])+(Table9[[#This Row],[2020Q4]]*0.15)+(Table9[[#This Row],[2020Q3]]*0.15)</f>
        <v>134.51900000000001</v>
      </c>
      <c r="J41" s="7">
        <f>((Table9[[#This Row],[2021Q3]]*0.4)+(Table9[[#This Row],[2021Q2]]*0.3)+(Table9[[#This Row],[2021Q1]]*0.15)+(Table9[[#This Row],[2020Q4]]*0.15))</f>
        <v>134.69810000000001</v>
      </c>
      <c r="K41" s="7">
        <f>SUM(Table9[[#This Row],[2021Q1]:[2021Q4]])</f>
        <v>545.6771</v>
      </c>
      <c r="L41" s="7">
        <v>4649</v>
      </c>
      <c r="M41" s="7">
        <f>Table9[[#This Row],[2021 Forecasted Quantity Sums]]*Table9[[#This Row],[prod_price]]</f>
        <v>2536852.8379000002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B9A7-8406-46D7-859F-6BF21E8D3655}">
  <dimension ref="A1:J8"/>
  <sheetViews>
    <sheetView workbookViewId="0">
      <selection activeCell="J8" sqref="J8"/>
    </sheetView>
  </sheetViews>
  <sheetFormatPr defaultRowHeight="15" x14ac:dyDescent="0.25"/>
  <cols>
    <col min="1" max="1" width="38.28515625" bestFit="1" customWidth="1"/>
    <col min="2" max="2" width="25.28515625" bestFit="1" customWidth="1"/>
    <col min="3" max="3" width="26.42578125" bestFit="1" customWidth="1"/>
    <col min="4" max="4" width="12" bestFit="1" customWidth="1"/>
    <col min="5" max="5" width="15.7109375" bestFit="1" customWidth="1"/>
    <col min="6" max="6" width="20" bestFit="1" customWidth="1"/>
    <col min="7" max="7" width="12" bestFit="1" customWidth="1"/>
    <col min="8" max="8" width="12.5703125" bestFit="1" customWidth="1"/>
    <col min="9" max="9" width="23.140625" bestFit="1" customWidth="1"/>
    <col min="10" max="10" width="12" bestFit="1" customWidth="1"/>
  </cols>
  <sheetData>
    <row r="1" spans="1:10" x14ac:dyDescent="0.25">
      <c r="A1" s="11" t="s">
        <v>125</v>
      </c>
      <c r="B1" s="11" t="s">
        <v>120</v>
      </c>
    </row>
    <row r="2" spans="1:10" x14ac:dyDescent="0.25">
      <c r="A2" s="11" t="s">
        <v>118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119</v>
      </c>
    </row>
    <row r="3" spans="1:10" x14ac:dyDescent="0.25">
      <c r="A3" s="12" t="s">
        <v>2</v>
      </c>
      <c r="B3" s="7">
        <v>12023906.4252</v>
      </c>
      <c r="C3" s="7">
        <v>5782935.6747000003</v>
      </c>
      <c r="D3" s="7">
        <v>23223437.128800001</v>
      </c>
      <c r="E3" s="7">
        <v>9830732.2284999993</v>
      </c>
      <c r="F3" s="7">
        <v>38337993.223999999</v>
      </c>
      <c r="G3" s="7">
        <v>25583412.139999997</v>
      </c>
      <c r="H3" s="7">
        <v>18206849.520599999</v>
      </c>
      <c r="I3" s="7">
        <v>3997098.6240000003</v>
      </c>
      <c r="J3" s="7">
        <v>136986364.96580002</v>
      </c>
    </row>
    <row r="4" spans="1:10" x14ac:dyDescent="0.25">
      <c r="A4" s="12" t="s">
        <v>3</v>
      </c>
      <c r="B4" s="7">
        <v>9740658.6449999996</v>
      </c>
      <c r="C4" s="7">
        <v>5614602.2829000009</v>
      </c>
      <c r="D4" s="7">
        <v>23003344.478399999</v>
      </c>
      <c r="E4" s="7">
        <v>22218851.0997</v>
      </c>
      <c r="F4" s="7">
        <v>37396724.848000005</v>
      </c>
      <c r="G4" s="7">
        <v>23077041.110000003</v>
      </c>
      <c r="H4" s="7">
        <v>14254208.326099999</v>
      </c>
      <c r="I4" s="7">
        <v>3495272.5468000006</v>
      </c>
      <c r="J4" s="7">
        <v>138800703.3369</v>
      </c>
    </row>
    <row r="5" spans="1:10" x14ac:dyDescent="0.25">
      <c r="A5" s="12" t="s">
        <v>4</v>
      </c>
      <c r="B5" s="7">
        <v>9195346.2815999985</v>
      </c>
      <c r="C5" s="7">
        <v>5361878.5713999998</v>
      </c>
      <c r="D5" s="7">
        <v>17146661.473599996</v>
      </c>
      <c r="E5" s="7">
        <v>20471995.859299999</v>
      </c>
      <c r="F5" s="7">
        <v>36864201.888000004</v>
      </c>
      <c r="G5" s="7">
        <v>23055030.767499998</v>
      </c>
      <c r="H5" s="7">
        <v>18336824.187199999</v>
      </c>
      <c r="I5" s="7">
        <v>2972434.3842999996</v>
      </c>
      <c r="J5" s="7">
        <v>133404373.41289997</v>
      </c>
    </row>
    <row r="6" spans="1:10" x14ac:dyDescent="0.25">
      <c r="A6" s="12" t="s">
        <v>5</v>
      </c>
      <c r="B6" s="7">
        <v>9095909.1749999989</v>
      </c>
      <c r="C6" s="7">
        <v>18195060.576399997</v>
      </c>
      <c r="D6" s="7">
        <v>13989504.484000003</v>
      </c>
      <c r="E6" s="7">
        <v>22424804.622099999</v>
      </c>
      <c r="F6" s="7">
        <v>37857168.895999998</v>
      </c>
      <c r="G6" s="7">
        <v>22443636.000000004</v>
      </c>
      <c r="H6" s="7">
        <v>10715149.667400001</v>
      </c>
      <c r="I6" s="7">
        <v>2648915.1233000001</v>
      </c>
      <c r="J6" s="7">
        <v>137370148.54419997</v>
      </c>
    </row>
    <row r="7" spans="1:10" x14ac:dyDescent="0.25">
      <c r="A7" s="12" t="s">
        <v>6</v>
      </c>
      <c r="B7" s="7">
        <v>8219580.2190000005</v>
      </c>
      <c r="C7" s="7">
        <v>18705821.946399998</v>
      </c>
      <c r="D7" s="7">
        <v>12927767.567800002</v>
      </c>
      <c r="E7" s="7">
        <v>21888872.500100002</v>
      </c>
      <c r="F7" s="7">
        <v>50485523.287999995</v>
      </c>
      <c r="G7" s="7">
        <v>22645207.094999999</v>
      </c>
      <c r="H7" s="7">
        <v>10439909.953300001</v>
      </c>
      <c r="I7" s="7">
        <v>2536852.8379000002</v>
      </c>
      <c r="J7" s="7">
        <v>147849535.4075</v>
      </c>
    </row>
    <row r="8" spans="1:10" x14ac:dyDescent="0.25">
      <c r="A8" s="12" t="s">
        <v>119</v>
      </c>
      <c r="B8" s="7">
        <v>48275400.745800003</v>
      </c>
      <c r="C8" s="7">
        <v>53660299.051799998</v>
      </c>
      <c r="D8" s="7">
        <v>90290715.132599995</v>
      </c>
      <c r="E8" s="7">
        <v>96835256.309699997</v>
      </c>
      <c r="F8" s="7">
        <v>200941612.14399999</v>
      </c>
      <c r="G8" s="7">
        <v>116804327.1125</v>
      </c>
      <c r="H8" s="7">
        <v>71952941.654599994</v>
      </c>
      <c r="I8" s="7">
        <v>15650573.516299998</v>
      </c>
      <c r="J8" s="7">
        <v>694411125.66729999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CDD7A-76A3-427D-89E2-C93272FD6614}">
  <dimension ref="A10:J17"/>
  <sheetViews>
    <sheetView topLeftCell="A10" workbookViewId="0">
      <selection activeCell="J17" sqref="J17"/>
    </sheetView>
  </sheetViews>
  <sheetFormatPr defaultRowHeight="15" x14ac:dyDescent="0.25"/>
  <cols>
    <col min="1" max="1" width="39.7109375" bestFit="1" customWidth="1"/>
    <col min="2" max="2" width="25.28515625" bestFit="1" customWidth="1"/>
    <col min="3" max="3" width="26.42578125" bestFit="1" customWidth="1"/>
    <col min="4" max="4" width="12" bestFit="1" customWidth="1"/>
    <col min="5" max="5" width="15.7109375" bestFit="1" customWidth="1"/>
    <col min="6" max="6" width="20" bestFit="1" customWidth="1"/>
    <col min="7" max="7" width="12" bestFit="1" customWidth="1"/>
    <col min="8" max="8" width="12.5703125" bestFit="1" customWidth="1"/>
    <col min="9" max="9" width="23.140625" bestFit="1" customWidth="1"/>
    <col min="10" max="10" width="12" bestFit="1" customWidth="1"/>
    <col min="11" max="12" width="11" bestFit="1" customWidth="1"/>
    <col min="13" max="13" width="31.42578125" bestFit="1" customWidth="1"/>
    <col min="14" max="15" width="10" bestFit="1" customWidth="1"/>
    <col min="16" max="18" width="11" bestFit="1" customWidth="1"/>
    <col min="19" max="19" width="11.7109375" bestFit="1" customWidth="1"/>
    <col min="20" max="20" width="17.5703125" bestFit="1" customWidth="1"/>
    <col min="21" max="21" width="10" bestFit="1" customWidth="1"/>
    <col min="22" max="23" width="11" bestFit="1" customWidth="1"/>
    <col min="24" max="24" width="10" bestFit="1" customWidth="1"/>
    <col min="25" max="25" width="20.7109375" bestFit="1" customWidth="1"/>
    <col min="26" max="26" width="21.85546875" bestFit="1" customWidth="1"/>
    <col min="27" max="30" width="11" bestFit="1" customWidth="1"/>
    <col min="31" max="31" width="25" bestFit="1" customWidth="1"/>
    <col min="32" max="32" width="11.7109375" bestFit="1" customWidth="1"/>
    <col min="33" max="36" width="11" bestFit="1" customWidth="1"/>
    <col min="37" max="37" width="14.85546875" bestFit="1" customWidth="1"/>
    <col min="38" max="38" width="14.42578125" bestFit="1" customWidth="1"/>
    <col min="39" max="39" width="9" bestFit="1" customWidth="1"/>
    <col min="40" max="40" width="10" bestFit="1" customWidth="1"/>
    <col min="41" max="42" width="11" bestFit="1" customWidth="1"/>
    <col min="43" max="43" width="17.7109375" bestFit="1" customWidth="1"/>
    <col min="44" max="44" width="25" bestFit="1" customWidth="1"/>
    <col min="45" max="48" width="10" bestFit="1" customWidth="1"/>
    <col min="49" max="49" width="28.140625" bestFit="1" customWidth="1"/>
    <col min="50" max="50" width="12" bestFit="1" customWidth="1"/>
    <col min="51" max="53" width="11" bestFit="1" customWidth="1"/>
    <col min="54" max="54" width="10" bestFit="1" customWidth="1"/>
    <col min="55" max="55" width="10.42578125" bestFit="1" customWidth="1"/>
    <col min="56" max="71" width="11" bestFit="1" customWidth="1"/>
    <col min="72" max="72" width="10" bestFit="1" customWidth="1"/>
    <col min="73" max="73" width="10.42578125" bestFit="1" customWidth="1"/>
    <col min="74" max="74" width="11" bestFit="1" customWidth="1"/>
    <col min="75" max="75" width="11.42578125" bestFit="1" customWidth="1"/>
    <col min="76" max="76" width="11" bestFit="1" customWidth="1"/>
    <col min="77" max="77" width="11.42578125" bestFit="1" customWidth="1"/>
    <col min="78" max="78" width="11" bestFit="1" customWidth="1"/>
    <col min="79" max="79" width="11.42578125" bestFit="1" customWidth="1"/>
    <col min="80" max="80" width="11" bestFit="1" customWidth="1"/>
    <col min="81" max="81" width="11.42578125" bestFit="1" customWidth="1"/>
    <col min="82" max="82" width="12" bestFit="1" customWidth="1"/>
    <col min="83" max="96" width="11" bestFit="1" customWidth="1"/>
    <col min="97" max="97" width="10" bestFit="1" customWidth="1"/>
    <col min="98" max="98" width="10.42578125" bestFit="1" customWidth="1"/>
    <col min="99" max="99" width="10" bestFit="1" customWidth="1"/>
    <col min="100" max="106" width="11" bestFit="1" customWidth="1"/>
    <col min="107" max="107" width="11.42578125" bestFit="1" customWidth="1"/>
    <col min="108" max="109" width="11" bestFit="1" customWidth="1"/>
    <col min="110" max="110" width="11.42578125" bestFit="1" customWidth="1"/>
    <col min="111" max="112" width="11" bestFit="1" customWidth="1"/>
    <col min="113" max="113" width="11.42578125" bestFit="1" customWidth="1"/>
    <col min="114" max="115" width="11" bestFit="1" customWidth="1"/>
    <col min="116" max="116" width="11.42578125" bestFit="1" customWidth="1"/>
    <col min="117" max="117" width="11" bestFit="1" customWidth="1"/>
    <col min="118" max="118" width="12" bestFit="1" customWidth="1"/>
    <col min="119" max="129" width="11" bestFit="1" customWidth="1"/>
    <col min="130" max="130" width="10" bestFit="1" customWidth="1"/>
    <col min="131" max="132" width="10.42578125" bestFit="1" customWidth="1"/>
    <col min="133" max="133" width="10" bestFit="1" customWidth="1"/>
    <col min="134" max="142" width="11" bestFit="1" customWidth="1"/>
    <col min="143" max="144" width="11.42578125" bestFit="1" customWidth="1"/>
    <col min="145" max="146" width="11" bestFit="1" customWidth="1"/>
    <col min="147" max="148" width="11.42578125" bestFit="1" customWidth="1"/>
    <col min="149" max="150" width="11" bestFit="1" customWidth="1"/>
    <col min="151" max="152" width="11.42578125" bestFit="1" customWidth="1"/>
    <col min="153" max="154" width="11" bestFit="1" customWidth="1"/>
    <col min="155" max="156" width="11.42578125" bestFit="1" customWidth="1"/>
    <col min="157" max="157" width="11" bestFit="1" customWidth="1"/>
    <col min="158" max="158" width="12" bestFit="1" customWidth="1"/>
    <col min="159" max="171" width="11" bestFit="1" customWidth="1"/>
    <col min="172" max="173" width="11.42578125" bestFit="1" customWidth="1"/>
    <col min="174" max="176" width="11" bestFit="1" customWidth="1"/>
    <col min="177" max="178" width="11.42578125" bestFit="1" customWidth="1"/>
    <col min="179" max="181" width="11" bestFit="1" customWidth="1"/>
    <col min="182" max="183" width="11.42578125" bestFit="1" customWidth="1"/>
    <col min="184" max="186" width="11" bestFit="1" customWidth="1"/>
    <col min="187" max="188" width="11.42578125" bestFit="1" customWidth="1"/>
    <col min="189" max="190" width="11" bestFit="1" customWidth="1"/>
    <col min="191" max="191" width="12" bestFit="1" customWidth="1"/>
    <col min="192" max="207" width="11" bestFit="1" customWidth="1"/>
    <col min="208" max="209" width="11.42578125" bestFit="1" customWidth="1"/>
    <col min="210" max="213" width="11" bestFit="1" customWidth="1"/>
    <col min="214" max="216" width="11.42578125" bestFit="1" customWidth="1"/>
    <col min="217" max="219" width="11" bestFit="1" customWidth="1"/>
    <col min="220" max="222" width="11.42578125" bestFit="1" customWidth="1"/>
    <col min="223" max="225" width="11" bestFit="1" customWidth="1"/>
    <col min="226" max="228" width="11.42578125" bestFit="1" customWidth="1"/>
    <col min="229" max="230" width="11" bestFit="1" customWidth="1"/>
    <col min="231" max="231" width="12" bestFit="1" customWidth="1"/>
    <col min="232" max="243" width="11" bestFit="1" customWidth="1"/>
    <col min="244" max="245" width="11.42578125" bestFit="1" customWidth="1"/>
    <col min="246" max="250" width="11" bestFit="1" customWidth="1"/>
    <col min="251" max="253" width="11.42578125" bestFit="1" customWidth="1"/>
    <col min="254" max="257" width="11" bestFit="1" customWidth="1"/>
    <col min="258" max="260" width="11.42578125" bestFit="1" customWidth="1"/>
    <col min="261" max="264" width="11" bestFit="1" customWidth="1"/>
    <col min="265" max="267" width="11.42578125" bestFit="1" customWidth="1"/>
    <col min="268" max="270" width="11" bestFit="1" customWidth="1"/>
    <col min="271" max="271" width="12" bestFit="1" customWidth="1"/>
    <col min="272" max="276" width="11" bestFit="1" customWidth="1"/>
    <col min="277" max="278" width="11.42578125" bestFit="1" customWidth="1"/>
    <col min="279" max="284" width="11" bestFit="1" customWidth="1"/>
    <col min="285" max="287" width="11.42578125" bestFit="1" customWidth="1"/>
    <col min="288" max="292" width="11" bestFit="1" customWidth="1"/>
    <col min="293" max="295" width="11.42578125" bestFit="1" customWidth="1"/>
    <col min="296" max="300" width="11" bestFit="1" customWidth="1"/>
    <col min="301" max="303" width="11.42578125" bestFit="1" customWidth="1"/>
    <col min="304" max="307" width="11" bestFit="1" customWidth="1"/>
    <col min="308" max="308" width="12" bestFit="1" customWidth="1"/>
    <col min="309" max="309" width="42.28515625" bestFit="1" customWidth="1"/>
    <col min="310" max="310" width="29.42578125" bestFit="1" customWidth="1"/>
    <col min="311" max="311" width="42.28515625" bestFit="1" customWidth="1"/>
    <col min="312" max="312" width="29.42578125" bestFit="1" customWidth="1"/>
    <col min="313" max="313" width="42.28515625" bestFit="1" customWidth="1"/>
    <col min="314" max="314" width="27" bestFit="1" customWidth="1"/>
    <col min="315" max="315" width="39.7109375" bestFit="1" customWidth="1"/>
    <col min="316" max="316" width="32.140625" bestFit="1" customWidth="1"/>
    <col min="317" max="317" width="44.85546875" bestFit="1" customWidth="1"/>
    <col min="318" max="318" width="32.140625" bestFit="1" customWidth="1"/>
    <col min="319" max="319" width="44.85546875" bestFit="1" customWidth="1"/>
    <col min="320" max="320" width="31.140625" bestFit="1" customWidth="1"/>
    <col min="321" max="321" width="43.85546875" bestFit="1" customWidth="1"/>
    <col min="322" max="322" width="29.42578125" bestFit="1" customWidth="1"/>
    <col min="323" max="323" width="42.28515625" bestFit="1" customWidth="1"/>
    <col min="324" max="324" width="29.42578125" bestFit="1" customWidth="1"/>
    <col min="325" max="325" width="42.28515625" bestFit="1" customWidth="1"/>
    <col min="326" max="326" width="29.42578125" bestFit="1" customWidth="1"/>
    <col min="327" max="327" width="42.28515625" bestFit="1" customWidth="1"/>
    <col min="328" max="328" width="29.42578125" bestFit="1" customWidth="1"/>
    <col min="329" max="329" width="42.28515625" bestFit="1" customWidth="1"/>
    <col min="330" max="330" width="27" bestFit="1" customWidth="1"/>
    <col min="331" max="331" width="39.7109375" bestFit="1" customWidth="1"/>
    <col min="332" max="332" width="32.140625" bestFit="1" customWidth="1"/>
    <col min="333" max="333" width="44.85546875" bestFit="1" customWidth="1"/>
    <col min="334" max="334" width="32.140625" bestFit="1" customWidth="1"/>
    <col min="335" max="335" width="44.85546875" bestFit="1" customWidth="1"/>
    <col min="336" max="336" width="32.140625" bestFit="1" customWidth="1"/>
    <col min="337" max="337" width="44.85546875" bestFit="1" customWidth="1"/>
    <col min="338" max="338" width="29.42578125" bestFit="1" customWidth="1"/>
    <col min="339" max="339" width="42.28515625" bestFit="1" customWidth="1"/>
    <col min="340" max="340" width="29.42578125" bestFit="1" customWidth="1"/>
    <col min="341" max="341" width="42.28515625" bestFit="1" customWidth="1"/>
    <col min="342" max="342" width="29.42578125" bestFit="1" customWidth="1"/>
    <col min="343" max="343" width="42.28515625" bestFit="1" customWidth="1"/>
    <col min="344" max="344" width="29.42578125" bestFit="1" customWidth="1"/>
    <col min="345" max="345" width="42.28515625" bestFit="1" customWidth="1"/>
    <col min="346" max="346" width="27" bestFit="1" customWidth="1"/>
    <col min="347" max="347" width="39.7109375" bestFit="1" customWidth="1"/>
    <col min="348" max="348" width="32.140625" bestFit="1" customWidth="1"/>
    <col min="349" max="349" width="44.85546875" bestFit="1" customWidth="1"/>
    <col min="350" max="350" width="32.140625" bestFit="1" customWidth="1"/>
    <col min="351" max="351" width="44.85546875" bestFit="1" customWidth="1"/>
    <col min="352" max="352" width="31.140625" bestFit="1" customWidth="1"/>
    <col min="353" max="353" width="43.85546875" bestFit="1" customWidth="1"/>
    <col min="354" max="354" width="29.42578125" bestFit="1" customWidth="1"/>
    <col min="355" max="355" width="42.28515625" bestFit="1" customWidth="1"/>
    <col min="356" max="356" width="29.42578125" bestFit="1" customWidth="1"/>
    <col min="357" max="357" width="42.28515625" bestFit="1" customWidth="1"/>
    <col min="358" max="358" width="29.42578125" bestFit="1" customWidth="1"/>
    <col min="359" max="359" width="42.28515625" bestFit="1" customWidth="1"/>
    <col min="360" max="360" width="29.42578125" bestFit="1" customWidth="1"/>
    <col min="361" max="361" width="42.28515625" bestFit="1" customWidth="1"/>
    <col min="362" max="362" width="27" bestFit="1" customWidth="1"/>
    <col min="363" max="363" width="39.7109375" bestFit="1" customWidth="1"/>
    <col min="364" max="364" width="32.140625" bestFit="1" customWidth="1"/>
    <col min="365" max="365" width="44.85546875" bestFit="1" customWidth="1"/>
    <col min="366" max="366" width="32.140625" bestFit="1" customWidth="1"/>
    <col min="367" max="367" width="44.85546875" bestFit="1" customWidth="1"/>
    <col min="368" max="368" width="31.140625" bestFit="1" customWidth="1"/>
    <col min="369" max="369" width="43.85546875" bestFit="1" customWidth="1"/>
    <col min="370" max="370" width="29.42578125" bestFit="1" customWidth="1"/>
    <col min="371" max="371" width="42.28515625" bestFit="1" customWidth="1"/>
    <col min="372" max="372" width="29.42578125" bestFit="1" customWidth="1"/>
    <col min="373" max="373" width="42.28515625" bestFit="1" customWidth="1"/>
    <col min="374" max="374" width="29.42578125" bestFit="1" customWidth="1"/>
    <col min="375" max="375" width="42.28515625" bestFit="1" customWidth="1"/>
    <col min="376" max="376" width="29.42578125" bestFit="1" customWidth="1"/>
    <col min="377" max="377" width="42.28515625" bestFit="1" customWidth="1"/>
    <col min="378" max="378" width="27" bestFit="1" customWidth="1"/>
    <col min="379" max="379" width="39.7109375" bestFit="1" customWidth="1"/>
    <col min="380" max="380" width="32.140625" bestFit="1" customWidth="1"/>
    <col min="381" max="381" width="44.85546875" bestFit="1" customWidth="1"/>
    <col min="382" max="382" width="32.140625" bestFit="1" customWidth="1"/>
    <col min="383" max="383" width="44.85546875" bestFit="1" customWidth="1"/>
    <col min="384" max="384" width="31.140625" bestFit="1" customWidth="1"/>
    <col min="385" max="385" width="43.85546875" bestFit="1" customWidth="1"/>
    <col min="386" max="386" width="29.42578125" bestFit="1" customWidth="1"/>
    <col min="387" max="387" width="42.28515625" bestFit="1" customWidth="1"/>
    <col min="388" max="388" width="29.42578125" bestFit="1" customWidth="1"/>
    <col min="389" max="389" width="42.28515625" bestFit="1" customWidth="1"/>
    <col min="390" max="390" width="29.42578125" bestFit="1" customWidth="1"/>
    <col min="391" max="391" width="42.28515625" bestFit="1" customWidth="1"/>
    <col min="392" max="392" width="29.42578125" bestFit="1" customWidth="1"/>
    <col min="393" max="393" width="42.28515625" bestFit="1" customWidth="1"/>
    <col min="394" max="394" width="27" bestFit="1" customWidth="1"/>
    <col min="395" max="395" width="39.7109375" bestFit="1" customWidth="1"/>
    <col min="396" max="396" width="32.140625" bestFit="1" customWidth="1"/>
    <col min="397" max="397" width="44.85546875" bestFit="1" customWidth="1"/>
    <col min="398" max="398" width="32.140625" bestFit="1" customWidth="1"/>
    <col min="399" max="399" width="44.85546875" bestFit="1" customWidth="1"/>
    <col min="400" max="400" width="32.140625" bestFit="1" customWidth="1"/>
    <col min="401" max="401" width="44.85546875" bestFit="1" customWidth="1"/>
    <col min="402" max="402" width="29.42578125" bestFit="1" customWidth="1"/>
    <col min="403" max="403" width="42.28515625" bestFit="1" customWidth="1"/>
    <col min="404" max="404" width="29.42578125" bestFit="1" customWidth="1"/>
    <col min="405" max="405" width="42.28515625" bestFit="1" customWidth="1"/>
    <col min="406" max="406" width="29.42578125" bestFit="1" customWidth="1"/>
    <col min="407" max="407" width="42.28515625" bestFit="1" customWidth="1"/>
    <col min="408" max="408" width="27" bestFit="1" customWidth="1"/>
    <col min="409" max="409" width="39.7109375" bestFit="1" customWidth="1"/>
    <col min="410" max="410" width="32.140625" bestFit="1" customWidth="1"/>
    <col min="411" max="411" width="44.85546875" bestFit="1" customWidth="1"/>
    <col min="412" max="412" width="32.140625" bestFit="1" customWidth="1"/>
    <col min="413" max="413" width="44.85546875" bestFit="1" customWidth="1"/>
    <col min="414" max="414" width="32.140625" bestFit="1" customWidth="1"/>
    <col min="415" max="415" width="44.85546875" bestFit="1" customWidth="1"/>
    <col min="416" max="416" width="29.42578125" bestFit="1" customWidth="1"/>
    <col min="417" max="417" width="42.28515625" bestFit="1" customWidth="1"/>
    <col min="418" max="418" width="29.42578125" bestFit="1" customWidth="1"/>
    <col min="419" max="419" width="42.28515625" bestFit="1" customWidth="1"/>
    <col min="420" max="420" width="29.42578125" bestFit="1" customWidth="1"/>
    <col min="421" max="421" width="42.28515625" bestFit="1" customWidth="1"/>
    <col min="422" max="422" width="29.42578125" bestFit="1" customWidth="1"/>
    <col min="423" max="423" width="42.28515625" bestFit="1" customWidth="1"/>
    <col min="424" max="424" width="27" bestFit="1" customWidth="1"/>
    <col min="425" max="425" width="39.7109375" bestFit="1" customWidth="1"/>
    <col min="426" max="426" width="32.140625" bestFit="1" customWidth="1"/>
    <col min="427" max="427" width="44.85546875" bestFit="1" customWidth="1"/>
    <col min="428" max="428" width="32.140625" bestFit="1" customWidth="1"/>
    <col min="429" max="429" width="44.85546875" bestFit="1" customWidth="1"/>
    <col min="430" max="430" width="32.140625" bestFit="1" customWidth="1"/>
    <col min="431" max="431" width="44.85546875" bestFit="1" customWidth="1"/>
    <col min="432" max="432" width="29.42578125" bestFit="1" customWidth="1"/>
    <col min="433" max="433" width="42.28515625" bestFit="1" customWidth="1"/>
    <col min="434" max="434" width="29.42578125" bestFit="1" customWidth="1"/>
    <col min="435" max="435" width="42.28515625" bestFit="1" customWidth="1"/>
    <col min="436" max="436" width="29.42578125" bestFit="1" customWidth="1"/>
    <col min="437" max="437" width="42.28515625" bestFit="1" customWidth="1"/>
    <col min="438" max="438" width="29.42578125" bestFit="1" customWidth="1"/>
    <col min="439" max="439" width="42.28515625" bestFit="1" customWidth="1"/>
    <col min="440" max="440" width="27" bestFit="1" customWidth="1"/>
    <col min="441" max="441" width="39.7109375" bestFit="1" customWidth="1"/>
    <col min="442" max="442" width="32.140625" bestFit="1" customWidth="1"/>
    <col min="443" max="443" width="44.85546875" bestFit="1" customWidth="1"/>
    <col min="444" max="444" width="32.140625" bestFit="1" customWidth="1"/>
    <col min="445" max="445" width="44.85546875" bestFit="1" customWidth="1"/>
    <col min="446" max="446" width="31.140625" bestFit="1" customWidth="1"/>
    <col min="447" max="447" width="43.85546875" bestFit="1" customWidth="1"/>
    <col min="448" max="448" width="29.42578125" bestFit="1" customWidth="1"/>
    <col min="449" max="449" width="42.28515625" bestFit="1" customWidth="1"/>
    <col min="450" max="450" width="29.42578125" bestFit="1" customWidth="1"/>
    <col min="451" max="451" width="42.28515625" bestFit="1" customWidth="1"/>
    <col min="452" max="452" width="29.42578125" bestFit="1" customWidth="1"/>
    <col min="453" max="453" width="42.28515625" bestFit="1" customWidth="1"/>
    <col min="454" max="454" width="29.42578125" bestFit="1" customWidth="1"/>
    <col min="455" max="455" width="42.28515625" bestFit="1" customWidth="1"/>
    <col min="456" max="456" width="27" bestFit="1" customWidth="1"/>
    <col min="457" max="457" width="39.7109375" bestFit="1" customWidth="1"/>
    <col min="458" max="458" width="32.140625" bestFit="1" customWidth="1"/>
    <col min="459" max="459" width="44.85546875" bestFit="1" customWidth="1"/>
    <col min="460" max="460" width="32.140625" bestFit="1" customWidth="1"/>
    <col min="461" max="461" width="44.85546875" bestFit="1" customWidth="1"/>
    <col min="462" max="462" width="29.42578125" bestFit="1" customWidth="1"/>
    <col min="463" max="463" width="42.28515625" bestFit="1" customWidth="1"/>
    <col min="464" max="464" width="29.42578125" bestFit="1" customWidth="1"/>
    <col min="465" max="465" width="42.28515625" bestFit="1" customWidth="1"/>
    <col min="466" max="466" width="30.5703125" bestFit="1" customWidth="1"/>
    <col min="467" max="467" width="43.28515625" bestFit="1" customWidth="1"/>
    <col min="468" max="468" width="29.42578125" bestFit="1" customWidth="1"/>
    <col min="469" max="469" width="42.28515625" bestFit="1" customWidth="1"/>
    <col min="470" max="470" width="29.42578125" bestFit="1" customWidth="1"/>
    <col min="471" max="471" width="42.28515625" bestFit="1" customWidth="1"/>
    <col min="472" max="472" width="27" bestFit="1" customWidth="1"/>
    <col min="473" max="473" width="39.7109375" bestFit="1" customWidth="1"/>
    <col min="474" max="474" width="32.140625" bestFit="1" customWidth="1"/>
    <col min="475" max="475" width="44.85546875" bestFit="1" customWidth="1"/>
    <col min="476" max="476" width="32.140625" bestFit="1" customWidth="1"/>
    <col min="477" max="477" width="44.85546875" bestFit="1" customWidth="1"/>
    <col min="478" max="478" width="32.140625" bestFit="1" customWidth="1"/>
    <col min="479" max="479" width="44.85546875" bestFit="1" customWidth="1"/>
    <col min="480" max="480" width="29.42578125" bestFit="1" customWidth="1"/>
    <col min="481" max="481" width="42.28515625" bestFit="1" customWidth="1"/>
    <col min="482" max="482" width="30.5703125" bestFit="1" customWidth="1"/>
    <col min="483" max="483" width="43.28515625" bestFit="1" customWidth="1"/>
    <col min="484" max="484" width="29.42578125" bestFit="1" customWidth="1"/>
    <col min="485" max="485" width="42.28515625" bestFit="1" customWidth="1"/>
    <col min="486" max="486" width="27" bestFit="1" customWidth="1"/>
    <col min="487" max="487" width="39.7109375" bestFit="1" customWidth="1"/>
    <col min="488" max="488" width="32.140625" bestFit="1" customWidth="1"/>
    <col min="489" max="489" width="44.85546875" bestFit="1" customWidth="1"/>
    <col min="490" max="490" width="32.140625" bestFit="1" customWidth="1"/>
    <col min="491" max="491" width="44.85546875" bestFit="1" customWidth="1"/>
    <col min="492" max="492" width="31.140625" bestFit="1" customWidth="1"/>
    <col min="493" max="493" width="43.85546875" bestFit="1" customWidth="1"/>
    <col min="494" max="494" width="29.42578125" bestFit="1" customWidth="1"/>
    <col min="495" max="495" width="42.28515625" bestFit="1" customWidth="1"/>
    <col min="496" max="496" width="29.42578125" bestFit="1" customWidth="1"/>
    <col min="497" max="497" width="42.28515625" bestFit="1" customWidth="1"/>
    <col min="498" max="498" width="29.42578125" bestFit="1" customWidth="1"/>
    <col min="499" max="499" width="42.28515625" bestFit="1" customWidth="1"/>
    <col min="500" max="500" width="29.42578125" bestFit="1" customWidth="1"/>
    <col min="501" max="501" width="42.28515625" bestFit="1" customWidth="1"/>
    <col min="502" max="502" width="27" bestFit="1" customWidth="1"/>
    <col min="503" max="503" width="39.7109375" bestFit="1" customWidth="1"/>
    <col min="504" max="504" width="32.140625" bestFit="1" customWidth="1"/>
    <col min="505" max="505" width="44.85546875" bestFit="1" customWidth="1"/>
    <col min="506" max="506" width="32.140625" bestFit="1" customWidth="1"/>
    <col min="507" max="507" width="44.85546875" bestFit="1" customWidth="1"/>
    <col min="508" max="508" width="32.140625" bestFit="1" customWidth="1"/>
    <col min="509" max="509" width="44.85546875" bestFit="1" customWidth="1"/>
    <col min="510" max="510" width="29.42578125" bestFit="1" customWidth="1"/>
    <col min="511" max="511" width="42.28515625" bestFit="1" customWidth="1"/>
    <col min="512" max="512" width="29.42578125" bestFit="1" customWidth="1"/>
    <col min="513" max="513" width="42.28515625" bestFit="1" customWidth="1"/>
    <col min="514" max="514" width="29.42578125" bestFit="1" customWidth="1"/>
    <col min="515" max="515" width="42.28515625" bestFit="1" customWidth="1"/>
    <col min="516" max="516" width="29.42578125" bestFit="1" customWidth="1"/>
    <col min="517" max="517" width="42.28515625" bestFit="1" customWidth="1"/>
    <col min="518" max="518" width="27" bestFit="1" customWidth="1"/>
    <col min="519" max="519" width="39.7109375" bestFit="1" customWidth="1"/>
    <col min="520" max="520" width="32.140625" bestFit="1" customWidth="1"/>
    <col min="521" max="521" width="44.85546875" bestFit="1" customWidth="1"/>
    <col min="522" max="522" width="32.140625" bestFit="1" customWidth="1"/>
    <col min="523" max="523" width="44.85546875" bestFit="1" customWidth="1"/>
    <col min="524" max="524" width="31.140625" bestFit="1" customWidth="1"/>
    <col min="525" max="525" width="43.85546875" bestFit="1" customWidth="1"/>
    <col min="526" max="526" width="29.42578125" bestFit="1" customWidth="1"/>
    <col min="527" max="527" width="42.28515625" bestFit="1" customWidth="1"/>
    <col min="528" max="528" width="29.42578125" bestFit="1" customWidth="1"/>
    <col min="529" max="529" width="42.28515625" bestFit="1" customWidth="1"/>
    <col min="530" max="530" width="29.42578125" bestFit="1" customWidth="1"/>
    <col min="531" max="531" width="42.28515625" bestFit="1" customWidth="1"/>
    <col min="532" max="532" width="29.42578125" bestFit="1" customWidth="1"/>
    <col min="533" max="533" width="42.28515625" bestFit="1" customWidth="1"/>
    <col min="534" max="534" width="27" bestFit="1" customWidth="1"/>
    <col min="535" max="535" width="39.7109375" bestFit="1" customWidth="1"/>
    <col min="536" max="536" width="32.140625" bestFit="1" customWidth="1"/>
    <col min="537" max="537" width="44.85546875" bestFit="1" customWidth="1"/>
    <col min="538" max="538" width="32.140625" bestFit="1" customWidth="1"/>
    <col min="539" max="539" width="44.85546875" bestFit="1" customWidth="1"/>
    <col min="540" max="540" width="32.140625" bestFit="1" customWidth="1"/>
    <col min="541" max="541" width="44.85546875" bestFit="1" customWidth="1"/>
    <col min="542" max="542" width="29.42578125" bestFit="1" customWidth="1"/>
    <col min="543" max="543" width="42.28515625" bestFit="1" customWidth="1"/>
    <col min="544" max="544" width="30.5703125" bestFit="1" customWidth="1"/>
    <col min="545" max="545" width="43.28515625" bestFit="1" customWidth="1"/>
    <col min="546" max="546" width="29.42578125" bestFit="1" customWidth="1"/>
    <col min="547" max="547" width="42.28515625" bestFit="1" customWidth="1"/>
    <col min="548" max="548" width="29.42578125" bestFit="1" customWidth="1"/>
    <col min="549" max="549" width="42.28515625" bestFit="1" customWidth="1"/>
    <col min="550" max="550" width="27" bestFit="1" customWidth="1"/>
    <col min="551" max="551" width="39.7109375" bestFit="1" customWidth="1"/>
    <col min="552" max="552" width="33.140625" bestFit="1" customWidth="1"/>
    <col min="553" max="553" width="45.85546875" bestFit="1" customWidth="1"/>
    <col min="554" max="554" width="33.140625" bestFit="1" customWidth="1"/>
    <col min="555" max="555" width="45.85546875" bestFit="1" customWidth="1"/>
    <col min="556" max="556" width="32.140625" bestFit="1" customWidth="1"/>
    <col min="557" max="557" width="44.85546875" bestFit="1" customWidth="1"/>
    <col min="558" max="558" width="29.42578125" bestFit="1" customWidth="1"/>
    <col min="559" max="559" width="42.28515625" bestFit="1" customWidth="1"/>
    <col min="560" max="560" width="30.5703125" bestFit="1" customWidth="1"/>
    <col min="561" max="561" width="43.28515625" bestFit="1" customWidth="1"/>
    <col min="562" max="562" width="29.42578125" bestFit="1" customWidth="1"/>
    <col min="563" max="563" width="42.28515625" bestFit="1" customWidth="1"/>
    <col min="564" max="564" width="30.5703125" bestFit="1" customWidth="1"/>
    <col min="565" max="565" width="43.28515625" bestFit="1" customWidth="1"/>
    <col min="566" max="566" width="27" bestFit="1" customWidth="1"/>
    <col min="567" max="567" width="39.7109375" bestFit="1" customWidth="1"/>
    <col min="568" max="568" width="33.140625" bestFit="1" customWidth="1"/>
    <col min="569" max="569" width="45.85546875" bestFit="1" customWidth="1"/>
    <col min="570" max="570" width="33.140625" bestFit="1" customWidth="1"/>
    <col min="571" max="571" width="45.85546875" bestFit="1" customWidth="1"/>
    <col min="572" max="572" width="33.140625" bestFit="1" customWidth="1"/>
    <col min="573" max="573" width="45.85546875" bestFit="1" customWidth="1"/>
    <col min="574" max="574" width="30.5703125" bestFit="1" customWidth="1"/>
    <col min="575" max="575" width="43.28515625" bestFit="1" customWidth="1"/>
    <col min="576" max="576" width="30.5703125" bestFit="1" customWidth="1"/>
    <col min="577" max="577" width="43.28515625" bestFit="1" customWidth="1"/>
    <col min="578" max="578" width="30.5703125" bestFit="1" customWidth="1"/>
    <col min="579" max="579" width="43.28515625" bestFit="1" customWidth="1"/>
    <col min="580" max="580" width="30.5703125" bestFit="1" customWidth="1"/>
    <col min="581" max="581" width="43.28515625" bestFit="1" customWidth="1"/>
    <col min="582" max="582" width="27" bestFit="1" customWidth="1"/>
    <col min="583" max="583" width="39.7109375" bestFit="1" customWidth="1"/>
    <col min="584" max="584" width="33.140625" bestFit="1" customWidth="1"/>
    <col min="585" max="585" width="45.85546875" bestFit="1" customWidth="1"/>
    <col min="586" max="586" width="33.140625" bestFit="1" customWidth="1"/>
    <col min="587" max="587" width="45.85546875" bestFit="1" customWidth="1"/>
    <col min="588" max="588" width="33.140625" bestFit="1" customWidth="1"/>
    <col min="589" max="589" width="45.85546875" bestFit="1" customWidth="1"/>
    <col min="590" max="590" width="30.5703125" bestFit="1" customWidth="1"/>
    <col min="591" max="591" width="43.28515625" bestFit="1" customWidth="1"/>
    <col min="592" max="592" width="30.5703125" bestFit="1" customWidth="1"/>
    <col min="593" max="593" width="43.28515625" bestFit="1" customWidth="1"/>
    <col min="594" max="594" width="30.5703125" bestFit="1" customWidth="1"/>
    <col min="595" max="595" width="43.28515625" bestFit="1" customWidth="1"/>
    <col min="596" max="596" width="30.5703125" bestFit="1" customWidth="1"/>
    <col min="597" max="597" width="43.28515625" bestFit="1" customWidth="1"/>
    <col min="598" max="598" width="27" bestFit="1" customWidth="1"/>
    <col min="599" max="599" width="39.7109375" bestFit="1" customWidth="1"/>
    <col min="600" max="600" width="33.140625" bestFit="1" customWidth="1"/>
    <col min="601" max="601" width="45.85546875" bestFit="1" customWidth="1"/>
    <col min="602" max="602" width="33.140625" bestFit="1" customWidth="1"/>
    <col min="603" max="603" width="45.85546875" bestFit="1" customWidth="1"/>
    <col min="604" max="604" width="33.140625" bestFit="1" customWidth="1"/>
    <col min="605" max="605" width="45.85546875" bestFit="1" customWidth="1"/>
    <col min="606" max="606" width="30.5703125" bestFit="1" customWidth="1"/>
    <col min="607" max="607" width="43.28515625" bestFit="1" customWidth="1"/>
    <col min="608" max="608" width="30.5703125" bestFit="1" customWidth="1"/>
    <col min="609" max="609" width="43.28515625" bestFit="1" customWidth="1"/>
    <col min="610" max="610" width="30.5703125" bestFit="1" customWidth="1"/>
    <col min="611" max="611" width="43.28515625" bestFit="1" customWidth="1"/>
    <col min="612" max="612" width="30.5703125" bestFit="1" customWidth="1"/>
    <col min="613" max="613" width="43.28515625" bestFit="1" customWidth="1"/>
    <col min="614" max="614" width="32" bestFit="1" customWidth="1"/>
    <col min="615" max="615" width="44.7109375" bestFit="1" customWidth="1"/>
  </cols>
  <sheetData>
    <row r="10" spans="1:10" x14ac:dyDescent="0.25">
      <c r="A10" s="11" t="s">
        <v>121</v>
      </c>
      <c r="B10" s="11" t="s">
        <v>120</v>
      </c>
    </row>
    <row r="11" spans="1:10" x14ac:dyDescent="0.25">
      <c r="A11" s="11" t="s">
        <v>118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  <c r="J11" t="s">
        <v>119</v>
      </c>
    </row>
    <row r="12" spans="1:10" x14ac:dyDescent="0.25">
      <c r="A12" s="12" t="s">
        <v>2</v>
      </c>
      <c r="B12" s="7">
        <v>8235.1512000000002</v>
      </c>
      <c r="C12" s="7">
        <v>38445.015000000007</v>
      </c>
      <c r="D12" s="7">
        <v>110800.71660000001</v>
      </c>
      <c r="E12" s="7">
        <v>211797.17460000003</v>
      </c>
      <c r="F12" s="7">
        <v>224554.16619999998</v>
      </c>
      <c r="G12" s="7">
        <v>262636.14419999998</v>
      </c>
      <c r="H12" s="7">
        <v>185955.43109999999</v>
      </c>
      <c r="I12" s="7">
        <v>44038.996799999994</v>
      </c>
      <c r="J12" s="7">
        <v>1086462.7957000001</v>
      </c>
    </row>
    <row r="13" spans="1:10" x14ac:dyDescent="0.25">
      <c r="A13" s="12" t="s">
        <v>3</v>
      </c>
      <c r="B13" s="7">
        <v>37254.954000000005</v>
      </c>
      <c r="C13" s="7">
        <v>3578.2820999999999</v>
      </c>
      <c r="D13" s="7">
        <v>190493.4687</v>
      </c>
      <c r="E13" s="7">
        <v>282471.59700000001</v>
      </c>
      <c r="F13" s="7">
        <v>339193.76010000001</v>
      </c>
      <c r="G13" s="7">
        <v>244526.22810000001</v>
      </c>
      <c r="H13" s="7">
        <v>483832.85309999995</v>
      </c>
      <c r="I13" s="7">
        <v>20742.310799999996</v>
      </c>
      <c r="J13" s="7">
        <v>1602093.4539000001</v>
      </c>
    </row>
    <row r="14" spans="1:10" x14ac:dyDescent="0.25">
      <c r="A14" s="12" t="s">
        <v>4</v>
      </c>
      <c r="B14" s="7">
        <v>5308.4862000000003</v>
      </c>
      <c r="C14" s="7">
        <v>64480.901400000002</v>
      </c>
      <c r="D14" s="7">
        <v>93960.274199999985</v>
      </c>
      <c r="E14" s="7">
        <v>204530.34599999996</v>
      </c>
      <c r="F14" s="7">
        <v>318615.04219999997</v>
      </c>
      <c r="G14" s="7">
        <v>479033.82270000002</v>
      </c>
      <c r="H14" s="7">
        <v>58392.080999999998</v>
      </c>
      <c r="I14" s="7">
        <v>24004.155599999998</v>
      </c>
      <c r="J14" s="7">
        <v>1248325.1092999999</v>
      </c>
    </row>
    <row r="15" spans="1:10" x14ac:dyDescent="0.25">
      <c r="A15" s="12" t="s">
        <v>5</v>
      </c>
      <c r="B15" s="7">
        <v>13476.1554</v>
      </c>
      <c r="C15" s="7">
        <v>161198.79719999997</v>
      </c>
      <c r="D15" s="7">
        <v>137559.72839999996</v>
      </c>
      <c r="E15" s="7">
        <v>175526.67810000002</v>
      </c>
      <c r="F15" s="7">
        <v>528886.82209999999</v>
      </c>
      <c r="G15" s="7">
        <v>244311.85320000001</v>
      </c>
      <c r="H15" s="7">
        <v>69056.452499999999</v>
      </c>
      <c r="I15" s="7">
        <v>13407.400799999998</v>
      </c>
      <c r="J15" s="7">
        <v>1343423.8876999998</v>
      </c>
    </row>
    <row r="16" spans="1:10" x14ac:dyDescent="0.25">
      <c r="A16" s="12" t="s">
        <v>6</v>
      </c>
      <c r="B16" s="7">
        <v>30043.2798</v>
      </c>
      <c r="C16" s="7">
        <v>147160.06530000002</v>
      </c>
      <c r="D16" s="7">
        <v>90086.857799999998</v>
      </c>
      <c r="E16" s="7">
        <v>276166.04129999992</v>
      </c>
      <c r="F16" s="7">
        <v>302172.66950000008</v>
      </c>
      <c r="G16" s="7">
        <v>350955.39960000006</v>
      </c>
      <c r="H16" s="7">
        <v>31264.003800000002</v>
      </c>
      <c r="I16" s="7">
        <v>50335.617600000012</v>
      </c>
      <c r="J16" s="7">
        <v>1278183.9347000001</v>
      </c>
    </row>
    <row r="17" spans="1:10" x14ac:dyDescent="0.25">
      <c r="A17" s="12" t="s">
        <v>119</v>
      </c>
      <c r="B17" s="7">
        <v>94318.026600000012</v>
      </c>
      <c r="C17" s="7">
        <v>414863.06099999999</v>
      </c>
      <c r="D17" s="7">
        <v>622901.04570000002</v>
      </c>
      <c r="E17" s="7">
        <v>1150491.8369999998</v>
      </c>
      <c r="F17" s="7">
        <v>1713422.4601</v>
      </c>
      <c r="G17" s="7">
        <v>1581463.4478000002</v>
      </c>
      <c r="H17" s="7">
        <v>828500.82149999985</v>
      </c>
      <c r="I17" s="7">
        <v>152528.4816</v>
      </c>
      <c r="J17" s="7">
        <v>6558489.1813000003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4513E-C706-472D-9B52-65FC579C563C}">
  <dimension ref="B3:E6"/>
  <sheetViews>
    <sheetView tabSelected="1" zoomScale="115" zoomScaleNormal="115" workbookViewId="0">
      <selection activeCell="Q20" sqref="Q20"/>
    </sheetView>
  </sheetViews>
  <sheetFormatPr defaultRowHeight="15" x14ac:dyDescent="0.25"/>
  <cols>
    <col min="1" max="1" width="11" customWidth="1"/>
    <col min="2" max="2" width="13.5703125" customWidth="1"/>
    <col min="3" max="4" width="18.42578125" bestFit="1" customWidth="1"/>
    <col min="5" max="5" width="14.7109375" bestFit="1" customWidth="1"/>
  </cols>
  <sheetData>
    <row r="3" spans="2:5" ht="15.75" thickBot="1" x14ac:dyDescent="0.3"/>
    <row r="4" spans="2:5" x14ac:dyDescent="0.25">
      <c r="B4" s="13"/>
      <c r="C4" s="14" t="s">
        <v>129</v>
      </c>
      <c r="D4" s="14" t="s">
        <v>130</v>
      </c>
      <c r="E4" s="15" t="s">
        <v>128</v>
      </c>
    </row>
    <row r="5" spans="2:5" x14ac:dyDescent="0.25">
      <c r="B5" s="19" t="s">
        <v>126</v>
      </c>
      <c r="C5" s="20">
        <v>657846420</v>
      </c>
      <c r="D5" s="20">
        <v>674655272</v>
      </c>
      <c r="E5" s="21">
        <v>694411125.66729999</v>
      </c>
    </row>
    <row r="6" spans="2:5" ht="15.75" thickBot="1" x14ac:dyDescent="0.3">
      <c r="B6" s="16" t="s">
        <v>127</v>
      </c>
      <c r="C6" s="17">
        <v>6102628</v>
      </c>
      <c r="D6" s="17">
        <v>6042474</v>
      </c>
      <c r="E6" s="18">
        <v>6558489.1813000003</v>
      </c>
    </row>
  </sheetData>
  <phoneticPr fontId="3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G A A B Q S w M E F A A C A A g A Q F 5 p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E B e a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X m l U 5 W 2 H Y W U D A A A 8 D w A A E w A c A E Z v c m 1 1 b G F z L 1 N l Y 3 R p b 2 4 x L m 0 g o h g A K K A U A A A A A A A A A A A A A A A A A A A A A A A A A A A A 7 Z Z d b 9 o w F I b v k f g P V n Z D p R T F D u 0 + K i 4 Q 3 b R q m t a V d r s o F T K J N 7 I 6 c e Y 4 j A j x 3 + c k Q A 7 5 a u n t 1 o s 2 O i f 2 c 9 7 3 H M e N m K M 8 E a B J / h d f d D v d T r S g k r n o l U E s Y q H f M Z W K J + g P l Z I G K k E R 5 S w y 0 B B x p r o d p H 8 m I p Y O 0 5 H 3 K 4 f x / n c h H + d C P P Y + e J z 1 x y J Q L F B R z x i / m 9 5 F T E Z T t W R L O r 1 O H A 3 y r 6 X 4 p e n R d E z D S I m A b Q N 4 6 l J F U b R g T C d H r u u l F V K O R v p X E n k R m m S p / o p H K + P E R E H M u Y m U j N m J m d f V q m C W L U 9 1 5 O W v 7 6 8 U 8 4 e t o s 1 P X u A O j X z l w + b + U l f 4 s I f p w n 2 h t H M f G X W 1 z n T v W z r X H m w z 2 3 j v O X W Z 6 H 6 7 a s T 5 x K G c y m i Y i n s o 1 I 0 X N P i p e b d J y A r Y r d 4 s + i G k P x Y 8 9 o M 0 m S I r 1 Z n r t R F K 4 c a O m g X U Z x q p 9 L t I s Z X a m G h t M D / k I m G s P p s w K n X w K l D n g 3 4 K y a K p s K + 4 I U 4 a 4 n Z D f H A Y 3 x T K b 5 g v l l p L L h E 4 n S e 2 4 V 7 J I n N b N d i o 7 A p u a V o Z e m y L 8 N E 9 w l m T s E X O b t A k n p + O h R 9 S R y G 9 3 F F C V n q i 6 2 C B i T 7 T 2 K 0 2 z K q 6 P K i G z q o h a 4 Y b G 3 H J G k Y + T x T m H R p R b x B 5 0 q A y L r U n f w N X 9 O Z x 0 h C v m b k 8 U e N J n q h x J k + c 7 x A 0 S A 6 H N D 0 4 t U O a J u q H l J Q 0 H R 7 R k j A j / 2 I o R v 0 Z 1 5 Y Y J Y G 7 4 1 i S t z u N J X G 7 w 1 i S t j u L U F r W n l B E a d G p p F L j 0 k y v a k C x X n / O d f w q c N m q W K q D W S R / v V d D 0 c X k a 0 x k m Q j D f k D b h d T D U W 9 8 l i q c h 3 X o r 8 N u c + g / c B s Y C 8 w E B g L T 8 s f X x e O b 4 v E t Q F j g G f A w A G J A x A C J A R M D K A Z U D L A Y c A n g E q g T c A n g E s A l g E s A l w A u A V w C u D b g 2 o B r Q 4 M B 1 w Z c G 3 B t w L U B 1 w Z c G 3 A H l t F 8 f e D m + 6 M 6 T P s x g V / B O O S e Q 9 X + N f A d 3 K X 2 U 1 2 B 1 8 0 b R q f 6 h T A x W u Y a t w x 2 t S J z X d 7 6 / 5 z / Y 3 N O j p h z X D M w L R d A + X + b / Q 1 Q K q D Y 4 S 4 I v a V Q d Z / p b e q L W s C R r i J L l + G z x 1 Z f c M Z I K e n N Y 5 V d K t 8 o j 1 n b U S M t R 6 0 q R D t X s / 0 L z 1 h z O + 0 j 2 k k O i 9 q 0 9 A E / 1 Y h K G a V / O l 5 i f h + 3 2 W 8 f Y z + u 9 7 + P j 7 S 9 2 / G C l o o u / g J Q S w E C L Q A U A A I A C A B A X m l U 2 F 6 J 0 6 I A A A D 2 A A A A E g A A A A A A A A A A A A A A A A A A A A A A Q 2 9 u Z m l n L 1 B h Y 2 t h Z 2 U u e G 1 s U E s B A i 0 A F A A C A A g A Q F 5 p V A / K 6 a u k A A A A 6 Q A A A B M A A A A A A A A A A A A A A A A A 7 g A A A F t D b 2 5 0 Z W 5 0 X 1 R 5 c G V z X S 5 4 b W x Q S w E C L Q A U A A I A C A B A X m l U 5 W 2 H Y W U D A A A 8 D w A A E w A A A A A A A A A A A A A A A A D f A Q A A R m 9 y b X V s Y X M v U 2 V j d G l v b j E u b V B L B Q Y A A A A A A w A D A M I A A A C R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G g A A A A A A A H U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y M D I w J T I w c X V h c n R s e S U y M H d h c n J h b n R 5 J T I w c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2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5 V D E 2 O j M 1 O j E x L j g z N D A y N T V a I i A v P j x F b n R y e S B U e X B l P S J G a W x s Q 2 9 s d W 1 u V H l w Z X M i I F Z h b H V l P S J z Q m d B Q U F B Q U E i I C 8 + P E V u d H J 5 I F R 5 c G U 9 I k Z p b G x D b 2 x 1 b W 5 O Y W 1 l c y I g V m F s d W U 9 I n N b J n F 1 b 3 Q 7 Q X R 0 c m l i d X R l J n F 1 b 3 Q 7 L C Z x d W 9 0 O 1 Z h b H V l L j E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g c X V h c n R s e S B 3 Y X J y Y W 5 0 e S B z Y W x l c y 9 B d X R v U m V t b 3 Z l Z E N v b H V t b n M x L n t B d H R y a W J 1 d G U s M H 0 m c X V v d D s s J n F 1 b 3 Q 7 U 2 V j d G l v b j E v M j A y M C B x d W F y d G x 5 I H d h c n J h b n R 5 I H N h b G V z L 0 F 1 d G 9 S Z W 1 v d m V k Q 2 9 s d W 1 u c z E u e 1 Z h b H V l L j E s M X 0 m c X V v d D s s J n F 1 b 3 Q 7 U 2 V j d G l v b j E v M j A y M C B x d W F y d G x 5 I H d h c n J h b n R 5 I H N h b G V z L 0 F 1 d G 9 S Z W 1 v d m V k Q 2 9 s d W 1 u c z E u e 0 N v b H V t b j M s M n 0 m c X V v d D s s J n F 1 b 3 Q 7 U 2 V j d G l v b j E v M j A y M C B x d W F y d G x 5 I H d h c n J h b n R 5 I H N h b G V z L 0 F 1 d G 9 S Z W 1 v d m V k Q 2 9 s d W 1 u c z E u e 0 N v b H V t b j Q s M 3 0 m c X V v d D s s J n F 1 b 3 Q 7 U 2 V j d G l v b j E v M j A y M C B x d W F y d G x 5 I H d h c n J h b n R 5 I H N h b G V z L 0 F 1 d G 9 S Z W 1 v d m V k Q 2 9 s d W 1 u c z E u e 0 N v b H V t b j U s N H 0 m c X V v d D s s J n F 1 b 3 Q 7 U 2 V j d G l v b j E v M j A y M C B x d W F y d G x 5 I H d h c n J h b n R 5 I H N h b G V z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j A y M C B x d W F y d G x 5 I H d h c n J h b n R 5 I H N h b G V z L 0 F 1 d G 9 S Z W 1 v d m V k Q 2 9 s d W 1 u c z E u e 0 F 0 d H J p Y n V 0 Z S w w f S Z x d W 9 0 O y w m c X V v d D t T Z W N 0 a W 9 u M S 8 y M D I w I H F 1 Y X J 0 b H k g d 2 F y c m F u d H k g c 2 F s Z X M v Q X V 0 b 1 J l b W 9 2 Z W R D b 2 x 1 b W 5 z M S 5 7 V m F s d W U u M S w x f S Z x d W 9 0 O y w m c X V v d D t T Z W N 0 a W 9 u M S 8 y M D I w I H F 1 Y X J 0 b H k g d 2 F y c m F u d H k g c 2 F s Z X M v Q X V 0 b 1 J l b W 9 2 Z W R D b 2 x 1 b W 5 z M S 5 7 Q 2 9 s d W 1 u M y w y f S Z x d W 9 0 O y w m c X V v d D t T Z W N 0 a W 9 u M S 8 y M D I w I H F 1 Y X J 0 b H k g d 2 F y c m F u d H k g c 2 F s Z X M v Q X V 0 b 1 J l b W 9 2 Z W R D b 2 x 1 b W 5 z M S 5 7 Q 2 9 s d W 1 u N C w z f S Z x d W 9 0 O y w m c X V v d D t T Z W N 0 a W 9 u M S 8 y M D I w I H F 1 Y X J 0 b H k g d 2 F y c m F u d H k g c 2 F s Z X M v Q X V 0 b 1 J l b W 9 2 Z W R D b 2 x 1 b W 5 z M S 5 7 Q 2 9 s d W 1 u N S w 0 f S Z x d W 9 0 O y w m c X V v d D t T Z W N 0 a W 9 u M S 8 y M D I w I H F 1 Y X J 0 b H k g d 2 F y c m F u d H k g c 2 F s Z X M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C U y M H F 1 Y X J 0 b H k l M j B 3 Y X J y Y W 5 0 e S U y M H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x d W F y d G x 5 J T I w d 2 F y c m F u d H k l M j B z Y W x l c y 8 y M D I w J T I w c X V h c n R s e S U y M H d h c n J h b n R 5 J T I w c 2 F s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c X V h c n R s e S U y M H d h c n J h b n R 5 J T I w c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H F 1 Y X J 0 b H k l M j B 3 Y X J y Y W 5 0 e S U y M H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H F 1 Y X J 0 b H k l M j B 3 Y X J y Y W 5 0 e S U y M H N h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H F 1 Y X J 0 b H k l M j B 3 Y X J y Y W 5 0 e S U y M H N h b G V z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c X V h c n R s e S U y M H d h c n J h b n R 5 J T I w c 2 F s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H F 1 Y X J 0 b H k l M j B 3 Y X J y Y W 5 0 e S U y M H N h b G V z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H F 1 Y X J 0 b H k l M j B 3 Y X J y Y W 5 0 e S U y M H N h b G V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x d W F y d G x 5 J T I w d 2 F y c m F u d H k l M j B z Y W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x d W F y d G x 5 J T I w d 2 F y c m F u d H k l M j B z Y W x l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c X V h c n R s e S U y M H d h c n J h b n R 5 J T I w c 2 F s Z X M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x d W F y d G x 5 J T I w d 2 F y c m F u d H k l M j B z Y W x l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H F 1 Y X J 0 b H k l M j B 3 Y X J y Y W 5 0 e S U y M H N h b G V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x d W F y d G x 5 J T I w d 2 F y c m F u d H k l M j B z Y W x l c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H F 1 Y X J 0 b H k l M j B 3 Y X J y Y W 5 0 e S U y M H N h b G V z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H F 1 Y X J 0 b H k l M j B 3 Y X J y Y W 5 0 e S U y M H N h b G V z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l M j B x d W F y d G x 5 J T I w d 2 F y c m F u d H k l M j B z Y W x l c y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H F 1 Y X J 0 b H k l M j B 3 Y X J y Y W 5 0 e S U y M H N h b G V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c X V h c n R s e S U y M H d h c n J h b n R 5 J T I w c 2 F s Z X M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J T I w c X V h c n R s e S U y M H d h c n J h b n R 5 J T I w c 2 F s Z X M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H F 1 Y X J 0 b H k l M j B 3 Y X J y Y W 5 0 e S U y M H N h b G V z L 1 V u c G l 2 b 3 R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C U y M H F 1 Y X J 0 b H k l M j B 3 Y X J y Y W 5 0 e S U y M H N h b G V z L 1 J l b 3 J k Z X J l Z C U y M E N v b H V t b n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h N 4 R y z p 6 B K q D K q x S I B o 2 Y A A A A A A g A A A A A A E G Y A A A A B A A A g A A A A X o m N H 4 6 H J H P 3 P p e B t r C Y w I 7 m P h 8 G W O y h R 9 4 1 g e n o J 5 E A A A A A D o A A A A A C A A A g A A A A G / h Z F v a U v y + r Y 9 P I Q N C L X k 6 F Y H G K E G T n h Z S J W 3 u O f H p Q A A A A Y f J X O J s q 9 W 1 9 b t T l g O 5 N q m K E G C D x Z A e B 2 G I 2 k 7 P + D f O t K e J S E p 6 Q E p g T t X 4 s u 6 p r j o 9 b T 4 L 0 H E i U 8 b j Q L D z Z 8 m q a r 4 H y E Q v 0 w n Q H o k G S n Q V A A A A A T 0 8 i G H p L F j O T b q F Y x F h K L s X 5 u q i g z m L P S B X w h 1 z U / 8 1 i o E n I L 4 u 7 h W a H n I J d B f v 6 u R E N r b p X p E o B r m + J i + 5 s i g = = < / D a t a M a s h u p > 
</file>

<file path=customXml/itemProps1.xml><?xml version="1.0" encoding="utf-8"?>
<ds:datastoreItem xmlns:ds="http://schemas.openxmlformats.org/officeDocument/2006/customXml" ds:itemID="{5FB35531-39F3-4B77-B470-6F9334A64F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Warranty Conversion Analysis</vt:lpstr>
      <vt:lpstr>2020 denorm warranty sales</vt:lpstr>
      <vt:lpstr>2020 Denorm Product Sales</vt:lpstr>
      <vt:lpstr>2021 MA forecast warranty sales</vt:lpstr>
      <vt:lpstr>2021 MA forecast product sales</vt:lpstr>
      <vt:lpstr>2021 MA Forecast Product Pivot</vt:lpstr>
      <vt:lpstr>2021 MA Forecast Warranty Pivot</vt:lpstr>
      <vt:lpstr>Forecast Charts and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evans</dc:creator>
  <cp:lastModifiedBy>tim evans</cp:lastModifiedBy>
  <dcterms:created xsi:type="dcterms:W3CDTF">2022-03-08T22:54:38Z</dcterms:created>
  <dcterms:modified xsi:type="dcterms:W3CDTF">2022-03-09T18:17:49Z</dcterms:modified>
</cp:coreProperties>
</file>