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ahk\School\UCalgary Racing\2024-25\Projects\UCR02-CoolingSim\"/>
    </mc:Choice>
  </mc:AlternateContent>
  <xr:revisionPtr revIDLastSave="0" documentId="13_ncr:1_{10D17C03-318C-4E1B-9127-7A7D4A7442F2}" xr6:coauthVersionLast="47" xr6:coauthVersionMax="47" xr10:uidLastSave="{00000000-0000-0000-0000-000000000000}"/>
  <bookViews>
    <workbookView xWindow="-120" yWindow="-120" windowWidth="29040" windowHeight="15720" xr2:uid="{067FA884-FC9D-4E19-9F47-7F1691592A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O7" i="1"/>
  <c r="D12" i="1"/>
  <c r="D9" i="1"/>
  <c r="O17" i="1"/>
  <c r="Q17" i="1" s="1"/>
  <c r="O16" i="1"/>
  <c r="Q16" i="1" s="1"/>
  <c r="O15" i="1"/>
  <c r="Q15" i="1" s="1"/>
  <c r="M5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M12" i="1" l="1"/>
  <c r="I12" i="1"/>
  <c r="J9" i="1"/>
  <c r="I6" i="1"/>
  <c r="D10" i="1"/>
  <c r="J12" i="1" s="1"/>
  <c r="C7" i="1"/>
  <c r="D7" i="1" s="1"/>
  <c r="C6" i="1"/>
  <c r="D6" i="1" s="1"/>
  <c r="D8" i="1"/>
  <c r="D5" i="1"/>
  <c r="J5" i="1" s="1"/>
  <c r="P12" i="1" l="1"/>
  <c r="Q12" i="1" s="1"/>
  <c r="K12" i="1"/>
  <c r="I5" i="1"/>
  <c r="J6" i="1"/>
  <c r="J8" i="1"/>
  <c r="I9" i="1"/>
  <c r="K9" i="1" s="1"/>
  <c r="M9" i="1" s="1"/>
  <c r="L9" i="1"/>
  <c r="K5" i="1"/>
  <c r="L5" i="1"/>
  <c r="I7" i="1"/>
  <c r="K6" i="1"/>
  <c r="M6" i="1" s="1"/>
  <c r="J7" i="1"/>
  <c r="L7" i="1"/>
  <c r="N7" i="1" s="1"/>
  <c r="P7" i="1" s="1"/>
  <c r="Q7" i="1" s="1"/>
  <c r="L6" i="1"/>
  <c r="I8" i="1"/>
  <c r="N5" i="1" l="1"/>
  <c r="P5" i="1" s="1"/>
  <c r="Q5" i="1" s="1"/>
  <c r="N9" i="1"/>
  <c r="P9" i="1" s="1"/>
  <c r="Q9" i="1" s="1"/>
  <c r="N6" i="1"/>
  <c r="P6" i="1" s="1"/>
  <c r="Q6" i="1" s="1"/>
  <c r="K7" i="1"/>
  <c r="L8" i="1"/>
  <c r="K8" i="1"/>
  <c r="M8" i="1" s="1"/>
  <c r="N8" i="1" s="1"/>
  <c r="P8" i="1" s="1"/>
  <c r="Q8" i="1" s="1"/>
  <c r="Q18" i="1" l="1"/>
</calcChain>
</file>

<file path=xl/sharedStrings.xml><?xml version="1.0" encoding="utf-8"?>
<sst xmlns="http://schemas.openxmlformats.org/spreadsheetml/2006/main" count="79" uniqueCount="67">
  <si>
    <t>Constant Values</t>
  </si>
  <si>
    <t>Quantity</t>
  </si>
  <si>
    <t>Raw Value</t>
  </si>
  <si>
    <t>Final Value</t>
  </si>
  <si>
    <t>Tubing Length</t>
  </si>
  <si>
    <t>Elbow Quantity</t>
  </si>
  <si>
    <t>Component</t>
  </si>
  <si>
    <t>Type</t>
  </si>
  <si>
    <t>Ratio</t>
  </si>
  <si>
    <t>Major Losses</t>
  </si>
  <si>
    <t>Pump Outlet</t>
  </si>
  <si>
    <t>Pump Inlet</t>
  </si>
  <si>
    <t>Contraction</t>
  </si>
  <si>
    <t>Expansion</t>
  </si>
  <si>
    <t>Minor Losses</t>
  </si>
  <si>
    <t>Contraction data</t>
  </si>
  <si>
    <t>Expansion Chart</t>
  </si>
  <si>
    <t>90 Degree Elbow</t>
  </si>
  <si>
    <t>Controller Fittings</t>
  </si>
  <si>
    <t>Motor Inlet</t>
  </si>
  <si>
    <t>Motor Outlet</t>
  </si>
  <si>
    <t>A1/A2</t>
  </si>
  <si>
    <t>K_L</t>
  </si>
  <si>
    <t>A2/A1</t>
  </si>
  <si>
    <t>Relevant Velocity [m/s]</t>
  </si>
  <si>
    <t>Smooth</t>
  </si>
  <si>
    <t>Bamocar D3</t>
  </si>
  <si>
    <t>Emrax 228</t>
  </si>
  <si>
    <t>Re</t>
  </si>
  <si>
    <t>Water Density</t>
  </si>
  <si>
    <t>Water Dynamic Viscosity</t>
  </si>
  <si>
    <t>length [m]</t>
  </si>
  <si>
    <t>L/min</t>
  </si>
  <si>
    <t>Bamocar</t>
  </si>
  <si>
    <t>Emrax</t>
  </si>
  <si>
    <t>Large Radiator</t>
  </si>
  <si>
    <t>Small Radiator</t>
  </si>
  <si>
    <t>Radiator</t>
  </si>
  <si>
    <t>Empirical Pressure Drops</t>
  </si>
  <si>
    <t>Final Units</t>
  </si>
  <si>
    <t>Total Tubing Length [m]</t>
  </si>
  <si>
    <t>[m]</t>
  </si>
  <si>
    <t>[mm]</t>
  </si>
  <si>
    <t>Main Tubing ID [in]</t>
  </si>
  <si>
    <t>Motor Tubing ID [in]</t>
  </si>
  <si>
    <t>Pump Port ID [in]</t>
  </si>
  <si>
    <t>[-]</t>
  </si>
  <si>
    <t>[m3/s]</t>
  </si>
  <si>
    <t>[kg/m3]</t>
  </si>
  <si>
    <t>[kg/m-s]</t>
  </si>
  <si>
    <t>Flow Rate [lpm]</t>
  </si>
  <si>
    <t>D1 [mm]</t>
  </si>
  <si>
    <t>D2 [mm]</t>
  </si>
  <si>
    <t>Head loss [m]</t>
  </si>
  <si>
    <t>Total Head Loss [m]</t>
  </si>
  <si>
    <t>ΔP [bar]</t>
  </si>
  <si>
    <t>Total ΔP [bar] :</t>
  </si>
  <si>
    <t>D [mm]</t>
  </si>
  <si>
    <t>Velocity [m/s]</t>
  </si>
  <si>
    <t>ε [mm]</t>
  </si>
  <si>
    <t>ε/D</t>
  </si>
  <si>
    <t>ƒ</t>
  </si>
  <si>
    <t>ΔP [Pa]</t>
  </si>
  <si>
    <t>Component Losses (Empirical)</t>
  </si>
  <si>
    <t>Component ΔP [bar]</t>
  </si>
  <si>
    <t>Total ΔP [bar]</t>
  </si>
  <si>
    <t>UCR-02 Cooling System ΔP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</si>
</sst>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24"/>
      <color rgb="FFFF0000"/>
      <name val="Aptos Narrow"/>
      <family val="2"/>
      <scheme val="minor"/>
    </font>
    <font>
      <b/>
      <sz val="18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0" fontId="1" fillId="2" borderId="2" xfId="1" applyBorder="1"/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0" fontId="1" fillId="2" borderId="5" xfId="1" applyBorder="1"/>
    <xf numFmtId="0" fontId="1" fillId="2" borderId="6" xfId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3" borderId="11" xfId="2" applyBorder="1" applyAlignment="1">
      <alignment horizontal="center"/>
    </xf>
    <xf numFmtId="0" fontId="0" fillId="0" borderId="7" xfId="0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10" xfId="0" applyFill="1" applyBorder="1"/>
    <xf numFmtId="0" fontId="0" fillId="0" borderId="0" xfId="0" applyBorder="1"/>
    <xf numFmtId="0" fontId="0" fillId="0" borderId="12" xfId="0" applyBorder="1"/>
    <xf numFmtId="0" fontId="2" fillId="3" borderId="5" xfId="2" applyBorder="1" applyAlignment="1">
      <alignment horizontal="center"/>
    </xf>
    <xf numFmtId="0" fontId="2" fillId="3" borderId="6" xfId="2" applyBorder="1" applyAlignment="1">
      <alignment horizontal="center"/>
    </xf>
    <xf numFmtId="0" fontId="3" fillId="4" borderId="13" xfId="3" applyBorder="1"/>
    <xf numFmtId="0" fontId="3" fillId="4" borderId="14" xfId="3" applyBorder="1"/>
    <xf numFmtId="0" fontId="4" fillId="0" borderId="13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4" xfId="0" applyFont="1" applyBorder="1" applyAlignment="1">
      <alignment horizontal="center"/>
    </xf>
  </cellXfs>
  <cellStyles count="4">
    <cellStyle name="Check Cell" xfId="2" builtinId="23"/>
    <cellStyle name="Good" xfId="3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493059</xdr:colOff>
      <xdr:row>33</xdr:row>
      <xdr:rowOff>56028</xdr:rowOff>
    </xdr:from>
    <xdr:to>
      <xdr:col>17</xdr:col>
      <xdr:colOff>533216</xdr:colOff>
      <xdr:row>44</xdr:row>
      <xdr:rowOff>112057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F84A19-D0E3-98A4-D354-10097EA3E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0147" y="6622675"/>
          <a:ext cx="3973422" cy="2151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448235</xdr:colOff>
      <xdr:row>18</xdr:row>
      <xdr:rowOff>22409</xdr:rowOff>
    </xdr:from>
    <xdr:to>
      <xdr:col>13</xdr:col>
      <xdr:colOff>425823</xdr:colOff>
      <xdr:row>45</xdr:row>
      <xdr:rowOff>151173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949458-9951-7C0E-E2FB-3329E853A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264" y="3720350"/>
          <a:ext cx="4280647" cy="5283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470648</xdr:colOff>
      <xdr:row>19</xdr:row>
      <xdr:rowOff>22413</xdr:rowOff>
    </xdr:from>
    <xdr:to>
      <xdr:col>17</xdr:col>
      <xdr:colOff>593912</xdr:colOff>
      <xdr:row>32</xdr:row>
      <xdr:rowOff>124243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6C70BED-4870-6F94-E9A8-458C56482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7736" y="3910854"/>
          <a:ext cx="4056529" cy="25895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403412</xdr:colOff>
      <xdr:row>46</xdr:row>
      <xdr:rowOff>44824</xdr:rowOff>
    </xdr:from>
    <xdr:to>
      <xdr:col>17</xdr:col>
      <xdr:colOff>307402</xdr:colOff>
      <xdr:row>80</xdr:row>
      <xdr:rowOff>132790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809475-08AB-211A-01F3-582031278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8912" y="9087971"/>
          <a:ext cx="9148843" cy="6564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AA13C-0D18-462B-9D2F-AE6457A22EEE}">
  <dimension ref="A1:AC188"/>
  <sheetViews>
    <sheetView tabSelected="1" zoomScale="85" zoomScaleNormal="85" workbookViewId="0">
      <selection activeCell="E72" sqref="E72"/>
    </sheetView>
  </sheetViews>
  <sheetFormatPr defaultRowHeight="15" x14ac:dyDescent="0.25"/>
  <cols>
    <col min="2" max="2" width="21" customWidth="1"/>
    <col min="3" max="3" width="10.28515625" customWidth="1"/>
    <col min="4" max="4" width="12.85546875" customWidth="1"/>
    <col min="5" max="5" width="10.42578125" customWidth="1"/>
    <col min="7" max="7" width="15.85546875" customWidth="1"/>
    <col min="8" max="8" width="15.140625" customWidth="1"/>
    <col min="10" max="11" width="12" bestFit="1" customWidth="1"/>
    <col min="12" max="12" width="19.7109375" customWidth="1"/>
    <col min="13" max="14" width="12" bestFit="1" customWidth="1"/>
    <col min="15" max="15" width="17.28515625" customWidth="1"/>
    <col min="16" max="16" width="17.85546875" customWidth="1"/>
    <col min="17" max="17" width="12" bestFit="1" customWidth="1"/>
    <col min="28" max="28" width="13.42578125" customWidth="1"/>
    <col min="29" max="29" width="13.85546875" customWidth="1"/>
  </cols>
  <sheetData>
    <row r="1" spans="1:29" ht="32.25" thickBot="1" x14ac:dyDescent="0.55000000000000004">
      <c r="A1" s="24" t="s">
        <v>66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6"/>
    </row>
    <row r="2" spans="1:29" ht="15.75" thickBot="1" x14ac:dyDescent="0.3"/>
    <row r="3" spans="1:29" x14ac:dyDescent="0.25">
      <c r="B3" s="3" t="s">
        <v>0</v>
      </c>
      <c r="C3" s="11"/>
      <c r="D3" s="11"/>
      <c r="E3" s="4"/>
      <c r="G3" s="3" t="s">
        <v>14</v>
      </c>
      <c r="H3" s="11"/>
      <c r="I3" s="11"/>
      <c r="J3" s="11"/>
      <c r="K3" s="11"/>
      <c r="L3" s="11"/>
      <c r="M3" s="11"/>
      <c r="N3" s="11"/>
      <c r="O3" s="11"/>
      <c r="P3" s="11"/>
      <c r="Q3" s="4"/>
      <c r="S3" s="3" t="s">
        <v>15</v>
      </c>
      <c r="T3" s="4"/>
      <c r="V3" s="3" t="s">
        <v>16</v>
      </c>
      <c r="W3" s="4"/>
      <c r="Y3" s="3" t="s">
        <v>38</v>
      </c>
      <c r="Z3" s="11"/>
      <c r="AA3" s="11"/>
      <c r="AB3" s="11"/>
      <c r="AC3" s="4"/>
    </row>
    <row r="4" spans="1:29" x14ac:dyDescent="0.25">
      <c r="B4" s="5" t="s">
        <v>1</v>
      </c>
      <c r="C4" s="1" t="s">
        <v>2</v>
      </c>
      <c r="D4" s="1" t="s">
        <v>3</v>
      </c>
      <c r="E4" s="6" t="s">
        <v>39</v>
      </c>
      <c r="G4" s="5" t="s">
        <v>6</v>
      </c>
      <c r="H4" s="1" t="s">
        <v>7</v>
      </c>
      <c r="I4" s="1" t="s">
        <v>51</v>
      </c>
      <c r="J4" s="1" t="s">
        <v>52</v>
      </c>
      <c r="K4" s="1" t="s">
        <v>8</v>
      </c>
      <c r="L4" s="1" t="s">
        <v>24</v>
      </c>
      <c r="M4" s="1" t="s">
        <v>22</v>
      </c>
      <c r="N4" s="1" t="s">
        <v>53</v>
      </c>
      <c r="O4" s="1" t="s">
        <v>1</v>
      </c>
      <c r="P4" s="1" t="s">
        <v>54</v>
      </c>
      <c r="Q4" s="6" t="s">
        <v>55</v>
      </c>
      <c r="S4" s="5" t="s">
        <v>23</v>
      </c>
      <c r="T4" s="6" t="s">
        <v>22</v>
      </c>
      <c r="V4" s="5" t="s">
        <v>21</v>
      </c>
      <c r="W4" s="6" t="s">
        <v>22</v>
      </c>
      <c r="Y4" s="5" t="s">
        <v>32</v>
      </c>
      <c r="Z4" s="1" t="s">
        <v>33</v>
      </c>
      <c r="AA4" s="1" t="s">
        <v>34</v>
      </c>
      <c r="AB4" s="1" t="s">
        <v>35</v>
      </c>
      <c r="AC4" s="6" t="s">
        <v>36</v>
      </c>
    </row>
    <row r="5" spans="1:29" x14ac:dyDescent="0.25">
      <c r="B5" s="7" t="s">
        <v>43</v>
      </c>
      <c r="C5" s="18">
        <v>0.5</v>
      </c>
      <c r="D5" s="18">
        <f>C5*25.4</f>
        <v>12.7</v>
      </c>
      <c r="E5" s="8" t="s">
        <v>42</v>
      </c>
      <c r="G5" s="7" t="s">
        <v>10</v>
      </c>
      <c r="H5" s="18" t="s">
        <v>12</v>
      </c>
      <c r="I5" s="18">
        <f>D7</f>
        <v>19.049999999999997</v>
      </c>
      <c r="J5" s="18">
        <f>D5</f>
        <v>12.7</v>
      </c>
      <c r="K5" s="18">
        <f>(J5^2)/(I5^2)</f>
        <v>0.44444444444444453</v>
      </c>
      <c r="L5" s="18">
        <f>($D$10)/((PI()/4)*((J5/1000)^2))</f>
        <v>0.78941167537618728</v>
      </c>
      <c r="M5" s="18">
        <f>FORECAST(K5, T5:T188, S5:S188)</f>
        <v>0.27726125315179628</v>
      </c>
      <c r="N5" s="18">
        <f>M5*((L5^2)/(2*9.81))</f>
        <v>8.8063769141611802E-3</v>
      </c>
      <c r="O5" s="18">
        <v>1</v>
      </c>
      <c r="P5" s="18">
        <f>N5*O5</f>
        <v>8.8063769141611802E-3</v>
      </c>
      <c r="Q5" s="8">
        <f>P5*0.09804</f>
        <v>8.6337719266436214E-4</v>
      </c>
      <c r="S5" s="7">
        <v>4.7189451769603999E-3</v>
      </c>
      <c r="T5" s="8">
        <v>0.49866424470625098</v>
      </c>
      <c r="V5" s="7">
        <v>5.9636408153271496E-3</v>
      </c>
      <c r="W5" s="8">
        <v>0.98540619991937906</v>
      </c>
      <c r="Y5" s="12">
        <v>0</v>
      </c>
      <c r="Z5" s="13">
        <f>0.0041*(Y5^2)+0.0054*(Y5)</f>
        <v>0</v>
      </c>
      <c r="AA5" s="13">
        <f>0.0098*(Y5^2)+0.0156*(Y5)</f>
        <v>0</v>
      </c>
      <c r="AB5" s="13">
        <v>0</v>
      </c>
      <c r="AC5" s="14">
        <v>0</v>
      </c>
    </row>
    <row r="6" spans="1:29" x14ac:dyDescent="0.25">
      <c r="B6" s="7" t="s">
        <v>44</v>
      </c>
      <c r="C6" s="18">
        <f>3/8</f>
        <v>0.375</v>
      </c>
      <c r="D6" s="18">
        <f>C6*25.4</f>
        <v>9.5249999999999986</v>
      </c>
      <c r="E6" s="8" t="s">
        <v>42</v>
      </c>
      <c r="G6" s="7" t="s">
        <v>11</v>
      </c>
      <c r="H6" s="18" t="s">
        <v>13</v>
      </c>
      <c r="I6" s="18">
        <f>D5</f>
        <v>12.7</v>
      </c>
      <c r="J6" s="18">
        <f>D7</f>
        <v>19.049999999999997</v>
      </c>
      <c r="K6" s="18">
        <f>(I6/J6)^2</f>
        <v>0.44444444444444453</v>
      </c>
      <c r="L6" s="18">
        <f>($D$10)/((PI()/4)*((I6/1000)^2))</f>
        <v>0.78941167537618728</v>
      </c>
      <c r="M6" s="18">
        <f>FORECAST(K6, V5:V188, W5:W188)</f>
        <v>0.39461976113141456</v>
      </c>
      <c r="N6" s="18">
        <f t="shared" ref="N6:N9" si="0">M6*((L6^2)/(2*9.81))</f>
        <v>1.2533919957423284E-2</v>
      </c>
      <c r="O6" s="18">
        <v>1</v>
      </c>
      <c r="P6" s="18">
        <f t="shared" ref="P6:P9" si="1">N6*O6</f>
        <v>1.2533919957423284E-2</v>
      </c>
      <c r="Q6" s="8">
        <f t="shared" ref="Q6:Q9" si="2">P6*0.09804</f>
        <v>1.2288255126257789E-3</v>
      </c>
      <c r="S6" s="7">
        <v>1.1254899277692401E-2</v>
      </c>
      <c r="T6" s="8">
        <v>0.49848210739972598</v>
      </c>
      <c r="V6" s="7">
        <v>1.1487343286571999E-2</v>
      </c>
      <c r="W6" s="8">
        <v>0.97414984166368002</v>
      </c>
      <c r="Y6" s="12">
        <v>1</v>
      </c>
      <c r="Z6" s="13">
        <f t="shared" ref="Z6:Z20" si="3">0.0041*(Y6^2)+0.0054*(Y6)</f>
        <v>9.5000000000000015E-3</v>
      </c>
      <c r="AA6" s="13">
        <f t="shared" ref="AA6:AA20" si="4">0.0098*(Y6^2)+0.0156*(Y6)</f>
        <v>2.5399999999999999E-2</v>
      </c>
      <c r="AB6" s="13">
        <v>7.6000000000000004E-4</v>
      </c>
      <c r="AC6" s="14">
        <v>1.4999999999999998E-3</v>
      </c>
    </row>
    <row r="7" spans="1:29" x14ac:dyDescent="0.25">
      <c r="B7" s="7" t="s">
        <v>45</v>
      </c>
      <c r="C7" s="18">
        <f>3/4</f>
        <v>0.75</v>
      </c>
      <c r="D7" s="18">
        <f>C7*25.4</f>
        <v>19.049999999999997</v>
      </c>
      <c r="E7" s="8" t="s">
        <v>42</v>
      </c>
      <c r="G7" s="7" t="s">
        <v>18</v>
      </c>
      <c r="H7" s="18" t="s">
        <v>17</v>
      </c>
      <c r="I7" s="18">
        <f>D5</f>
        <v>12.7</v>
      </c>
      <c r="J7" s="18">
        <f>D5</f>
        <v>12.7</v>
      </c>
      <c r="K7" s="18">
        <f>I7/J7</f>
        <v>1</v>
      </c>
      <c r="L7" s="18">
        <f>($D$10)/((PI()/4)*((D5/1000)^2))</f>
        <v>0.78941167537618728</v>
      </c>
      <c r="M7" s="18">
        <v>0.4</v>
      </c>
      <c r="N7" s="18">
        <f t="shared" si="0"/>
        <v>1.2704807201228114E-2</v>
      </c>
      <c r="O7" s="18">
        <f>D9</f>
        <v>2</v>
      </c>
      <c r="P7" s="18">
        <f t="shared" si="1"/>
        <v>2.5409614402456229E-2</v>
      </c>
      <c r="Q7" s="8">
        <f t="shared" si="2"/>
        <v>2.4911585960168087E-3</v>
      </c>
      <c r="S7" s="7">
        <v>1.7790853378424499E-2</v>
      </c>
      <c r="T7" s="8">
        <v>0.49829997009320098</v>
      </c>
      <c r="V7" s="7">
        <v>1.6878741507008601E-2</v>
      </c>
      <c r="W7" s="8">
        <v>0.96805679818308699</v>
      </c>
      <c r="Y7" s="12">
        <v>2</v>
      </c>
      <c r="Z7" s="13">
        <f t="shared" si="3"/>
        <v>2.7200000000000002E-2</v>
      </c>
      <c r="AA7" s="13">
        <f t="shared" si="4"/>
        <v>7.039999999999999E-2</v>
      </c>
      <c r="AB7" s="13">
        <v>1.64E-3</v>
      </c>
      <c r="AC7" s="14">
        <v>3.5999999999999999E-3</v>
      </c>
    </row>
    <row r="8" spans="1:29" x14ac:dyDescent="0.25">
      <c r="B8" s="7" t="s">
        <v>40</v>
      </c>
      <c r="C8" s="18">
        <v>3</v>
      </c>
      <c r="D8" s="18">
        <f>C8</f>
        <v>3</v>
      </c>
      <c r="E8" s="8" t="s">
        <v>41</v>
      </c>
      <c r="G8" s="7" t="s">
        <v>19</v>
      </c>
      <c r="H8" s="18" t="s">
        <v>12</v>
      </c>
      <c r="I8" s="18">
        <f>D5</f>
        <v>12.7</v>
      </c>
      <c r="J8" s="18">
        <f>D6</f>
        <v>9.5249999999999986</v>
      </c>
      <c r="K8" s="18">
        <f>(J8^2)/(I8^2)</f>
        <v>0.56249999999999989</v>
      </c>
      <c r="L8" s="18">
        <f>($D$10)/((PI()/4)*((J8/1000)^2))</f>
        <v>1.4033985340021107</v>
      </c>
      <c r="M8" s="18">
        <f>FORECAST(K8, T5:T188, S5:S188)</f>
        <v>0.20618826030503618</v>
      </c>
      <c r="N8" s="18">
        <f t="shared" si="0"/>
        <v>2.0697932597192058E-2</v>
      </c>
      <c r="O8" s="18">
        <v>1</v>
      </c>
      <c r="P8" s="18">
        <f t="shared" si="1"/>
        <v>2.0697932597192058E-2</v>
      </c>
      <c r="Q8" s="8">
        <f t="shared" si="2"/>
        <v>2.0292253118287095E-3</v>
      </c>
      <c r="S8" s="7">
        <v>2.4326807479156599E-2</v>
      </c>
      <c r="T8" s="8">
        <v>0.49738928356057599</v>
      </c>
      <c r="V8" s="7">
        <v>1.9113738315305301E-2</v>
      </c>
      <c r="W8" s="8">
        <v>0.95738626388212</v>
      </c>
      <c r="Y8" s="12">
        <v>3</v>
      </c>
      <c r="Z8" s="13">
        <f t="shared" si="3"/>
        <v>5.3100000000000001E-2</v>
      </c>
      <c r="AA8" s="13">
        <f t="shared" si="4"/>
        <v>0.13500000000000001</v>
      </c>
      <c r="AB8" s="13">
        <v>2.64E-3</v>
      </c>
      <c r="AC8" s="14">
        <v>6.3E-3</v>
      </c>
    </row>
    <row r="9" spans="1:29" x14ac:dyDescent="0.25">
      <c r="B9" s="7" t="s">
        <v>5</v>
      </c>
      <c r="C9" s="18">
        <v>2</v>
      </c>
      <c r="D9" s="18">
        <f>C9</f>
        <v>2</v>
      </c>
      <c r="E9" s="8" t="s">
        <v>46</v>
      </c>
      <c r="G9" s="7" t="s">
        <v>20</v>
      </c>
      <c r="H9" s="18" t="s">
        <v>13</v>
      </c>
      <c r="I9" s="18">
        <f>D6</f>
        <v>9.5249999999999986</v>
      </c>
      <c r="J9" s="18">
        <f>D5</f>
        <v>12.7</v>
      </c>
      <c r="K9" s="18">
        <f>(I9^2)/J9^2</f>
        <v>0.56249999999999989</v>
      </c>
      <c r="L9" s="18">
        <f>($D$10)/((PI()/4)*((I9/1000)^2))</f>
        <v>1.4033985340021107</v>
      </c>
      <c r="M9" s="18">
        <f>FORECAST(K9, V5:V188, W5:W188)</f>
        <v>0.28333941095420523</v>
      </c>
      <c r="N9" s="18">
        <f t="shared" si="0"/>
        <v>2.8442647614283202E-2</v>
      </c>
      <c r="O9" s="18">
        <v>1</v>
      </c>
      <c r="P9" s="18">
        <f t="shared" si="1"/>
        <v>2.8442647614283202E-2</v>
      </c>
      <c r="Q9" s="8">
        <f t="shared" si="2"/>
        <v>2.7885171721043251E-3</v>
      </c>
      <c r="S9" s="7">
        <v>3.0862761579888699E-2</v>
      </c>
      <c r="T9" s="8">
        <v>0.49702500894752499</v>
      </c>
      <c r="V9" s="7">
        <v>2.4585464116589701E-2</v>
      </c>
      <c r="W9" s="8">
        <v>0.94755295976746901</v>
      </c>
      <c r="Y9" s="12">
        <v>4</v>
      </c>
      <c r="Z9" s="13">
        <f t="shared" si="3"/>
        <v>8.72E-2</v>
      </c>
      <c r="AA9" s="13">
        <f t="shared" si="4"/>
        <v>0.21920000000000001</v>
      </c>
      <c r="AB9" s="13">
        <v>3.7599999999999999E-3</v>
      </c>
      <c r="AC9" s="14">
        <v>9.5999999999999992E-3</v>
      </c>
    </row>
    <row r="10" spans="1:29" x14ac:dyDescent="0.25">
      <c r="B10" s="7" t="s">
        <v>50</v>
      </c>
      <c r="C10" s="18">
        <v>6</v>
      </c>
      <c r="D10" s="18">
        <f>C10*(0.0000166667)</f>
        <v>1.0000020000000001E-4</v>
      </c>
      <c r="E10" s="8" t="s">
        <v>47</v>
      </c>
      <c r="G10" s="20" t="s">
        <v>9</v>
      </c>
      <c r="H10" s="2"/>
      <c r="I10" s="2"/>
      <c r="J10" s="2"/>
      <c r="K10" s="2"/>
      <c r="L10" s="2"/>
      <c r="M10" s="2"/>
      <c r="N10" s="2"/>
      <c r="O10" s="2"/>
      <c r="P10" s="2"/>
      <c r="Q10" s="21"/>
      <c r="S10" s="7">
        <v>3.7398715680620802E-2</v>
      </c>
      <c r="T10" s="8">
        <v>0.495932185108375</v>
      </c>
      <c r="V10" s="7">
        <v>2.9976862337026299E-2</v>
      </c>
      <c r="W10" s="8">
        <v>0.94139350709362801</v>
      </c>
      <c r="Y10" s="12">
        <v>5</v>
      </c>
      <c r="Z10" s="13">
        <f t="shared" si="3"/>
        <v>0.1295</v>
      </c>
      <c r="AA10" s="13">
        <f t="shared" si="4"/>
        <v>0.32300000000000001</v>
      </c>
      <c r="AB10" s="13">
        <v>5.0000000000000001E-3</v>
      </c>
      <c r="AC10" s="14">
        <v>1.3499999999999998E-2</v>
      </c>
    </row>
    <row r="11" spans="1:29" x14ac:dyDescent="0.25">
      <c r="B11" s="7" t="s">
        <v>29</v>
      </c>
      <c r="C11" s="18">
        <v>1000</v>
      </c>
      <c r="D11" s="18">
        <v>1000</v>
      </c>
      <c r="E11" s="8" t="s">
        <v>48</v>
      </c>
      <c r="G11" s="5" t="s">
        <v>6</v>
      </c>
      <c r="H11" s="1" t="s">
        <v>7</v>
      </c>
      <c r="I11" s="1" t="s">
        <v>57</v>
      </c>
      <c r="J11" s="1" t="s">
        <v>58</v>
      </c>
      <c r="K11" s="1" t="s">
        <v>28</v>
      </c>
      <c r="L11" s="1" t="s">
        <v>59</v>
      </c>
      <c r="M11" s="1" t="s">
        <v>60</v>
      </c>
      <c r="N11" s="1" t="s">
        <v>61</v>
      </c>
      <c r="O11" s="1" t="s">
        <v>31</v>
      </c>
      <c r="P11" s="1" t="s">
        <v>62</v>
      </c>
      <c r="Q11" s="6" t="s">
        <v>55</v>
      </c>
      <c r="S11" s="7">
        <v>4.3934669781352902E-2</v>
      </c>
      <c r="T11" s="8">
        <v>0.49483936126922401</v>
      </c>
      <c r="V11" s="7">
        <v>3.2523719165085299E-2</v>
      </c>
      <c r="W11" s="8">
        <v>0.93034467756683104</v>
      </c>
      <c r="Y11" s="12">
        <v>6</v>
      </c>
      <c r="Z11" s="13">
        <f t="shared" si="3"/>
        <v>0.18</v>
      </c>
      <c r="AA11" s="13">
        <f t="shared" si="4"/>
        <v>0.44640000000000002</v>
      </c>
      <c r="AB11" s="13">
        <v>6.3599999999999993E-3</v>
      </c>
      <c r="AC11" s="14">
        <v>1.7999999999999999E-2</v>
      </c>
    </row>
    <row r="12" spans="1:29" ht="15.75" thickBot="1" x14ac:dyDescent="0.3">
      <c r="B12" s="9" t="s">
        <v>30</v>
      </c>
      <c r="C12" s="19">
        <v>1.003E-3</v>
      </c>
      <c r="D12" s="19">
        <f>C12</f>
        <v>1.003E-3</v>
      </c>
      <c r="E12" s="10" t="s">
        <v>49</v>
      </c>
      <c r="G12" s="7" t="s">
        <v>4</v>
      </c>
      <c r="H12" s="18" t="s">
        <v>25</v>
      </c>
      <c r="I12" s="18">
        <f>D5</f>
        <v>12.7</v>
      </c>
      <c r="J12" s="18">
        <f>D10/((PI()/4)*(I12/1000)^2)</f>
        <v>0.78941167537618728</v>
      </c>
      <c r="K12" s="18">
        <f>(D11*J12*(I12/1000))/D12</f>
        <v>9995.5416523206168</v>
      </c>
      <c r="L12" s="18">
        <v>2E-3</v>
      </c>
      <c r="M12" s="18">
        <f>L12/I12</f>
        <v>1.5748031496062994E-4</v>
      </c>
      <c r="N12" s="18">
        <v>3.2000000000000001E-2</v>
      </c>
      <c r="O12" s="18">
        <f>D8</f>
        <v>3</v>
      </c>
      <c r="P12" s="18">
        <f>N12*(O12/(I12/100))*((D11*J12^2)/2)</f>
        <v>235.52911869741314</v>
      </c>
      <c r="Q12" s="8">
        <f>P12/100000</f>
        <v>2.3552911869741313E-3</v>
      </c>
      <c r="S12" s="7">
        <v>5.0470623882084897E-2</v>
      </c>
      <c r="T12" s="8">
        <v>0.49374653743007402</v>
      </c>
      <c r="V12" s="7">
        <v>3.81371995208072E-2</v>
      </c>
      <c r="W12" s="8">
        <v>0.92560946491248997</v>
      </c>
      <c r="Y12" s="12">
        <v>7</v>
      </c>
      <c r="Z12" s="13">
        <f t="shared" si="3"/>
        <v>0.23870000000000002</v>
      </c>
      <c r="AA12" s="13">
        <f t="shared" si="4"/>
        <v>0.58939999999999992</v>
      </c>
      <c r="AB12" s="13">
        <v>7.8399999999999997E-3</v>
      </c>
      <c r="AC12" s="14">
        <v>2.3099999999999999E-2</v>
      </c>
    </row>
    <row r="13" spans="1:29" x14ac:dyDescent="0.25">
      <c r="G13" s="20" t="s">
        <v>63</v>
      </c>
      <c r="H13" s="2"/>
      <c r="I13" s="2"/>
      <c r="J13" s="2"/>
      <c r="K13" s="2"/>
      <c r="L13" s="2"/>
      <c r="M13" s="2"/>
      <c r="N13" s="2"/>
      <c r="O13" s="2"/>
      <c r="P13" s="2"/>
      <c r="Q13" s="21"/>
      <c r="S13" s="7">
        <v>5.6928769005427399E-2</v>
      </c>
      <c r="T13" s="8">
        <v>0.49200322321047701</v>
      </c>
      <c r="V13" s="7">
        <v>4.0008359639381201E-2</v>
      </c>
      <c r="W13" s="8">
        <v>0.91480848398192605</v>
      </c>
      <c r="Y13" s="12">
        <v>8</v>
      </c>
      <c r="Z13" s="13">
        <f t="shared" si="3"/>
        <v>0.30560000000000004</v>
      </c>
      <c r="AA13" s="13">
        <f t="shared" si="4"/>
        <v>0.752</v>
      </c>
      <c r="AB13" s="13">
        <v>9.4400000000000005E-3</v>
      </c>
      <c r="AC13" s="14">
        <v>2.8799999999999999E-2</v>
      </c>
    </row>
    <row r="14" spans="1:29" x14ac:dyDescent="0.25">
      <c r="G14" s="5" t="s">
        <v>6</v>
      </c>
      <c r="H14" s="1"/>
      <c r="I14" s="1"/>
      <c r="J14" s="1"/>
      <c r="K14" s="1"/>
      <c r="L14" s="1"/>
      <c r="M14" s="1"/>
      <c r="N14" s="1"/>
      <c r="O14" s="1" t="s">
        <v>64</v>
      </c>
      <c r="P14" s="1" t="s">
        <v>1</v>
      </c>
      <c r="Q14" s="6" t="s">
        <v>65</v>
      </c>
      <c r="S14" s="7">
        <v>6.3542532083549097E-2</v>
      </c>
      <c r="T14" s="8">
        <v>0.49101447783219798</v>
      </c>
      <c r="V14" s="7">
        <v>4.5777770004984203E-2</v>
      </c>
      <c r="W14" s="8">
        <v>0.91026894127197899</v>
      </c>
      <c r="Y14" s="12">
        <v>9</v>
      </c>
      <c r="Z14" s="13">
        <f t="shared" si="3"/>
        <v>0.38070000000000004</v>
      </c>
      <c r="AA14" s="13">
        <f t="shared" si="4"/>
        <v>0.93419999999999992</v>
      </c>
      <c r="AB14" s="13">
        <v>1.116E-2</v>
      </c>
      <c r="AC14" s="14">
        <v>3.5099999999999999E-2</v>
      </c>
    </row>
    <row r="15" spans="1:29" x14ac:dyDescent="0.25">
      <c r="G15" s="7" t="s">
        <v>26</v>
      </c>
      <c r="H15" s="18"/>
      <c r="I15" s="18"/>
      <c r="J15" s="18"/>
      <c r="K15" s="18"/>
      <c r="L15" s="18"/>
      <c r="M15" s="18"/>
      <c r="N15" s="18"/>
      <c r="O15" s="18">
        <f>VLOOKUP(C10, Y5:Z20, 2, FALSE)</f>
        <v>0.18</v>
      </c>
      <c r="P15" s="18">
        <v>1</v>
      </c>
      <c r="Q15" s="8">
        <f>P15*O15</f>
        <v>0.18</v>
      </c>
      <c r="S15" s="7">
        <v>7.0156295161670906E-2</v>
      </c>
      <c r="T15" s="8">
        <v>0.48888086938433301</v>
      </c>
      <c r="V15" s="7">
        <v>4.7648930123558197E-2</v>
      </c>
      <c r="W15" s="8">
        <v>0.89946796034141496</v>
      </c>
      <c r="Y15" s="12">
        <v>10</v>
      </c>
      <c r="Z15" s="13">
        <f t="shared" si="3"/>
        <v>0.46400000000000002</v>
      </c>
      <c r="AA15" s="13">
        <f t="shared" si="4"/>
        <v>1.1359999999999999</v>
      </c>
      <c r="AB15" s="13">
        <v>1.3000000000000001E-2</v>
      </c>
      <c r="AC15" s="14">
        <v>4.1999999999999996E-2</v>
      </c>
    </row>
    <row r="16" spans="1:29" x14ac:dyDescent="0.25">
      <c r="G16" s="7" t="s">
        <v>27</v>
      </c>
      <c r="H16" s="18"/>
      <c r="I16" s="18"/>
      <c r="J16" s="18"/>
      <c r="K16" s="18"/>
      <c r="L16" s="18"/>
      <c r="M16" s="18"/>
      <c r="N16" s="18"/>
      <c r="O16" s="18">
        <f>INDEX(AA1:AA100, MATCH(C10, Y1:Y100, 0))</f>
        <v>0.44640000000000002</v>
      </c>
      <c r="P16" s="18">
        <v>1</v>
      </c>
      <c r="Q16" s="8">
        <f t="shared" ref="Q16:Q17" si="5">P16*O16</f>
        <v>0.44640000000000002</v>
      </c>
      <c r="S16" s="7">
        <v>7.6381013352844307E-2</v>
      </c>
      <c r="T16" s="8">
        <v>0.487319692471261</v>
      </c>
      <c r="V16" s="7">
        <v>5.3418340489161303E-2</v>
      </c>
      <c r="W16" s="8">
        <v>0.89492841763146802</v>
      </c>
      <c r="Y16" s="12">
        <v>11</v>
      </c>
      <c r="Z16" s="13">
        <f t="shared" si="3"/>
        <v>0.55549999999999999</v>
      </c>
      <c r="AA16" s="13">
        <f t="shared" si="4"/>
        <v>1.3573999999999999</v>
      </c>
      <c r="AB16" s="13">
        <v>1.4960000000000001E-2</v>
      </c>
      <c r="AC16" s="14">
        <v>4.9499999999999995E-2</v>
      </c>
    </row>
    <row r="17" spans="7:29" ht="15.75" thickBot="1" x14ac:dyDescent="0.3">
      <c r="G17" s="9" t="s">
        <v>37</v>
      </c>
      <c r="H17" s="19"/>
      <c r="I17" s="19"/>
      <c r="J17" s="19"/>
      <c r="K17" s="19"/>
      <c r="L17" s="19"/>
      <c r="M17" s="19"/>
      <c r="N17" s="19"/>
      <c r="O17" s="19">
        <f>INDEX(AC1:AC100, MATCH(C10, Y1:Y100, 0))</f>
        <v>1.7999999999999999E-2</v>
      </c>
      <c r="P17" s="19">
        <v>2</v>
      </c>
      <c r="Q17" s="10">
        <f t="shared" si="5"/>
        <v>3.5999999999999997E-2</v>
      </c>
      <c r="S17" s="7">
        <v>8.3150394385745396E-2</v>
      </c>
      <c r="T17" s="8">
        <v>0.48591463324949602</v>
      </c>
      <c r="V17" s="7">
        <v>5.5289500607735201E-2</v>
      </c>
      <c r="W17" s="8">
        <v>0.88412743670090399</v>
      </c>
      <c r="Y17" s="12">
        <v>12</v>
      </c>
      <c r="Z17" s="13">
        <f t="shared" si="3"/>
        <v>0.6552</v>
      </c>
      <c r="AA17" s="13">
        <f t="shared" si="4"/>
        <v>1.5984</v>
      </c>
      <c r="AB17" s="13">
        <v>1.704E-2</v>
      </c>
      <c r="AC17" s="14">
        <v>5.7599999999999998E-2</v>
      </c>
    </row>
    <row r="18" spans="7:29" ht="15.75" thickBot="1" x14ac:dyDescent="0.3">
      <c r="P18" s="22" t="s">
        <v>56</v>
      </c>
      <c r="Q18" s="23">
        <f>SUM(Q5:Q17)</f>
        <v>0.67415639497221413</v>
      </c>
      <c r="S18" s="7">
        <v>8.9414017065613596E-2</v>
      </c>
      <c r="T18" s="8">
        <v>0.48331917663151303</v>
      </c>
      <c r="V18" s="7">
        <v>6.10589109733383E-2</v>
      </c>
      <c r="W18" s="8">
        <v>0.87958789399095705</v>
      </c>
      <c r="Y18" s="12">
        <v>13</v>
      </c>
      <c r="Z18" s="13">
        <f t="shared" si="3"/>
        <v>0.76310000000000011</v>
      </c>
      <c r="AA18" s="13">
        <f t="shared" si="4"/>
        <v>1.859</v>
      </c>
      <c r="AB18" s="13">
        <v>1.924E-2</v>
      </c>
      <c r="AC18" s="14">
        <v>6.6299999999999998E-2</v>
      </c>
    </row>
    <row r="19" spans="7:29" x14ac:dyDescent="0.25">
      <c r="S19" s="7">
        <v>9.6455729519378502E-2</v>
      </c>
      <c r="T19" s="8">
        <v>0.481543337892894</v>
      </c>
      <c r="V19" s="7">
        <v>6.2930071091912301E-2</v>
      </c>
      <c r="W19" s="8">
        <v>0.86894344901590903</v>
      </c>
      <c r="Y19" s="12">
        <v>14</v>
      </c>
      <c r="Z19" s="13">
        <f t="shared" si="3"/>
        <v>0.87920000000000009</v>
      </c>
      <c r="AA19" s="13">
        <f t="shared" si="4"/>
        <v>2.1391999999999998</v>
      </c>
      <c r="AB19" s="13">
        <v>2.1559999999999999E-2</v>
      </c>
      <c r="AC19" s="14">
        <v>7.5600000000000001E-2</v>
      </c>
    </row>
    <row r="20" spans="7:29" ht="15.75" thickBot="1" x14ac:dyDescent="0.3">
      <c r="S20" s="7">
        <v>0.102758256687941</v>
      </c>
      <c r="T20" s="8">
        <v>0.47922108723469897</v>
      </c>
      <c r="V20" s="7">
        <v>6.8543551447634105E-2</v>
      </c>
      <c r="W20" s="8">
        <v>0.86377776248390004</v>
      </c>
      <c r="Y20" s="15">
        <v>15</v>
      </c>
      <c r="Z20" s="16">
        <f t="shared" si="3"/>
        <v>1.0035000000000001</v>
      </c>
      <c r="AA20" s="16">
        <f t="shared" si="4"/>
        <v>2.4390000000000001</v>
      </c>
      <c r="AB20" s="16">
        <v>2.4E-2</v>
      </c>
      <c r="AC20" s="17">
        <v>8.5499999999999993E-2</v>
      </c>
    </row>
    <row r="21" spans="7:29" x14ac:dyDescent="0.25">
      <c r="S21" s="7">
        <v>0.109294210788673</v>
      </c>
      <c r="T21" s="8">
        <v>0.47703543955639799</v>
      </c>
      <c r="V21" s="7">
        <v>7.1818081655138602E-2</v>
      </c>
      <c r="W21" s="8">
        <v>0.85282024559782099</v>
      </c>
    </row>
    <row r="22" spans="7:29" x14ac:dyDescent="0.25">
      <c r="S22" s="7">
        <v>0.115596737957236</v>
      </c>
      <c r="T22" s="8">
        <v>0.47514251254929801</v>
      </c>
      <c r="V22" s="7">
        <v>7.7275632000979297E-2</v>
      </c>
      <c r="W22" s="8">
        <v>0.84734148715478097</v>
      </c>
    </row>
    <row r="23" spans="7:29" x14ac:dyDescent="0.25">
      <c r="S23" s="7">
        <v>0.122443927967527</v>
      </c>
      <c r="T23" s="8">
        <v>0.47264462948838298</v>
      </c>
      <c r="V23" s="7">
        <v>8.0550162208483794E-2</v>
      </c>
      <c r="W23" s="8">
        <v>0.83665790819085395</v>
      </c>
    </row>
    <row r="24" spans="7:29" x14ac:dyDescent="0.25">
      <c r="S24" s="7">
        <v>0.12767658169698201</v>
      </c>
      <c r="T24" s="8">
        <v>0.46986378311197302</v>
      </c>
      <c r="V24" s="7">
        <v>8.6163642564205695E-2</v>
      </c>
      <c r="W24" s="8">
        <v>0.83137481969220905</v>
      </c>
    </row>
    <row r="25" spans="7:29" x14ac:dyDescent="0.25">
      <c r="S25" s="7">
        <v>0.13404611104052</v>
      </c>
      <c r="T25" s="8">
        <v>0.46770090259698799</v>
      </c>
      <c r="V25" s="7">
        <v>8.8034802682779606E-2</v>
      </c>
      <c r="W25" s="8">
        <v>0.82104344662819095</v>
      </c>
    </row>
    <row r="26" spans="7:29" x14ac:dyDescent="0.25">
      <c r="S26" s="7">
        <v>0.140097920393049</v>
      </c>
      <c r="T26" s="8">
        <v>0.46484741812809499</v>
      </c>
      <c r="V26" s="7">
        <v>9.3648283038501506E-2</v>
      </c>
      <c r="W26" s="8">
        <v>0.81556468818515204</v>
      </c>
    </row>
    <row r="27" spans="7:29" x14ac:dyDescent="0.25">
      <c r="S27" s="7">
        <v>0.14627076593263</v>
      </c>
      <c r="T27" s="8">
        <v>0.46272248288530299</v>
      </c>
      <c r="V27" s="7">
        <v>9.6922813246005907E-2</v>
      </c>
      <c r="W27" s="8">
        <v>0.804607171299073</v>
      </c>
    </row>
    <row r="28" spans="7:29" x14ac:dyDescent="0.25">
      <c r="S28" s="7">
        <v>0.152564647659261</v>
      </c>
      <c r="T28" s="8">
        <v>0.46005113572293499</v>
      </c>
      <c r="V28" s="7">
        <v>0.102536293601727</v>
      </c>
      <c r="W28" s="8">
        <v>0.800693772411187</v>
      </c>
    </row>
    <row r="29" spans="7:29" x14ac:dyDescent="0.25">
      <c r="S29" s="7">
        <v>0.158749596817546</v>
      </c>
      <c r="T29" s="8">
        <v>0.45690016032005099</v>
      </c>
      <c r="V29" s="7">
        <v>0.104407453720301</v>
      </c>
      <c r="W29" s="8">
        <v>0.79004932743613898</v>
      </c>
    </row>
    <row r="30" spans="7:29" x14ac:dyDescent="0.25">
      <c r="S30" s="7">
        <v>0.16442619399021899</v>
      </c>
      <c r="T30" s="8">
        <v>0.45482986626921601</v>
      </c>
      <c r="V30" s="7">
        <v>0.11002093407602299</v>
      </c>
      <c r="W30" s="8">
        <v>0.78488364090412999</v>
      </c>
    </row>
    <row r="31" spans="7:29" x14ac:dyDescent="0.25">
      <c r="S31" s="7">
        <v>0.17059903952979899</v>
      </c>
      <c r="T31" s="8">
        <v>0.45173353205828998</v>
      </c>
      <c r="V31" s="7">
        <v>0.11329546428352801</v>
      </c>
      <c r="W31" s="8">
        <v>0.77392612401805105</v>
      </c>
    </row>
    <row r="32" spans="7:29" x14ac:dyDescent="0.25">
      <c r="S32" s="7">
        <v>0.17669623745247301</v>
      </c>
      <c r="T32" s="8">
        <v>0.44957824059774298</v>
      </c>
      <c r="V32" s="7">
        <v>0.11890894463925</v>
      </c>
      <c r="W32" s="8">
        <v>0.77001272513016505</v>
      </c>
    </row>
    <row r="33" spans="19:23" x14ac:dyDescent="0.25">
      <c r="S33" s="7">
        <v>0.182714761853564</v>
      </c>
      <c r="T33" s="8">
        <v>0.44597192192854701</v>
      </c>
      <c r="V33" s="7">
        <v>0.120780104757824</v>
      </c>
      <c r="W33" s="8">
        <v>0.75983788802166297</v>
      </c>
    </row>
    <row r="34" spans="19:23" x14ac:dyDescent="0.25">
      <c r="S34" s="7">
        <v>0.188379255407531</v>
      </c>
      <c r="T34" s="8">
        <v>0.443622350674373</v>
      </c>
      <c r="V34" s="7">
        <v>0.12639358511354501</v>
      </c>
      <c r="W34" s="8">
        <v>0.75475046946741198</v>
      </c>
    </row>
    <row r="35" spans="19:23" x14ac:dyDescent="0.25">
      <c r="S35" s="7">
        <v>0.19426161409819001</v>
      </c>
      <c r="T35" s="8">
        <v>0.440289237964964</v>
      </c>
      <c r="V35" s="7">
        <v>0.12966811532104999</v>
      </c>
      <c r="W35" s="8">
        <v>0.74434082842563698</v>
      </c>
    </row>
    <row r="36" spans="19:23" x14ac:dyDescent="0.25">
      <c r="S36" s="7">
        <v>0.20038907106762699</v>
      </c>
      <c r="T36" s="8">
        <v>0.438240193266557</v>
      </c>
      <c r="V36" s="7">
        <v>0.13512566566689099</v>
      </c>
      <c r="W36" s="8">
        <v>0.73886206998259796</v>
      </c>
    </row>
    <row r="37" spans="19:23" x14ac:dyDescent="0.25">
      <c r="S37" s="7">
        <v>0.204746373801448</v>
      </c>
      <c r="T37" s="8">
        <v>0.43462021429937098</v>
      </c>
      <c r="V37" s="7">
        <v>0.138400195874395</v>
      </c>
      <c r="W37" s="8">
        <v>0.728315459979746</v>
      </c>
    </row>
    <row r="38" spans="19:23" x14ac:dyDescent="0.25">
      <c r="S38" s="7">
        <v>0.210165769076638</v>
      </c>
      <c r="T38" s="8">
        <v>0.43269411228286903</v>
      </c>
      <c r="V38" s="7">
        <v>0.143857746220236</v>
      </c>
      <c r="W38" s="8">
        <v>0.72338457738101103</v>
      </c>
    </row>
    <row r="39" spans="19:23" x14ac:dyDescent="0.25">
      <c r="S39" s="7">
        <v>0.215394532357224</v>
      </c>
      <c r="T39" s="8">
        <v>0.429306358381502</v>
      </c>
      <c r="V39" s="7">
        <v>0.14713227642773999</v>
      </c>
      <c r="W39" s="8">
        <v>0.71256402945600705</v>
      </c>
    </row>
    <row r="40" spans="19:23" x14ac:dyDescent="0.25">
      <c r="S40" s="7">
        <v>0.221059025911192</v>
      </c>
      <c r="T40" s="8">
        <v>0.42722999308711701</v>
      </c>
      <c r="V40" s="7">
        <v>0.15258982677358099</v>
      </c>
      <c r="W40" s="8">
        <v>0.70804405374049995</v>
      </c>
    </row>
    <row r="41" spans="19:23" x14ac:dyDescent="0.25">
      <c r="S41" s="7">
        <v>0.226033613198971</v>
      </c>
      <c r="T41" s="8">
        <v>0.42398794903096998</v>
      </c>
      <c r="V41" s="7">
        <v>0.155864356981085</v>
      </c>
      <c r="W41" s="8">
        <v>0.69722350581549697</v>
      </c>
    </row>
    <row r="42" spans="19:23" x14ac:dyDescent="0.25">
      <c r="S42" s="7">
        <v>0.231979515887832</v>
      </c>
      <c r="T42" s="8">
        <v>0.42184783567930101</v>
      </c>
      <c r="V42" s="7">
        <v>0.161321907326926</v>
      </c>
      <c r="W42" s="8">
        <v>0.691622997184834</v>
      </c>
    </row>
    <row r="43" spans="19:23" x14ac:dyDescent="0.25">
      <c r="S43" s="7">
        <v>0.236200652911221</v>
      </c>
      <c r="T43" s="8">
        <v>0.41809884278665899</v>
      </c>
      <c r="V43" s="7">
        <v>0.16568794760359901</v>
      </c>
      <c r="W43" s="8">
        <v>0.68090898067400096</v>
      </c>
    </row>
    <row r="44" spans="19:23" x14ac:dyDescent="0.25">
      <c r="S44" s="7">
        <v>0.241647281328498</v>
      </c>
      <c r="T44" s="8">
        <v>0.41633818215691698</v>
      </c>
      <c r="V44" s="7">
        <v>0.17114549794943901</v>
      </c>
      <c r="W44" s="8">
        <v>0.67530847204333799</v>
      </c>
    </row>
    <row r="45" spans="19:23" x14ac:dyDescent="0.25">
      <c r="S45" s="7">
        <v>0.24698497717742901</v>
      </c>
      <c r="T45" s="8">
        <v>0.41236758887467001</v>
      </c>
      <c r="V45" s="7">
        <v>0.17442002815694399</v>
      </c>
      <c r="W45" s="8">
        <v>0.66544670684586704</v>
      </c>
    </row>
    <row r="46" spans="19:23" x14ac:dyDescent="0.25">
      <c r="S46" s="7">
        <v>0.252540538163051</v>
      </c>
      <c r="T46" s="8">
        <v>0.41064639132800801</v>
      </c>
      <c r="V46" s="7">
        <v>0.17987757850278499</v>
      </c>
      <c r="W46" s="8">
        <v>0.66024188632497904</v>
      </c>
    </row>
    <row r="47" spans="19:23" x14ac:dyDescent="0.25">
      <c r="S47" s="7">
        <v>0.25580851521341702</v>
      </c>
      <c r="T47" s="8">
        <v>0.40682150789098198</v>
      </c>
      <c r="V47" s="7">
        <v>0.183152108710289</v>
      </c>
      <c r="W47" s="8">
        <v>0.65038012112750798</v>
      </c>
    </row>
    <row r="48" spans="19:23" x14ac:dyDescent="0.25">
      <c r="S48" s="7">
        <v>0.26125514363069402</v>
      </c>
      <c r="T48" s="8">
        <v>0.40534923132990403</v>
      </c>
      <c r="V48" s="7">
        <v>0.18860965905613</v>
      </c>
      <c r="W48" s="8">
        <v>0.64517530060662098</v>
      </c>
    </row>
    <row r="49" spans="19:23" x14ac:dyDescent="0.25">
      <c r="S49" s="7">
        <v>0.26561244636451598</v>
      </c>
      <c r="T49" s="8">
        <v>0.40158506032838598</v>
      </c>
      <c r="V49" s="7">
        <v>0.19188418926363399</v>
      </c>
      <c r="W49" s="8">
        <v>0.63545050437022499</v>
      </c>
    </row>
    <row r="50" spans="19:23" x14ac:dyDescent="0.25">
      <c r="S50" s="7">
        <v>0.27105907478179198</v>
      </c>
      <c r="T50" s="8">
        <v>0.39970297482762701</v>
      </c>
      <c r="V50" s="7">
        <v>0.19734173960947499</v>
      </c>
      <c r="W50" s="8">
        <v>0.63147840449902104</v>
      </c>
    </row>
    <row r="51" spans="19:23" x14ac:dyDescent="0.25">
      <c r="S51" s="7">
        <v>0.27541637751561399</v>
      </c>
      <c r="T51" s="8">
        <v>0.39575666651958402</v>
      </c>
      <c r="V51" s="7">
        <v>0.200616269816979</v>
      </c>
      <c r="W51" s="8">
        <v>0.621205732418322</v>
      </c>
    </row>
    <row r="52" spans="19:23" x14ac:dyDescent="0.25">
      <c r="S52" s="7">
        <v>0.28086300593288999</v>
      </c>
      <c r="T52" s="8">
        <v>0.39399600588984102</v>
      </c>
      <c r="V52" s="7">
        <v>0.20607382016282</v>
      </c>
      <c r="W52" s="8">
        <v>0.616685756702815</v>
      </c>
    </row>
    <row r="53" spans="19:23" x14ac:dyDescent="0.25">
      <c r="S53" s="7">
        <v>0.285220308666712</v>
      </c>
      <c r="T53" s="8">
        <v>0.39011041001730601</v>
      </c>
      <c r="V53" s="7">
        <v>0.20934835037032501</v>
      </c>
      <c r="W53" s="8">
        <v>0.60682399150534305</v>
      </c>
    </row>
    <row r="54" spans="19:23" x14ac:dyDescent="0.25">
      <c r="S54" s="7">
        <v>0.29077586965233398</v>
      </c>
      <c r="T54" s="8">
        <v>0.387724411301828</v>
      </c>
      <c r="V54" s="7">
        <v>0.21480590071616501</v>
      </c>
      <c r="W54" s="8">
        <v>0.60140610815611495</v>
      </c>
    </row>
    <row r="55" spans="19:23" x14ac:dyDescent="0.25">
      <c r="S55" s="7">
        <v>0.29600463293292001</v>
      </c>
      <c r="T55" s="8">
        <v>0.383735604288929</v>
      </c>
      <c r="V55" s="7">
        <v>0.21917194099283799</v>
      </c>
      <c r="W55" s="8">
        <v>0.59203134370913602</v>
      </c>
    </row>
    <row r="56" spans="19:23" x14ac:dyDescent="0.25">
      <c r="S56" s="7">
        <v>0.30166912648688798</v>
      </c>
      <c r="T56" s="8">
        <v>0.38111282707496702</v>
      </c>
      <c r="V56" s="7">
        <v>0.22462949133867899</v>
      </c>
      <c r="W56" s="8">
        <v>0.58630908489085098</v>
      </c>
    </row>
    <row r="57" spans="19:23" x14ac:dyDescent="0.25">
      <c r="S57" s="7">
        <v>0.30689788976747301</v>
      </c>
      <c r="T57" s="8">
        <v>0.37712402006206802</v>
      </c>
      <c r="V57" s="7">
        <v>0.22899553161535099</v>
      </c>
      <c r="W57" s="8">
        <v>0.57632556950575597</v>
      </c>
    </row>
    <row r="58" spans="19:23" x14ac:dyDescent="0.25">
      <c r="S58" s="7">
        <v>0.312453450753095</v>
      </c>
      <c r="T58" s="8">
        <v>0.37456802652716698</v>
      </c>
      <c r="V58" s="7">
        <v>0.23445308196119199</v>
      </c>
      <c r="W58" s="8">
        <v>0.570725060875094</v>
      </c>
    </row>
    <row r="59" spans="19:23" x14ac:dyDescent="0.25">
      <c r="S59" s="7">
        <v>0.31681075348691701</v>
      </c>
      <c r="T59" s="8">
        <v>0.37050029334810602</v>
      </c>
      <c r="V59" s="7">
        <v>0.238819122237864</v>
      </c>
      <c r="W59" s="8">
        <v>0.56147204661573802</v>
      </c>
    </row>
    <row r="60" spans="19:23" x14ac:dyDescent="0.25">
      <c r="S60" s="7">
        <v>0.32225738190419401</v>
      </c>
      <c r="T60" s="8">
        <v>0.36891418097045098</v>
      </c>
      <c r="V60" s="7">
        <v>0.244276672583705</v>
      </c>
      <c r="W60" s="8">
        <v>0.55574978779745199</v>
      </c>
    </row>
    <row r="61" spans="19:23" x14ac:dyDescent="0.25">
      <c r="S61" s="7">
        <v>0.32552535895455997</v>
      </c>
      <c r="T61" s="8">
        <v>0.36474779008369002</v>
      </c>
      <c r="V61" s="7">
        <v>0.24864271286037801</v>
      </c>
      <c r="W61" s="8">
        <v>0.54637502335047305</v>
      </c>
    </row>
    <row r="62" spans="19:23" x14ac:dyDescent="0.25">
      <c r="S62" s="7">
        <v>0.33108091994018202</v>
      </c>
      <c r="T62" s="8">
        <v>0.36258946300136702</v>
      </c>
      <c r="V62" s="7">
        <v>0.25410026320621898</v>
      </c>
      <c r="W62" s="8">
        <v>0.54077451471980997</v>
      </c>
    </row>
    <row r="63" spans="19:23" x14ac:dyDescent="0.25">
      <c r="S63" s="7">
        <v>0.33630968322076799</v>
      </c>
      <c r="T63" s="8">
        <v>0.35849137360455302</v>
      </c>
      <c r="V63" s="7">
        <v>0.25846630348289101</v>
      </c>
      <c r="W63" s="8">
        <v>0.53152150046045499</v>
      </c>
    </row>
    <row r="64" spans="19:23" x14ac:dyDescent="0.25">
      <c r="S64" s="7">
        <v>0.34186524420638997</v>
      </c>
      <c r="T64" s="8">
        <v>0.355807883955084</v>
      </c>
      <c r="V64" s="7">
        <v>0.26392385382873201</v>
      </c>
      <c r="W64" s="8">
        <v>0.52683411823696502</v>
      </c>
    </row>
    <row r="65" spans="19:23" x14ac:dyDescent="0.25">
      <c r="S65" s="7">
        <v>0.34622254694021098</v>
      </c>
      <c r="T65" s="8">
        <v>0.351558013469499</v>
      </c>
      <c r="V65" s="7">
        <v>0.26719838403623603</v>
      </c>
      <c r="W65" s="8">
        <v>0.51793113576702599</v>
      </c>
    </row>
    <row r="66" spans="19:23" x14ac:dyDescent="0.25">
      <c r="S66" s="7">
        <v>0.35166917535748798</v>
      </c>
      <c r="T66" s="8">
        <v>0.34955450309772301</v>
      </c>
      <c r="V66" s="7">
        <v>0.27265593438207703</v>
      </c>
      <c r="W66" s="8">
        <v>0.51374597306748204</v>
      </c>
    </row>
    <row r="67" spans="19:23" x14ac:dyDescent="0.25">
      <c r="S67" s="7">
        <v>0.356026478091309</v>
      </c>
      <c r="T67" s="8">
        <v>0.34524392017662903</v>
      </c>
      <c r="V67" s="7">
        <v>0.27702197465875</v>
      </c>
      <c r="W67" s="8">
        <v>0.50461470899574901</v>
      </c>
    </row>
    <row r="68" spans="19:23" x14ac:dyDescent="0.25">
      <c r="S68" s="7">
        <v>0.361473106508586</v>
      </c>
      <c r="T68" s="8">
        <v>0.34305827249832899</v>
      </c>
      <c r="V68" s="7">
        <v>0.28247952500459</v>
      </c>
      <c r="W68" s="8">
        <v>0.49937945092795599</v>
      </c>
    </row>
    <row r="69" spans="19:23" x14ac:dyDescent="0.25">
      <c r="S69" s="7">
        <v>0.36583040924240701</v>
      </c>
      <c r="T69" s="8">
        <v>0.33850483983520202</v>
      </c>
      <c r="V69" s="7">
        <v>0.28684556528126298</v>
      </c>
      <c r="W69" s="8">
        <v>0.49036993704384602</v>
      </c>
    </row>
    <row r="70" spans="19:23" x14ac:dyDescent="0.25">
      <c r="S70" s="7">
        <v>0.37127703765968401</v>
      </c>
      <c r="T70" s="8">
        <v>0.33631919215690098</v>
      </c>
      <c r="V70" s="7">
        <v>0.29230311562710398</v>
      </c>
      <c r="W70" s="8">
        <v>0.48562167972654502</v>
      </c>
    </row>
    <row r="71" spans="19:23" x14ac:dyDescent="0.25">
      <c r="S71" s="7">
        <v>0.37563434039350602</v>
      </c>
      <c r="T71" s="8">
        <v>0.33188718436479098</v>
      </c>
      <c r="V71" s="7">
        <v>0.29666915590377602</v>
      </c>
      <c r="W71" s="8">
        <v>0.476977416405305</v>
      </c>
    </row>
    <row r="72" spans="19:23" x14ac:dyDescent="0.25">
      <c r="S72" s="7">
        <v>0.38108096881078202</v>
      </c>
      <c r="T72" s="8">
        <v>0.32958011181547298</v>
      </c>
      <c r="V72" s="7">
        <v>0.30212670624961702</v>
      </c>
      <c r="W72" s="8">
        <v>0.47235090927562701</v>
      </c>
    </row>
    <row r="73" spans="19:23" x14ac:dyDescent="0.25">
      <c r="S73" s="7">
        <v>0.38543827154460403</v>
      </c>
      <c r="T73" s="8">
        <v>0.32533024132988803</v>
      </c>
      <c r="V73" s="7">
        <v>0.30649274652628999</v>
      </c>
      <c r="W73" s="8">
        <v>0.46370664595438699</v>
      </c>
    </row>
    <row r="74" spans="19:23" x14ac:dyDescent="0.25">
      <c r="S74" s="7">
        <v>0.39088489996187997</v>
      </c>
      <c r="T74" s="8">
        <v>0.32284103147404503</v>
      </c>
      <c r="V74" s="7">
        <v>0.31195029687213</v>
      </c>
      <c r="W74" s="8">
        <v>0.45895838863708599</v>
      </c>
    </row>
    <row r="75" spans="19:23" x14ac:dyDescent="0.25">
      <c r="S75" s="7">
        <v>0.39524220269570198</v>
      </c>
      <c r="T75" s="8">
        <v>0.31840902368193502</v>
      </c>
      <c r="V75" s="7">
        <v>0.31631633714880297</v>
      </c>
      <c r="W75" s="8">
        <v>0.45007062494059902</v>
      </c>
    </row>
    <row r="76" spans="19:23" x14ac:dyDescent="0.25">
      <c r="S76" s="7">
        <v>0.40068883111297898</v>
      </c>
      <c r="T76" s="8">
        <v>0.31639033520128201</v>
      </c>
      <c r="V76" s="7">
        <v>0.32177388749464397</v>
      </c>
      <c r="W76" s="8">
        <v>0.44617461893665999</v>
      </c>
    </row>
    <row r="77" spans="19:23" x14ac:dyDescent="0.25">
      <c r="S77" s="7">
        <v>0.403956808163345</v>
      </c>
      <c r="T77" s="8">
        <v>0.31215564282457398</v>
      </c>
      <c r="V77" s="7">
        <v>0.32613992777131601</v>
      </c>
      <c r="W77" s="8">
        <v>0.43765210580304298</v>
      </c>
    </row>
    <row r="78" spans="19:23" x14ac:dyDescent="0.25">
      <c r="S78" s="7">
        <v>0.40940343658062101</v>
      </c>
      <c r="T78" s="8">
        <v>0.30990928271076501</v>
      </c>
      <c r="V78" s="7">
        <v>0.33159747811715701</v>
      </c>
      <c r="W78" s="8">
        <v>0.43326909904861099</v>
      </c>
    </row>
    <row r="79" spans="19:23" x14ac:dyDescent="0.25">
      <c r="S79" s="7">
        <v>0.41376073931444302</v>
      </c>
      <c r="T79" s="8">
        <v>0.30535585004763799</v>
      </c>
      <c r="V79" s="7">
        <v>0.33596351839382999</v>
      </c>
      <c r="W79" s="8">
        <v>0.42511183647786399</v>
      </c>
    </row>
    <row r="80" spans="19:23" x14ac:dyDescent="0.25">
      <c r="S80" s="7">
        <v>0.41920736773171902</v>
      </c>
      <c r="T80" s="8">
        <v>0.30334475062142402</v>
      </c>
      <c r="V80" s="7">
        <v>0.34142106873966999</v>
      </c>
      <c r="W80" s="8">
        <v>0.420607079535809</v>
      </c>
    </row>
    <row r="81" spans="19:23" x14ac:dyDescent="0.25">
      <c r="S81" s="7">
        <v>0.42247534478208598</v>
      </c>
      <c r="T81" s="8">
        <v>0.29904175675476902</v>
      </c>
      <c r="V81" s="7">
        <v>0.34578710901634302</v>
      </c>
      <c r="W81" s="8">
        <v>0.41269331734030701</v>
      </c>
    </row>
    <row r="82" spans="19:23" x14ac:dyDescent="0.25">
      <c r="S82" s="7">
        <v>0.42792197319936198</v>
      </c>
      <c r="T82" s="8">
        <v>0.296613259334434</v>
      </c>
      <c r="V82" s="7">
        <v>0.35124465936218302</v>
      </c>
      <c r="W82" s="8">
        <v>0.40891906152399099</v>
      </c>
    </row>
    <row r="83" spans="19:23" x14ac:dyDescent="0.25">
      <c r="S83" s="7">
        <v>0.43227927593318399</v>
      </c>
      <c r="T83" s="8">
        <v>0.29218125154232399</v>
      </c>
      <c r="V83" s="7">
        <v>0.355610699638856</v>
      </c>
      <c r="W83" s="8">
        <v>0.40051829857799698</v>
      </c>
    </row>
    <row r="84" spans="19:23" x14ac:dyDescent="0.25">
      <c r="S84" s="7">
        <v>0.43772590435045999</v>
      </c>
      <c r="T84" s="8">
        <v>0.290025960081777</v>
      </c>
      <c r="V84" s="7">
        <v>0.361068249984697</v>
      </c>
      <c r="W84" s="8">
        <v>0.39650054238643401</v>
      </c>
    </row>
    <row r="85" spans="19:23" x14ac:dyDescent="0.25">
      <c r="S85" s="7">
        <v>0.44099388140082602</v>
      </c>
      <c r="T85" s="8">
        <v>0.28565466472517598</v>
      </c>
      <c r="V85" s="7">
        <v>0.36543429026136898</v>
      </c>
      <c r="W85" s="8">
        <v>0.38858678019093301</v>
      </c>
    </row>
    <row r="86" spans="19:23" x14ac:dyDescent="0.25">
      <c r="S86" s="7">
        <v>0.44644050981810302</v>
      </c>
      <c r="T86" s="8">
        <v>0.283673921516715</v>
      </c>
      <c r="V86" s="7">
        <v>0.37089184060720998</v>
      </c>
      <c r="W86" s="8">
        <v>0.38481252437461699</v>
      </c>
    </row>
    <row r="87" spans="19:23" x14ac:dyDescent="0.25">
      <c r="S87" s="7">
        <v>0.44970848686846898</v>
      </c>
      <c r="T87" s="8">
        <v>0.27943922914000702</v>
      </c>
      <c r="V87" s="7">
        <v>0.37525788088388301</v>
      </c>
      <c r="W87" s="8">
        <v>0.377020512366738</v>
      </c>
    </row>
    <row r="88" spans="19:23" x14ac:dyDescent="0.25">
      <c r="S88" s="7">
        <v>0.45515511528574598</v>
      </c>
      <c r="T88" s="8">
        <v>0.27712456753625098</v>
      </c>
      <c r="V88" s="7">
        <v>0.38071543122972301</v>
      </c>
      <c r="W88" s="8">
        <v>0.37411372663723702</v>
      </c>
    </row>
    <row r="89" spans="19:23" x14ac:dyDescent="0.25">
      <c r="S89" s="7">
        <v>0.45951241801956699</v>
      </c>
      <c r="T89" s="8">
        <v>0.27251042243761597</v>
      </c>
      <c r="V89" s="7">
        <v>0.38398996143722802</v>
      </c>
      <c r="W89" s="8">
        <v>0.36644346481698098</v>
      </c>
    </row>
    <row r="90" spans="19:23" x14ac:dyDescent="0.25">
      <c r="S90" s="7">
        <v>0.46495904643684399</v>
      </c>
      <c r="T90" s="8">
        <v>0.27035513097706898</v>
      </c>
      <c r="V90" s="7">
        <v>0.38944751178306902</v>
      </c>
      <c r="W90" s="8">
        <v>0.36326274116532797</v>
      </c>
    </row>
    <row r="91" spans="19:23" x14ac:dyDescent="0.25">
      <c r="S91" s="7">
        <v>0.46822702348721001</v>
      </c>
      <c r="T91" s="8">
        <v>0.26598383562046801</v>
      </c>
      <c r="V91" s="7">
        <v>0.393813552059741</v>
      </c>
      <c r="W91" s="8">
        <v>0.35571422953269499</v>
      </c>
    </row>
    <row r="92" spans="19:23" x14ac:dyDescent="0.25">
      <c r="S92" s="7">
        <v>0.47367365190448701</v>
      </c>
      <c r="T92" s="8">
        <v>0.26400309241200698</v>
      </c>
      <c r="V92" s="7">
        <v>0.399271102405582</v>
      </c>
      <c r="W92" s="8">
        <v>0.35230522427924799</v>
      </c>
    </row>
    <row r="93" spans="19:23" x14ac:dyDescent="0.25">
      <c r="S93" s="7">
        <v>0.47694162895485298</v>
      </c>
      <c r="T93" s="8">
        <v>0.259768400035299</v>
      </c>
      <c r="V93" s="7">
        <v>0.40363714268225498</v>
      </c>
      <c r="W93" s="8">
        <v>0.34487846283423901</v>
      </c>
    </row>
    <row r="94" spans="19:23" x14ac:dyDescent="0.25">
      <c r="S94" s="7">
        <v>0.48238825737212998</v>
      </c>
      <c r="T94" s="8">
        <v>0.25763587573806801</v>
      </c>
      <c r="V94" s="7">
        <v>0.40909469302809498</v>
      </c>
      <c r="W94" s="8">
        <v>0.341347707393169</v>
      </c>
    </row>
    <row r="95" spans="19:23" x14ac:dyDescent="0.25">
      <c r="S95" s="7">
        <v>0.48674556010595099</v>
      </c>
      <c r="T95" s="8">
        <v>0.25290030576841599</v>
      </c>
      <c r="V95" s="7">
        <v>0.41346073330476801</v>
      </c>
      <c r="W95" s="8">
        <v>0.33440794669865298</v>
      </c>
    </row>
    <row r="96" spans="19:23" x14ac:dyDescent="0.25">
      <c r="S96" s="7">
        <v>0.49219218852322799</v>
      </c>
      <c r="T96" s="8">
        <v>0.25068430187236102</v>
      </c>
      <c r="V96" s="7">
        <v>0.41891828365060901</v>
      </c>
      <c r="W96" s="8">
        <v>0.33087719125758203</v>
      </c>
    </row>
    <row r="97" spans="19:23" x14ac:dyDescent="0.25">
      <c r="S97" s="7">
        <v>0.49546016557359401</v>
      </c>
      <c r="T97" s="8">
        <v>0.245971499066025</v>
      </c>
      <c r="V97" s="7">
        <v>0.42328432392728099</v>
      </c>
      <c r="W97" s="8">
        <v>0.32345042981257299</v>
      </c>
    </row>
    <row r="98" spans="19:23" x14ac:dyDescent="0.25">
      <c r="S98" s="7">
        <v>0.50090679399087101</v>
      </c>
      <c r="T98" s="8">
        <v>0.24399075585756499</v>
      </c>
      <c r="V98" s="7">
        <v>0.42885102528003899</v>
      </c>
      <c r="W98" s="8">
        <v>0.31984662425892901</v>
      </c>
    </row>
    <row r="99" spans="19:23" x14ac:dyDescent="0.25">
      <c r="S99" s="7">
        <v>0.50417477104123698</v>
      </c>
      <c r="T99" s="8">
        <v>0.23927795305122801</v>
      </c>
      <c r="V99" s="7">
        <v>0.434090273612046</v>
      </c>
      <c r="W99" s="8">
        <v>0.31305296378955999</v>
      </c>
    </row>
    <row r="100" spans="19:23" x14ac:dyDescent="0.25">
      <c r="S100" s="7">
        <v>0.50962139945851304</v>
      </c>
      <c r="T100" s="8">
        <v>0.23687222279421</v>
      </c>
      <c r="V100" s="7">
        <v>0.43976612597171999</v>
      </c>
      <c r="W100" s="8">
        <v>0.30888910737285002</v>
      </c>
    </row>
    <row r="101" spans="19:23" x14ac:dyDescent="0.25">
      <c r="S101" s="7">
        <v>0.51397870219233499</v>
      </c>
      <c r="T101" s="8">
        <v>0.232136652824558</v>
      </c>
      <c r="V101" s="7">
        <v>0.445005374303727</v>
      </c>
      <c r="W101" s="8">
        <v>0.302095446903481</v>
      </c>
    </row>
    <row r="102" spans="19:23" x14ac:dyDescent="0.25">
      <c r="S102" s="7">
        <v>0.51942533060961105</v>
      </c>
      <c r="T102" s="8">
        <v>0.229222455920157</v>
      </c>
      <c r="V102" s="7">
        <v>0.45068122666340199</v>
      </c>
      <c r="W102" s="8">
        <v>0.29793159048677098</v>
      </c>
    </row>
    <row r="103" spans="19:23" x14ac:dyDescent="0.25">
      <c r="S103" s="7">
        <v>0.523782633343433</v>
      </c>
      <c r="T103" s="8">
        <v>0.224426173514996</v>
      </c>
      <c r="V103" s="7">
        <v>0.455920474995409</v>
      </c>
      <c r="W103" s="8">
        <v>0.29113793001740201</v>
      </c>
    </row>
    <row r="104" spans="19:23" x14ac:dyDescent="0.25">
      <c r="S104" s="7">
        <v>0.52922926176070995</v>
      </c>
      <c r="T104" s="8">
        <v>0.222270882054449</v>
      </c>
      <c r="V104" s="7">
        <v>0.46159632735508299</v>
      </c>
      <c r="W104" s="8">
        <v>0.28697407360069199</v>
      </c>
    </row>
    <row r="105" spans="19:23" x14ac:dyDescent="0.25">
      <c r="S105" s="7">
        <v>0.53249723881107602</v>
      </c>
      <c r="T105" s="8">
        <v>0.217489777758166</v>
      </c>
      <c r="V105" s="7">
        <v>0.46791495786660098</v>
      </c>
      <c r="W105" s="8">
        <v>0.28083786414448803</v>
      </c>
    </row>
    <row r="106" spans="19:23" x14ac:dyDescent="0.25">
      <c r="S106" s="7">
        <v>0.53794386722835197</v>
      </c>
      <c r="T106" s="8">
        <v>0.215713939019547</v>
      </c>
      <c r="V106" s="7">
        <v>0.47360293811593301</v>
      </c>
      <c r="W106" s="8">
        <v>0.276016556714613</v>
      </c>
    </row>
    <row r="107" spans="19:23" x14ac:dyDescent="0.25">
      <c r="S107" s="7">
        <v>0.54121184427871805</v>
      </c>
      <c r="T107" s="8">
        <v>0.21093283472326399</v>
      </c>
      <c r="V107" s="7">
        <v>0.47870877966170799</v>
      </c>
      <c r="W107" s="8">
        <v>0.26975859707078498</v>
      </c>
    </row>
    <row r="108" spans="19:23" x14ac:dyDescent="0.25">
      <c r="S108" s="7">
        <v>0.54665847269599499</v>
      </c>
      <c r="T108" s="8">
        <v>0.20845880297629801</v>
      </c>
      <c r="V108" s="7">
        <v>0.48481820407663501</v>
      </c>
      <c r="W108" s="8">
        <v>0.26604521634828099</v>
      </c>
    </row>
    <row r="109" spans="19:23" x14ac:dyDescent="0.25">
      <c r="S109" s="7">
        <v>0.55101577542981695</v>
      </c>
      <c r="T109" s="8">
        <v>0.203783945442154</v>
      </c>
      <c r="V109" s="7">
        <v>0.490521344188039</v>
      </c>
      <c r="W109" s="8">
        <v>0.25947070621663298</v>
      </c>
    </row>
    <row r="110" spans="19:23" x14ac:dyDescent="0.25">
      <c r="S110" s="7">
        <v>0.556462403847093</v>
      </c>
      <c r="T110" s="8">
        <v>0.201643832090485</v>
      </c>
      <c r="V110" s="7">
        <v>0.49696125359613103</v>
      </c>
      <c r="W110" s="8">
        <v>0.25453982361789701</v>
      </c>
    </row>
    <row r="111" spans="19:23" x14ac:dyDescent="0.25">
      <c r="S111" s="7">
        <v>0.55973038089745897</v>
      </c>
      <c r="T111" s="8">
        <v>0.197135933753989</v>
      </c>
      <c r="V111" s="7">
        <v>0.50260072228683295</v>
      </c>
      <c r="W111" s="8">
        <v>0.24893931498723501</v>
      </c>
    </row>
    <row r="112" spans="19:23" x14ac:dyDescent="0.25">
      <c r="S112" s="7">
        <v>0.56517700931473602</v>
      </c>
      <c r="T112" s="8">
        <v>0.19515519054552899</v>
      </c>
      <c r="V112" s="7">
        <v>0.50842210932239695</v>
      </c>
      <c r="W112" s="8">
        <v>0.24492155879567201</v>
      </c>
    </row>
    <row r="113" spans="19:23" x14ac:dyDescent="0.25">
      <c r="S113" s="7">
        <v>0.56844498636510199</v>
      </c>
      <c r="T113" s="8">
        <v>0.19064729220903301</v>
      </c>
      <c r="V113" s="7">
        <v>0.51400093856481199</v>
      </c>
      <c r="W113" s="8">
        <v>0.23859054903927099</v>
      </c>
    </row>
    <row r="114" spans="19:23" x14ac:dyDescent="0.25">
      <c r="S114" s="7">
        <v>0.57389161478237904</v>
      </c>
      <c r="T114" s="8">
        <v>0.18859824751062601</v>
      </c>
      <c r="V114" s="7">
        <v>0.51966466303482794</v>
      </c>
      <c r="W114" s="8">
        <v>0.23459714288523301</v>
      </c>
    </row>
    <row r="115" spans="19:23" x14ac:dyDescent="0.25">
      <c r="S115" s="7">
        <v>0.57715959183274501</v>
      </c>
      <c r="T115" s="8">
        <v>0.18429525364397101</v>
      </c>
      <c r="V115" s="7">
        <v>0.52552243373936403</v>
      </c>
      <c r="W115" s="8">
        <v>0.229215784592292</v>
      </c>
    </row>
    <row r="116" spans="19:23" x14ac:dyDescent="0.25">
      <c r="S116" s="7">
        <v>0.58260622025002196</v>
      </c>
      <c r="T116" s="8">
        <v>0.18204889353016199</v>
      </c>
      <c r="V116" s="7">
        <v>0.53148025953357403</v>
      </c>
      <c r="W116" s="8">
        <v>0.226050279714092</v>
      </c>
    </row>
    <row r="117" spans="19:23" x14ac:dyDescent="0.25">
      <c r="S117" s="7">
        <v>0.58696352298384302</v>
      </c>
      <c r="T117" s="8">
        <v>0.17749546086703499</v>
      </c>
      <c r="V117" s="7">
        <v>0.53666493236212198</v>
      </c>
      <c r="W117" s="8">
        <v>0.21974970750459599</v>
      </c>
    </row>
    <row r="118" spans="19:23" x14ac:dyDescent="0.25">
      <c r="S118" s="7">
        <v>0.59241015140111997</v>
      </c>
      <c r="T118" s="8">
        <v>0.175416059950874</v>
      </c>
      <c r="V118" s="7">
        <v>0.54239536022525503</v>
      </c>
      <c r="W118" s="8">
        <v>0.217284266205228</v>
      </c>
    </row>
    <row r="119" spans="19:23" x14ac:dyDescent="0.25">
      <c r="S119" s="7">
        <v>0.59567812845148604</v>
      </c>
      <c r="T119" s="8">
        <v>0.17097646310432499</v>
      </c>
      <c r="V119" s="7">
        <v>0.54758003305380398</v>
      </c>
      <c r="W119" s="8">
        <v>0.210983693995733</v>
      </c>
    </row>
    <row r="120" spans="19:23" x14ac:dyDescent="0.25">
      <c r="S120" s="7">
        <v>0.60112475686876299</v>
      </c>
      <c r="T120" s="8">
        <v>0.168935007460357</v>
      </c>
      <c r="V120" s="7">
        <v>0.55331046091693703</v>
      </c>
      <c r="W120" s="8">
        <v>0.20851825269636501</v>
      </c>
    </row>
    <row r="121" spans="19:23" x14ac:dyDescent="0.25">
      <c r="S121" s="7">
        <v>0.60548205960258406</v>
      </c>
      <c r="T121" s="8">
        <v>0.16438157479723001</v>
      </c>
      <c r="V121" s="7">
        <v>0.55816378247448795</v>
      </c>
      <c r="W121" s="8">
        <v>0.20303949425332499</v>
      </c>
    </row>
    <row r="122" spans="19:23" x14ac:dyDescent="0.25">
      <c r="S122" s="7">
        <v>0.610928688019861</v>
      </c>
      <c r="T122" s="8">
        <v>0.16237047537101501</v>
      </c>
      <c r="V122" s="7">
        <v>0.56436200036726403</v>
      </c>
      <c r="W122" s="8">
        <v>0.20002617710965401</v>
      </c>
    </row>
    <row r="123" spans="19:23" x14ac:dyDescent="0.25">
      <c r="S123" s="7">
        <v>0.61419666507022697</v>
      </c>
      <c r="T123" s="8">
        <v>0.15806748150436001</v>
      </c>
      <c r="V123" s="7">
        <v>0.57017039323533703</v>
      </c>
      <c r="W123" s="8">
        <v>0.195056160522039</v>
      </c>
    </row>
    <row r="124" spans="19:23" x14ac:dyDescent="0.25">
      <c r="S124" s="7">
        <v>0.61964329348750302</v>
      </c>
      <c r="T124" s="8">
        <v>0.15582112139055099</v>
      </c>
      <c r="V124" s="7">
        <v>0.57633829140396997</v>
      </c>
      <c r="W124" s="8">
        <v>0.190620975115769</v>
      </c>
    </row>
    <row r="125" spans="19:23" x14ac:dyDescent="0.25">
      <c r="S125" s="7">
        <v>0.62400059622132498</v>
      </c>
      <c r="T125" s="8">
        <v>0.15157125090496601</v>
      </c>
      <c r="V125" s="7">
        <v>0.58250835526718403</v>
      </c>
      <c r="W125" s="8">
        <v>0.18537049827452301</v>
      </c>
    </row>
    <row r="126" spans="19:23" x14ac:dyDescent="0.25">
      <c r="S126" s="7">
        <v>0.62944722463860103</v>
      </c>
      <c r="T126" s="8">
        <v>0.14926417835564901</v>
      </c>
      <c r="V126" s="7">
        <v>0.58834490216482005</v>
      </c>
      <c r="W126" s="8">
        <v>0.18185496160690601</v>
      </c>
    </row>
    <row r="127" spans="19:23" x14ac:dyDescent="0.25">
      <c r="S127" s="7">
        <v>0.63380452737242299</v>
      </c>
      <c r="T127" s="8">
        <v>0.145014307870063</v>
      </c>
      <c r="V127" s="7">
        <v>0.59418361475703696</v>
      </c>
      <c r="W127" s="8">
        <v>0.17752413350431201</v>
      </c>
    </row>
    <row r="128" spans="19:23" x14ac:dyDescent="0.25">
      <c r="S128" s="7">
        <v>0.63925115578970004</v>
      </c>
      <c r="T128" s="8">
        <v>0.142707235320746</v>
      </c>
      <c r="V128" s="7">
        <v>0.60035151292566902</v>
      </c>
      <c r="W128" s="8">
        <v>0.17308894809804201</v>
      </c>
    </row>
    <row r="129" spans="19:23" x14ac:dyDescent="0.25">
      <c r="S129" s="7">
        <v>0.643608458523521</v>
      </c>
      <c r="T129" s="8">
        <v>0.138457364835161</v>
      </c>
      <c r="V129" s="7">
        <v>0.60693089306482195</v>
      </c>
      <c r="W129" s="8">
        <v>0.16934512982863201</v>
      </c>
    </row>
    <row r="130" spans="19:23" x14ac:dyDescent="0.25">
      <c r="S130" s="7">
        <v>0.64905508694079805</v>
      </c>
      <c r="T130" s="8">
        <v>0.13615029228584299</v>
      </c>
      <c r="V130" s="7">
        <v>0.612661320927955</v>
      </c>
      <c r="W130" s="8">
        <v>0.16455121619097199</v>
      </c>
    </row>
    <row r="131" spans="19:23" x14ac:dyDescent="0.25">
      <c r="S131" s="7">
        <v>0.65341238967461901</v>
      </c>
      <c r="T131" s="8">
        <v>0.1322039839778</v>
      </c>
      <c r="V131" s="7">
        <v>0.61893750382567103</v>
      </c>
      <c r="W131" s="8">
        <v>0.16057911631976801</v>
      </c>
    </row>
    <row r="132" spans="19:23" x14ac:dyDescent="0.25">
      <c r="S132" s="7">
        <v>0.65885901809189595</v>
      </c>
      <c r="T132" s="8">
        <v>0.12995762386399101</v>
      </c>
      <c r="V132" s="7">
        <v>0.62562300299932605</v>
      </c>
      <c r="W132" s="8">
        <v>0.15647004748748899</v>
      </c>
    </row>
    <row r="133" spans="19:23" x14ac:dyDescent="0.25">
      <c r="S133" s="7">
        <v>0.66321632082571702</v>
      </c>
      <c r="T133" s="8">
        <v>0.12570775337840601</v>
      </c>
      <c r="V133" s="7">
        <v>0.63230850217298096</v>
      </c>
      <c r="W133" s="8">
        <v>0.15236097865520901</v>
      </c>
    </row>
    <row r="134" spans="19:23" x14ac:dyDescent="0.25">
      <c r="S134" s="7">
        <v>0.66877188181133995</v>
      </c>
      <c r="T134" s="8">
        <v>0.123261042227419</v>
      </c>
      <c r="V134" s="7">
        <v>0.63885756258798998</v>
      </c>
      <c r="W134" s="8">
        <v>0.14797797190077699</v>
      </c>
    </row>
    <row r="135" spans="19:23" x14ac:dyDescent="0.25">
      <c r="S135" s="7">
        <v>0.67400064509192503</v>
      </c>
      <c r="T135" s="8">
        <v>0.119217594022562</v>
      </c>
      <c r="V135" s="7">
        <v>0.64570982024443502</v>
      </c>
      <c r="W135" s="8">
        <v>0.14313840194275901</v>
      </c>
    </row>
    <row r="136" spans="19:23" x14ac:dyDescent="0.25">
      <c r="S136" s="7">
        <v>0.67955620607754796</v>
      </c>
      <c r="T136" s="8">
        <v>0.116843737794185</v>
      </c>
      <c r="V136" s="7">
        <v>0.65222856093530002</v>
      </c>
      <c r="W136" s="8">
        <v>0.13975983423621799</v>
      </c>
    </row>
    <row r="137" spans="19:23" x14ac:dyDescent="0.25">
      <c r="S137" s="7">
        <v>0.68391350881136903</v>
      </c>
      <c r="T137" s="8">
        <v>0.112654579744108</v>
      </c>
      <c r="V137" s="7">
        <v>0.65842677882807599</v>
      </c>
      <c r="W137" s="8">
        <v>0.136355177203758</v>
      </c>
    </row>
    <row r="138" spans="19:23" x14ac:dyDescent="0.25">
      <c r="S138" s="7">
        <v>0.68936013722864597</v>
      </c>
      <c r="T138" s="8">
        <v>0.111144357910838</v>
      </c>
      <c r="V138" s="7">
        <v>0.66478092673073397</v>
      </c>
      <c r="W138" s="8">
        <v>0.132089572415963</v>
      </c>
    </row>
    <row r="139" spans="19:23" x14ac:dyDescent="0.25">
      <c r="S139" s="7">
        <v>0.69262811427901205</v>
      </c>
      <c r="T139" s="8">
        <v>0.107046268514024</v>
      </c>
      <c r="V139" s="7">
        <v>0.67183675967785605</v>
      </c>
      <c r="W139" s="8">
        <v>0.12852837942798701</v>
      </c>
    </row>
    <row r="140" spans="19:23" x14ac:dyDescent="0.25">
      <c r="S140" s="7">
        <v>0.698074742696288</v>
      </c>
      <c r="T140" s="8">
        <v>0.10555122478963</v>
      </c>
      <c r="V140" s="7">
        <v>0.67854175010274598</v>
      </c>
      <c r="W140" s="8">
        <v>0.124771516495617</v>
      </c>
    </row>
    <row r="141" spans="19:23" x14ac:dyDescent="0.25">
      <c r="S141" s="7">
        <v>0.70243204543010995</v>
      </c>
      <c r="T141" s="8">
        <v>0.101604916481587</v>
      </c>
      <c r="V141" s="7">
        <v>0.68462302048811197</v>
      </c>
      <c r="W141" s="8">
        <v>0.121014653563247</v>
      </c>
    </row>
    <row r="142" spans="19:23" x14ac:dyDescent="0.25">
      <c r="S142" s="7">
        <v>0.707987606415732</v>
      </c>
      <c r="T142" s="8">
        <v>9.9273558958066596E-2</v>
      </c>
      <c r="V142" s="7">
        <v>0.69097716839076895</v>
      </c>
      <c r="W142" s="8">
        <v>0.116749048775452</v>
      </c>
    </row>
    <row r="143" spans="19:23" x14ac:dyDescent="0.25">
      <c r="S143" s="7">
        <v>0.71321636969631796</v>
      </c>
      <c r="T143" s="8">
        <v>9.544867552104E-2</v>
      </c>
      <c r="V143" s="7">
        <v>0.697565211308248</v>
      </c>
      <c r="W143" s="8">
        <v>0.113813999609538</v>
      </c>
    </row>
    <row r="144" spans="19:23" x14ac:dyDescent="0.25">
      <c r="S144" s="7">
        <v>0.718880863250286</v>
      </c>
      <c r="T144" s="8">
        <v>9.2825898307079102E-2</v>
      </c>
      <c r="V144" s="7">
        <v>0.70434816673807898</v>
      </c>
      <c r="W144" s="8">
        <v>0.11099635241026</v>
      </c>
    </row>
    <row r="145" spans="19:23" x14ac:dyDescent="0.25">
      <c r="S145" s="7">
        <v>0.72410962653087096</v>
      </c>
      <c r="T145" s="8">
        <v>8.9219579637882504E-2</v>
      </c>
      <c r="V145" s="7">
        <v>0.71076078839444201</v>
      </c>
      <c r="W145" s="8">
        <v>0.106065469811525</v>
      </c>
    </row>
    <row r="146" spans="19:23" x14ac:dyDescent="0.25">
      <c r="S146" s="7">
        <v>0.72966518751649301</v>
      </c>
      <c r="T146" s="8">
        <v>8.7155356830598302E-2</v>
      </c>
      <c r="V146" s="7">
        <v>0.71736832256315597</v>
      </c>
      <c r="W146" s="8">
        <v>0.10348262654552</v>
      </c>
    </row>
    <row r="147" spans="19:23" x14ac:dyDescent="0.25">
      <c r="S147" s="7">
        <v>0.73402249025031496</v>
      </c>
      <c r="T147" s="8">
        <v>8.3209048522554993E-2</v>
      </c>
      <c r="V147" s="7">
        <v>0.72360552295840197</v>
      </c>
      <c r="W147" s="8">
        <v>0.100038835524181</v>
      </c>
    </row>
    <row r="148" spans="19:23" x14ac:dyDescent="0.25">
      <c r="S148" s="7">
        <v>0.73946911866759202</v>
      </c>
      <c r="T148" s="8">
        <v>8.1691237634845995E-2</v>
      </c>
      <c r="V148" s="7">
        <v>0.73060504784640101</v>
      </c>
      <c r="W148" s="8">
        <v>9.5412328394503698E-2</v>
      </c>
    </row>
    <row r="149" spans="19:23" x14ac:dyDescent="0.25">
      <c r="S149" s="7">
        <v>0.74382642140141297</v>
      </c>
      <c r="T149" s="8">
        <v>7.8230628810869701E-2</v>
      </c>
      <c r="V149" s="7">
        <v>0.73717143381806405</v>
      </c>
      <c r="W149" s="8">
        <v>9.2838181570472397E-2</v>
      </c>
    </row>
    <row r="150" spans="19:23" x14ac:dyDescent="0.25">
      <c r="S150" s="7">
        <v>0.74940921552912199</v>
      </c>
      <c r="T150" s="8">
        <v>7.6515502507758598E-2</v>
      </c>
      <c r="V150" s="7">
        <v>0.74364252922813201</v>
      </c>
      <c r="W150" s="8">
        <v>9.0907571452448793E-2</v>
      </c>
    </row>
    <row r="151" spans="19:23" x14ac:dyDescent="0.25">
      <c r="S151" s="7">
        <v>0.75363035255251098</v>
      </c>
      <c r="T151" s="8">
        <v>7.2766509615117395E-2</v>
      </c>
      <c r="V151" s="7">
        <v>0.75005515088449504</v>
      </c>
      <c r="W151" s="8">
        <v>8.6341939416582594E-2</v>
      </c>
    </row>
    <row r="152" spans="19:23" x14ac:dyDescent="0.25">
      <c r="S152" s="7">
        <v>0.75918591353813303</v>
      </c>
      <c r="T152" s="8">
        <v>7.096942152407E-2</v>
      </c>
      <c r="V152" s="7">
        <v>0.75666268505320899</v>
      </c>
      <c r="W152" s="8">
        <v>8.3759096150578194E-2</v>
      </c>
    </row>
    <row r="153" spans="19:23" x14ac:dyDescent="0.25">
      <c r="S153" s="7">
        <v>0.764414676818719</v>
      </c>
      <c r="T153" s="8">
        <v>6.7581667622703595E-2</v>
      </c>
      <c r="V153" s="7">
        <v>0.76315327171451297</v>
      </c>
      <c r="W153" s="8">
        <v>7.9767429284934993E-2</v>
      </c>
    </row>
    <row r="154" spans="19:23" x14ac:dyDescent="0.25">
      <c r="S154" s="7">
        <v>0.77007917037268703</v>
      </c>
      <c r="T154" s="8">
        <v>6.5505302328317694E-2</v>
      </c>
      <c r="V154" s="7">
        <v>0.76991673589310805</v>
      </c>
      <c r="W154" s="8">
        <v>7.7497657929961494E-2</v>
      </c>
    </row>
    <row r="155" spans="19:23" x14ac:dyDescent="0.25">
      <c r="S155" s="7">
        <v>0.775307933653272</v>
      </c>
      <c r="T155" s="8">
        <v>6.2117548426951302E-2</v>
      </c>
      <c r="V155" s="7">
        <v>0.77615393628835505</v>
      </c>
      <c r="W155" s="8">
        <v>7.4680010730684004E-2</v>
      </c>
    </row>
    <row r="156" spans="19:23" x14ac:dyDescent="0.25">
      <c r="S156" s="7">
        <v>0.78097242720724003</v>
      </c>
      <c r="T156" s="8">
        <v>6.0041183132565498E-2</v>
      </c>
      <c r="V156" s="7">
        <v>0.783170786733007</v>
      </c>
      <c r="W156" s="8">
        <v>7.1236219709344795E-2</v>
      </c>
    </row>
    <row r="157" spans="19:23" x14ac:dyDescent="0.25">
      <c r="S157" s="7">
        <v>0.786201190487826</v>
      </c>
      <c r="T157" s="8">
        <v>5.6653429231199003E-2</v>
      </c>
      <c r="V157" s="7">
        <v>0.78956391713813501</v>
      </c>
      <c r="W157" s="8">
        <v>6.8731644421098206E-2</v>
      </c>
    </row>
    <row r="158" spans="19:23" x14ac:dyDescent="0.25">
      <c r="S158" s="7">
        <v>0.79187778766049899</v>
      </c>
      <c r="T158" s="8">
        <v>5.4856341140151699E-2</v>
      </c>
      <c r="V158" s="7">
        <v>0.79603501254820297</v>
      </c>
      <c r="W158" s="8">
        <v>6.6801034303074699E-2</v>
      </c>
    </row>
    <row r="159" spans="19:23" x14ac:dyDescent="0.25">
      <c r="S159" s="7">
        <v>0.79817166938713002</v>
      </c>
      <c r="T159" s="8">
        <v>5.1517157187191902E-2</v>
      </c>
      <c r="V159" s="7">
        <v>0.80240215461835096</v>
      </c>
      <c r="W159" s="8">
        <v>6.2296277361019899E-2</v>
      </c>
    </row>
    <row r="160" spans="19:23" x14ac:dyDescent="0.25">
      <c r="S160" s="7">
        <v>0.80386037017850798</v>
      </c>
      <c r="T160" s="8">
        <v>4.9392221944399399E-2</v>
      </c>
      <c r="V160" s="7">
        <v>0.80936702839304198</v>
      </c>
      <c r="W160" s="8">
        <v>6.0278702823265598E-2</v>
      </c>
    </row>
    <row r="161" spans="19:23" x14ac:dyDescent="0.25">
      <c r="S161" s="7">
        <v>0.81016635552384397</v>
      </c>
      <c r="T161" s="8">
        <v>4.59983967994822E-2</v>
      </c>
      <c r="V161" s="7">
        <v>0.81560422878828898</v>
      </c>
      <c r="W161" s="8">
        <v>5.7461055623988101E-2</v>
      </c>
    </row>
    <row r="162" spans="19:23" x14ac:dyDescent="0.25">
      <c r="S162" s="7">
        <v>0.81584295269651597</v>
      </c>
      <c r="T162" s="8">
        <v>4.3928102748647203E-2</v>
      </c>
      <c r="V162" s="7">
        <v>0.82223125420823895</v>
      </c>
      <c r="W162" s="8">
        <v>5.5843517416995503E-2</v>
      </c>
    </row>
    <row r="163" spans="19:23" x14ac:dyDescent="0.25">
      <c r="S163" s="7">
        <v>0.82189476204904599</v>
      </c>
      <c r="T163" s="8">
        <v>4.1074618279754303E-2</v>
      </c>
      <c r="V163" s="7">
        <v>0.82854641960842601</v>
      </c>
      <c r="W163" s="8">
        <v>5.2764976958525597E-2</v>
      </c>
    </row>
    <row r="164" spans="19:23" x14ac:dyDescent="0.25">
      <c r="S164" s="7">
        <v>0.82784066473790696</v>
      </c>
      <c r="T164" s="8">
        <v>3.93594919766432E-2</v>
      </c>
      <c r="V164" s="7">
        <v>0.83571920006295897</v>
      </c>
      <c r="W164" s="8">
        <v>4.9634257848217199E-2</v>
      </c>
    </row>
    <row r="165" spans="19:23" x14ac:dyDescent="0.25">
      <c r="S165" s="7">
        <v>0.83315112744475095</v>
      </c>
      <c r="T165" s="8">
        <v>3.6217623439085703E-2</v>
      </c>
      <c r="V165" s="7">
        <v>0.84211233046808698</v>
      </c>
      <c r="W165" s="8">
        <v>4.7129682559970597E-2</v>
      </c>
    </row>
    <row r="166" spans="19:23" x14ac:dyDescent="0.25">
      <c r="S166" s="7">
        <v>0.83927858441418801</v>
      </c>
      <c r="T166" s="8">
        <v>3.457838768036E-2</v>
      </c>
      <c r="V166" s="7">
        <v>0.84842749586827404</v>
      </c>
      <c r="W166" s="8">
        <v>4.5616501656654901E-2</v>
      </c>
    </row>
    <row r="167" spans="19:23" x14ac:dyDescent="0.25">
      <c r="S167" s="7">
        <v>0.84573889089801302</v>
      </c>
      <c r="T167" s="8">
        <v>3.1907040517992202E-2</v>
      </c>
      <c r="V167" s="7">
        <v>0.85505452128822301</v>
      </c>
      <c r="W167" s="8">
        <v>4.2433603894508197E-2</v>
      </c>
    </row>
    <row r="168" spans="19:23" x14ac:dyDescent="0.25">
      <c r="S168" s="7">
        <v>0.85194199548435601</v>
      </c>
      <c r="T168" s="8">
        <v>2.9797283384076799E-2</v>
      </c>
      <c r="V168" s="7">
        <v>0.86144765169335102</v>
      </c>
      <c r="W168" s="8">
        <v>3.9929028606261401E-2</v>
      </c>
    </row>
    <row r="169" spans="19:23" x14ac:dyDescent="0.25">
      <c r="S169" s="7">
        <v>0.85773876429988605</v>
      </c>
      <c r="T169" s="8">
        <v>2.7318915034574901E-2</v>
      </c>
      <c r="V169" s="7">
        <v>0.86799671210836005</v>
      </c>
      <c r="W169" s="8">
        <v>3.7737525229045603E-2</v>
      </c>
    </row>
    <row r="170" spans="19:23" x14ac:dyDescent="0.25">
      <c r="S170" s="7">
        <v>0.863924578002365</v>
      </c>
      <c r="T170" s="8">
        <v>2.5425988027474901E-2</v>
      </c>
      <c r="V170" s="7">
        <v>0.87454577252336896</v>
      </c>
      <c r="W170" s="8">
        <v>3.5546021851829701E-2</v>
      </c>
    </row>
    <row r="171" spans="19:23" x14ac:dyDescent="0.25">
      <c r="S171" s="7">
        <v>0.87046053210309704</v>
      </c>
      <c r="T171" s="8">
        <v>2.3240340349174101E-2</v>
      </c>
      <c r="V171" s="7">
        <v>0.88109483293837798</v>
      </c>
      <c r="W171" s="8">
        <v>3.3354518474614001E-2</v>
      </c>
    </row>
    <row r="172" spans="19:23" x14ac:dyDescent="0.25">
      <c r="S172" s="7">
        <v>0.87699648620382897</v>
      </c>
      <c r="T172" s="8">
        <v>2.1054692670873201E-2</v>
      </c>
      <c r="V172" s="7">
        <v>0.88772185835832695</v>
      </c>
      <c r="W172" s="8">
        <v>3.1736980267621201E-2</v>
      </c>
    </row>
    <row r="173" spans="19:23" x14ac:dyDescent="0.25">
      <c r="S173" s="7">
        <v>0.88341572683847702</v>
      </c>
      <c r="T173" s="8">
        <v>1.92788539322537E-2</v>
      </c>
      <c r="V173" s="7">
        <v>0.89427091877333598</v>
      </c>
      <c r="W173" s="8">
        <v>2.95454768904055E-2</v>
      </c>
    </row>
    <row r="174" spans="19:23" x14ac:dyDescent="0.25">
      <c r="S174" s="7">
        <v>0.89034072582615698</v>
      </c>
      <c r="T174" s="8">
        <v>1.6956603274058998E-2</v>
      </c>
      <c r="V174" s="7">
        <v>0.900819979188345</v>
      </c>
      <c r="W174" s="8">
        <v>2.7353973513189501E-2</v>
      </c>
    </row>
    <row r="175" spans="19:23" x14ac:dyDescent="0.25">
      <c r="S175" s="7">
        <v>0.89726572481383804</v>
      </c>
      <c r="T175" s="8">
        <v>1.52197939582663E-2</v>
      </c>
      <c r="V175" s="7">
        <v>0.90713514458853195</v>
      </c>
      <c r="W175" s="8">
        <v>2.4275433054719901E-2</v>
      </c>
    </row>
    <row r="176" spans="19:23" x14ac:dyDescent="0.25">
      <c r="S176" s="7">
        <v>0.90349044300501102</v>
      </c>
      <c r="T176" s="8">
        <v>1.3502499353887001E-2</v>
      </c>
      <c r="V176" s="7">
        <v>0.91384013501342198</v>
      </c>
      <c r="W176" s="8">
        <v>2.23970015885348E-2</v>
      </c>
    </row>
    <row r="177" spans="19:23" x14ac:dyDescent="0.25">
      <c r="S177" s="7">
        <v>0.91008475383878495</v>
      </c>
      <c r="T177" s="8">
        <v>1.16290870582005E-2</v>
      </c>
      <c r="V177" s="7">
        <v>0.92046716043337196</v>
      </c>
      <c r="W177" s="8">
        <v>2.1144713944411399E-2</v>
      </c>
    </row>
    <row r="178" spans="19:23" x14ac:dyDescent="0.25">
      <c r="S178" s="7">
        <v>0.916562351206475</v>
      </c>
      <c r="T178" s="8">
        <v>1.02240278364356E-2</v>
      </c>
      <c r="V178" s="7">
        <v>0.92701622084838098</v>
      </c>
      <c r="W178" s="8">
        <v>1.9318461130064898E-2</v>
      </c>
    </row>
    <row r="179" spans="19:23" x14ac:dyDescent="0.25">
      <c r="S179" s="7">
        <v>0.92302049632981797</v>
      </c>
      <c r="T179" s="8">
        <v>9.2613020733746092E-3</v>
      </c>
      <c r="V179" s="7">
        <v>0.93379917627821096</v>
      </c>
      <c r="W179" s="8">
        <v>1.6448635278948701E-2</v>
      </c>
    </row>
    <row r="180" spans="19:23" x14ac:dyDescent="0.25">
      <c r="S180" s="7">
        <v>0.929167405543601</v>
      </c>
      <c r="T180" s="8">
        <v>7.5700270842131703E-3</v>
      </c>
      <c r="V180" s="7">
        <v>0.940504166703101</v>
      </c>
      <c r="W180" s="8">
        <v>1.45702038127639E-2</v>
      </c>
    </row>
    <row r="181" spans="19:23" x14ac:dyDescent="0.25">
      <c r="S181" s="7">
        <v>0.93636473595214598</v>
      </c>
      <c r="T181" s="8">
        <v>5.6185559428730799E-3</v>
      </c>
      <c r="V181" s="7">
        <v>0.94705322711811002</v>
      </c>
      <c r="W181" s="8">
        <v>1.2378700435548E-2</v>
      </c>
    </row>
    <row r="182" spans="19:23" x14ac:dyDescent="0.25">
      <c r="S182" s="7">
        <v>0.942628358632014</v>
      </c>
      <c r="T182" s="8">
        <v>5.4364186363480196E-3</v>
      </c>
      <c r="V182" s="7">
        <v>0.95360228753311904</v>
      </c>
      <c r="W182" s="8">
        <v>1.01871970583322E-2</v>
      </c>
    </row>
    <row r="183" spans="19:23" x14ac:dyDescent="0.25">
      <c r="S183" s="7">
        <v>0.94916431273274604</v>
      </c>
      <c r="T183" s="8">
        <v>4.9810753700352201E-3</v>
      </c>
      <c r="V183" s="7">
        <v>0.95937169789872201</v>
      </c>
      <c r="W183" s="8">
        <v>8.6218375031781296E-3</v>
      </c>
    </row>
    <row r="184" spans="19:23" x14ac:dyDescent="0.25">
      <c r="S184" s="7">
        <v>0.95570026683347797</v>
      </c>
      <c r="T184" s="8">
        <v>4.52573210372264E-3</v>
      </c>
      <c r="V184" s="7">
        <v>0.966310583338434</v>
      </c>
      <c r="W184" s="8">
        <v>8.54356952542034E-3</v>
      </c>
    </row>
    <row r="185" spans="19:23" x14ac:dyDescent="0.25">
      <c r="S185" s="7">
        <v>0.96223622093421002</v>
      </c>
      <c r="T185" s="8">
        <v>3.9793201841473698E-3</v>
      </c>
      <c r="V185" s="7">
        <v>0.97285964375344303</v>
      </c>
      <c r="W185" s="8">
        <v>7.8130683996817593E-3</v>
      </c>
    </row>
    <row r="186" spans="19:23" x14ac:dyDescent="0.25">
      <c r="S186" s="7">
        <v>0.96877217503494195</v>
      </c>
      <c r="T186" s="8">
        <v>3.7061142243598401E-3</v>
      </c>
      <c r="V186" s="7">
        <v>0.97940870416845105</v>
      </c>
      <c r="W186" s="8">
        <v>6.8999419925084198E-3</v>
      </c>
    </row>
    <row r="187" spans="19:23" x14ac:dyDescent="0.25">
      <c r="S187" s="7">
        <v>0.975308129135674</v>
      </c>
      <c r="T187" s="8">
        <v>3.4329082645721998E-3</v>
      </c>
      <c r="V187" s="7">
        <v>0.98595776458345996</v>
      </c>
      <c r="W187" s="8">
        <v>5.9868155853353101E-3</v>
      </c>
    </row>
    <row r="188" spans="19:23" ht="15.75" thickBot="1" x14ac:dyDescent="0.3">
      <c r="S188" s="9">
        <v>0.98184408323640604</v>
      </c>
      <c r="T188" s="10">
        <v>3.0686336515219899E-3</v>
      </c>
      <c r="V188" s="9">
        <v>0.99250682499846898</v>
      </c>
      <c r="W188" s="10">
        <v>5.0736891781619697E-3</v>
      </c>
    </row>
  </sheetData>
  <mergeCells count="8">
    <mergeCell ref="Y3:AC3"/>
    <mergeCell ref="G13:Q13"/>
    <mergeCell ref="G10:Q10"/>
    <mergeCell ref="G3:Q3"/>
    <mergeCell ref="S3:T3"/>
    <mergeCell ref="V3:W3"/>
    <mergeCell ref="B3:E3"/>
    <mergeCell ref="A1:AC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Elsayed</dc:creator>
  <cp:lastModifiedBy>Noah Elsayed</cp:lastModifiedBy>
  <dcterms:created xsi:type="dcterms:W3CDTF">2025-04-02T23:45:28Z</dcterms:created>
  <dcterms:modified xsi:type="dcterms:W3CDTF">2025-04-03T17:47:49Z</dcterms:modified>
</cp:coreProperties>
</file>