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_\Documents\SMU\August Term\Intro to AI\Assignment 2\Submission\Codes-Q3-5\"/>
    </mc:Choice>
  </mc:AlternateContent>
  <xr:revisionPtr revIDLastSave="0" documentId="13_ncr:1_{C1FC900A-97F9-4D62-8461-ED2C9102F51C}" xr6:coauthVersionLast="47" xr6:coauthVersionMax="47" xr10:uidLastSave="{00000000-0000-0000-0000-000000000000}"/>
  <bookViews>
    <workbookView xWindow="-110" yWindow="-110" windowWidth="25820" windowHeight="14620" activeTab="1" xr2:uid="{7481FF10-3B4F-4DA0-A43D-5550A2AC5657}"/>
  </bookViews>
  <sheets>
    <sheet name="Q-States" sheetId="5" r:id="rId1"/>
    <sheet name="Original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5" l="1"/>
  <c r="L57" i="5"/>
  <c r="L58" i="5"/>
  <c r="L59" i="5"/>
  <c r="L55" i="5"/>
  <c r="L51" i="5"/>
  <c r="L52" i="5"/>
  <c r="L53" i="5"/>
  <c r="L54" i="5"/>
  <c r="L50" i="5"/>
  <c r="L49" i="5"/>
  <c r="K49" i="5"/>
  <c r="L42" i="5"/>
  <c r="L43" i="5"/>
  <c r="L44" i="5"/>
  <c r="L41" i="5"/>
  <c r="L40" i="5"/>
  <c r="K42" i="5"/>
  <c r="K43" i="5"/>
  <c r="K44" i="5"/>
  <c r="K41" i="5"/>
  <c r="K51" i="5"/>
  <c r="K52" i="5"/>
  <c r="K53" i="5"/>
  <c r="K54" i="5"/>
  <c r="K56" i="5"/>
  <c r="K57" i="5"/>
  <c r="K58" i="5"/>
  <c r="K59" i="5"/>
  <c r="J59" i="5"/>
  <c r="J57" i="5"/>
  <c r="J56" i="5"/>
  <c r="G57" i="5"/>
  <c r="G56" i="5"/>
  <c r="J54" i="5"/>
  <c r="J53" i="5"/>
  <c r="J51" i="5"/>
  <c r="G51" i="5"/>
  <c r="G54" i="5"/>
  <c r="H51" i="5" s="1"/>
  <c r="G53" i="5"/>
  <c r="K46" i="5"/>
  <c r="K47" i="5"/>
  <c r="K48" i="5"/>
  <c r="L46" i="5"/>
  <c r="L47" i="5"/>
  <c r="L48" i="5"/>
  <c r="L45" i="5"/>
  <c r="J48" i="5"/>
  <c r="J47" i="5"/>
  <c r="J46" i="5"/>
  <c r="G48" i="5"/>
  <c r="G47" i="5"/>
  <c r="I46" i="5" s="1"/>
  <c r="G46" i="5"/>
  <c r="G44" i="5"/>
  <c r="I42" i="5" s="1"/>
  <c r="G43" i="5"/>
  <c r="G42" i="5"/>
  <c r="J41" i="5"/>
  <c r="G41" i="5"/>
  <c r="G55" i="5"/>
  <c r="G50" i="5"/>
  <c r="G45" i="5"/>
  <c r="G40" i="5"/>
  <c r="D59" i="5"/>
  <c r="C59" i="5"/>
  <c r="C58" i="5"/>
  <c r="C57" i="5"/>
  <c r="D56" i="5"/>
  <c r="C56" i="5"/>
  <c r="C55" i="5"/>
  <c r="D54" i="5"/>
  <c r="C54" i="5"/>
  <c r="D53" i="5"/>
  <c r="C53" i="5"/>
  <c r="C52" i="5"/>
  <c r="C51" i="5"/>
  <c r="C50" i="5"/>
  <c r="C49" i="5"/>
  <c r="C48" i="5"/>
  <c r="D47" i="5"/>
  <c r="C47" i="5"/>
  <c r="D45" i="5" s="1"/>
  <c r="C46" i="5"/>
  <c r="C45" i="5"/>
  <c r="D44" i="5"/>
  <c r="C44" i="5"/>
  <c r="C43" i="5"/>
  <c r="D42" i="5"/>
  <c r="C42" i="5"/>
  <c r="C41" i="5"/>
  <c r="C40" i="5"/>
  <c r="E31" i="5"/>
  <c r="D57" i="5" s="1"/>
  <c r="E30" i="5"/>
  <c r="D29" i="5"/>
  <c r="D55" i="5" s="1"/>
  <c r="E27" i="5"/>
  <c r="D27" i="5"/>
  <c r="E26" i="5"/>
  <c r="D26" i="5"/>
  <c r="E25" i="5"/>
  <c r="E22" i="5"/>
  <c r="D51" i="5" s="1"/>
  <c r="E21" i="5"/>
  <c r="D21" i="5"/>
  <c r="D20" i="5"/>
  <c r="E18" i="5"/>
  <c r="D18" i="5"/>
  <c r="D50" i="5" s="1"/>
  <c r="E16" i="5"/>
  <c r="D48" i="5" s="1"/>
  <c r="E14" i="5"/>
  <c r="D46" i="5" s="1"/>
  <c r="E12" i="5"/>
  <c r="D12" i="5"/>
  <c r="D11" i="5"/>
  <c r="E10" i="5"/>
  <c r="D10" i="5"/>
  <c r="E8" i="5"/>
  <c r="D43" i="5" s="1"/>
  <c r="E7" i="5"/>
  <c r="E5" i="5"/>
  <c r="D5" i="5"/>
  <c r="E4" i="5"/>
  <c r="D4" i="5"/>
  <c r="E3" i="5"/>
  <c r="D3" i="5"/>
  <c r="D2" i="5"/>
  <c r="H57" i="5" l="1"/>
  <c r="I55" i="5"/>
  <c r="I59" i="5"/>
  <c r="I58" i="5"/>
  <c r="I56" i="5"/>
  <c r="I57" i="5"/>
  <c r="H56" i="5"/>
  <c r="J55" i="5" s="1"/>
  <c r="K55" i="5" s="1"/>
  <c r="H55" i="5"/>
  <c r="H59" i="5"/>
  <c r="J44" i="5" s="1"/>
  <c r="H58" i="5"/>
  <c r="I50" i="5"/>
  <c r="I54" i="5"/>
  <c r="I51" i="5"/>
  <c r="I52" i="5"/>
  <c r="H54" i="5"/>
  <c r="J43" i="5" s="1"/>
  <c r="I53" i="5"/>
  <c r="H53" i="5"/>
  <c r="H52" i="5"/>
  <c r="H49" i="5"/>
  <c r="H48" i="5"/>
  <c r="H47" i="5"/>
  <c r="H46" i="5"/>
  <c r="J45" i="5" s="1"/>
  <c r="K45" i="5" s="1"/>
  <c r="I45" i="5"/>
  <c r="I49" i="5"/>
  <c r="I48" i="5"/>
  <c r="I47" i="5"/>
  <c r="I43" i="5"/>
  <c r="I40" i="5"/>
  <c r="I41" i="5"/>
  <c r="I44" i="5"/>
  <c r="E53" i="5"/>
  <c r="E50" i="5"/>
  <c r="F51" i="5"/>
  <c r="F53" i="5"/>
  <c r="F52" i="5"/>
  <c r="E52" i="5"/>
  <c r="F50" i="5"/>
  <c r="E51" i="5"/>
  <c r="F54" i="5"/>
  <c r="E54" i="5"/>
  <c r="F46" i="5"/>
  <c r="E46" i="5"/>
  <c r="F48" i="5"/>
  <c r="F49" i="5"/>
  <c r="E49" i="5"/>
  <c r="F47" i="5"/>
  <c r="E48" i="5"/>
  <c r="F45" i="5"/>
  <c r="E45" i="5"/>
  <c r="E47" i="5"/>
  <c r="F59" i="5"/>
  <c r="E59" i="5"/>
  <c r="F55" i="5"/>
  <c r="F56" i="5"/>
  <c r="F58" i="5"/>
  <c r="E58" i="5"/>
  <c r="E55" i="5"/>
  <c r="E56" i="5"/>
  <c r="F57" i="5"/>
  <c r="E57" i="5"/>
  <c r="D40" i="5"/>
  <c r="D41" i="5"/>
  <c r="K40" i="5" l="1"/>
  <c r="J50" i="5"/>
  <c r="K50" i="5" s="1"/>
  <c r="E44" i="5"/>
  <c r="F41" i="5"/>
  <c r="E41" i="5"/>
  <c r="F43" i="5"/>
  <c r="E43" i="5"/>
  <c r="E42" i="5"/>
  <c r="F40" i="5"/>
  <c r="E40" i="5"/>
  <c r="F42" i="5"/>
  <c r="F44" i="5"/>
  <c r="H50" i="5"/>
  <c r="G59" i="5"/>
  <c r="H45" i="5"/>
  <c r="J42" i="5" s="1"/>
  <c r="H40" i="5" l="1"/>
  <c r="H44" i="5"/>
  <c r="H41" i="5"/>
  <c r="H43" i="5"/>
  <c r="H42" i="5"/>
  <c r="J40" i="5" l="1"/>
</calcChain>
</file>

<file path=xl/sharedStrings.xml><?xml version="1.0" encoding="utf-8"?>
<sst xmlns="http://schemas.openxmlformats.org/spreadsheetml/2006/main" count="227" uniqueCount="51">
  <si>
    <t>s (Current State)</t>
  </si>
  <si>
    <t>a (action)</t>
  </si>
  <si>
    <t>s' (new state)</t>
  </si>
  <si>
    <t>P(s'|s,a)</t>
  </si>
  <si>
    <t>R(s,a,s')</t>
  </si>
  <si>
    <t>L1</t>
  </si>
  <si>
    <t>Pickup -&gt; L1</t>
  </si>
  <si>
    <t>Pickup -&gt; L2</t>
  </si>
  <si>
    <t>Pickup -&gt; L3</t>
  </si>
  <si>
    <t>Pickup -&gt; L4</t>
  </si>
  <si>
    <t>Move -&gt; L1</t>
  </si>
  <si>
    <t>Move -&gt; L2</t>
  </si>
  <si>
    <t>Move -&gt; L3</t>
  </si>
  <si>
    <t>Move -&gt; L4</t>
  </si>
  <si>
    <t>L2</t>
  </si>
  <si>
    <t>L3</t>
  </si>
  <si>
    <t>L4</t>
  </si>
  <si>
    <t>1 - 0.2 = 0.8</t>
  </si>
  <si>
    <t>0.2 x 0.5 = 0.1</t>
  </si>
  <si>
    <t>0.6 x 0.6 = 0.36</t>
  </si>
  <si>
    <t>0.6 x 0.4 = 0.24</t>
  </si>
  <si>
    <t>1 - 0.6 = 0.4</t>
  </si>
  <si>
    <t>0.5 x 0.5 = 0.25</t>
  </si>
  <si>
    <t>1 - 0.5 = 0.5</t>
  </si>
  <si>
    <t>0.2 x 0.3 = 0.06</t>
  </si>
  <si>
    <t>0.2 x 0.2 = 0.04</t>
  </si>
  <si>
    <t>0.7 x 0.35 = 0.245</t>
  </si>
  <si>
    <t>0.7 x 0.65 = 0.455</t>
  </si>
  <si>
    <t>1 - 0.7 = 0.3</t>
  </si>
  <si>
    <t>9 - 1 =  8</t>
  </si>
  <si>
    <t>7 - 1.5 = 5.5</t>
  </si>
  <si>
    <t>12 - 1.25 = 9.75</t>
  </si>
  <si>
    <t>9 - 1 = 8</t>
  </si>
  <si>
    <t>10 - 0.75 = 9.25</t>
  </si>
  <si>
    <t xml:space="preserve"> - ∞</t>
  </si>
  <si>
    <t>0 - 1 = -1</t>
  </si>
  <si>
    <t>0 - 1.5 = -1.5</t>
  </si>
  <si>
    <t>0 - 10 = -10</t>
  </si>
  <si>
    <t xml:space="preserve"> 10 - 1.5 = 8.5</t>
  </si>
  <si>
    <t xml:space="preserve"> 13 - 0.8 = 12.2</t>
  </si>
  <si>
    <t xml:space="preserve"> 0 - 1.5 = -1.5</t>
  </si>
  <si>
    <t xml:space="preserve"> 0 - 0.8 = -0.8</t>
  </si>
  <si>
    <t xml:space="preserve"> 11 - 1.25 = 9.75</t>
  </si>
  <si>
    <t>0 - 1.25 = -1.25</t>
  </si>
  <si>
    <t>0 - 1 = - 1</t>
  </si>
  <si>
    <t>s</t>
  </si>
  <si>
    <t>a</t>
  </si>
  <si>
    <t>Pickup</t>
  </si>
  <si>
    <t xml:space="preserve">L1 </t>
  </si>
  <si>
    <t>a (Action)</t>
  </si>
  <si>
    <t>s' (New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</si>
</sst>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rgb="FF2828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31750</xdr:colOff>
      <xdr:row>38</xdr:row>
      <xdr:rowOff>6350</xdr:rowOff>
    </xdr:from>
    <xdr:ext cx="51341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C57176-654D-4A8C-9D94-A522E24F12EB}"/>
                </a:ext>
              </a:extLst>
            </xdr:cNvPr>
            <xdr:cNvSpPr txBox="1"/>
          </xdr:nvSpPr>
          <xdr:spPr>
            <a:xfrm>
              <a:off x="2908300" y="7308850"/>
              <a:ext cx="51341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C57176-654D-4A8C-9D94-A522E24F12EB}"/>
                </a:ext>
              </a:extLst>
            </xdr:cNvPr>
            <xdr:cNvSpPr txBox="1"/>
          </xdr:nvSpPr>
          <xdr:spPr>
            <a:xfrm>
              <a:off x="2908300" y="7308850"/>
              <a:ext cx="51341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𝑄^1 (𝑠,𝑎)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2</xdr:col>
      <xdr:colOff>127000</xdr:colOff>
      <xdr:row>38</xdr:row>
      <xdr:rowOff>9525</xdr:rowOff>
    </xdr:from>
    <xdr:ext cx="378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E83C17-A606-496C-9386-B645A57C1862}"/>
                </a:ext>
              </a:extLst>
            </xdr:cNvPr>
            <xdr:cNvSpPr txBox="1"/>
          </xdr:nvSpPr>
          <xdr:spPr>
            <a:xfrm>
              <a:off x="194945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E83C17-A606-496C-9386-B645A57C1862}"/>
                </a:ext>
              </a:extLst>
            </xdr:cNvPr>
            <xdr:cNvSpPr txBox="1"/>
          </xdr:nvSpPr>
          <xdr:spPr>
            <a:xfrm>
              <a:off x="194945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𝑉^0 (𝑠)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114300</xdr:colOff>
      <xdr:row>38</xdr:row>
      <xdr:rowOff>15875</xdr:rowOff>
    </xdr:from>
    <xdr:ext cx="375424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671968-4FD6-4AD8-A660-88258DC72090}"/>
                </a:ext>
              </a:extLst>
            </xdr:cNvPr>
            <xdr:cNvSpPr txBox="1"/>
          </xdr:nvSpPr>
          <xdr:spPr>
            <a:xfrm>
              <a:off x="4057650" y="7318375"/>
              <a:ext cx="37542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671968-4FD6-4AD8-A660-88258DC72090}"/>
                </a:ext>
              </a:extLst>
            </xdr:cNvPr>
            <xdr:cNvSpPr txBox="1"/>
          </xdr:nvSpPr>
          <xdr:spPr>
            <a:xfrm>
              <a:off x="4057650" y="7318375"/>
              <a:ext cx="37542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𝑉^1 (𝑠)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5</xdr:col>
      <xdr:colOff>107950</xdr:colOff>
      <xdr:row>38</xdr:row>
      <xdr:rowOff>12700</xdr:rowOff>
    </xdr:from>
    <xdr:ext cx="370806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000AF22-1153-42DF-ADF8-E6417F4F4E81}"/>
                </a:ext>
              </a:extLst>
            </xdr:cNvPr>
            <xdr:cNvSpPr txBox="1"/>
          </xdr:nvSpPr>
          <xdr:spPr>
            <a:xfrm>
              <a:off x="5346700" y="7315200"/>
              <a:ext cx="37080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000AF22-1153-42DF-ADF8-E6417F4F4E81}"/>
                </a:ext>
              </a:extLst>
            </xdr:cNvPr>
            <xdr:cNvSpPr txBox="1"/>
          </xdr:nvSpPr>
          <xdr:spPr>
            <a:xfrm>
              <a:off x="5346700" y="7315200"/>
              <a:ext cx="370806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𝜋</a:t>
              </a:r>
              <a:r>
                <a:rPr lang="en-US" sz="1100" b="0" i="0">
                  <a:latin typeface="Cambria Math" panose="02040503050406030204" pitchFamily="18" charset="0"/>
                </a:rPr>
                <a:t>^1 (𝑠)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8</xdr:col>
      <xdr:colOff>101600</xdr:colOff>
      <xdr:row>38</xdr:row>
      <xdr:rowOff>19050</xdr:rowOff>
    </xdr:from>
    <xdr:ext cx="3738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25BA129-E8ED-447A-9D23-12091BF2F8D9}"/>
                </a:ext>
              </a:extLst>
            </xdr:cNvPr>
            <xdr:cNvSpPr txBox="1"/>
          </xdr:nvSpPr>
          <xdr:spPr>
            <a:xfrm>
              <a:off x="7207250" y="7321550"/>
              <a:ext cx="3738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25BA129-E8ED-447A-9D23-12091BF2F8D9}"/>
                </a:ext>
              </a:extLst>
            </xdr:cNvPr>
            <xdr:cNvSpPr txBox="1"/>
          </xdr:nvSpPr>
          <xdr:spPr>
            <a:xfrm>
              <a:off x="7207250" y="7321550"/>
              <a:ext cx="3738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𝜋</a:t>
              </a:r>
              <a:r>
                <a:rPr lang="en-US" sz="1100" b="0" i="0">
                  <a:latin typeface="Cambria Math" panose="02040503050406030204" pitchFamily="18" charset="0"/>
                </a:rPr>
                <a:t>^2 (𝑠)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6</xdr:col>
      <xdr:colOff>82550</xdr:colOff>
      <xdr:row>38</xdr:row>
      <xdr:rowOff>6350</xdr:rowOff>
    </xdr:from>
    <xdr:ext cx="51642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4B8BC1-745C-42F6-9DED-CA541C921C31}"/>
                </a:ext>
              </a:extLst>
            </xdr:cNvPr>
            <xdr:cNvSpPr txBox="1"/>
          </xdr:nvSpPr>
          <xdr:spPr>
            <a:xfrm>
              <a:off x="5930900" y="7308850"/>
              <a:ext cx="516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4B8BC1-745C-42F6-9DED-CA541C921C31}"/>
                </a:ext>
              </a:extLst>
            </xdr:cNvPr>
            <xdr:cNvSpPr txBox="1"/>
          </xdr:nvSpPr>
          <xdr:spPr>
            <a:xfrm>
              <a:off x="5930900" y="7308850"/>
              <a:ext cx="516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𝑄^2 (𝑠,𝑎)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9</xdr:col>
      <xdr:colOff>82550</xdr:colOff>
      <xdr:row>38</xdr:row>
      <xdr:rowOff>0</xdr:rowOff>
    </xdr:from>
    <xdr:ext cx="51642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1D08A79-7ACF-4023-8C03-A187C3009E64}"/>
                </a:ext>
              </a:extLst>
            </xdr:cNvPr>
            <xdr:cNvSpPr txBox="1"/>
          </xdr:nvSpPr>
          <xdr:spPr>
            <a:xfrm>
              <a:off x="7797800" y="7302500"/>
              <a:ext cx="516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1D08A79-7ACF-4023-8C03-A187C3009E64}"/>
                </a:ext>
              </a:extLst>
            </xdr:cNvPr>
            <xdr:cNvSpPr txBox="1"/>
          </xdr:nvSpPr>
          <xdr:spPr>
            <a:xfrm>
              <a:off x="7797800" y="7302500"/>
              <a:ext cx="5164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𝑄^3 (𝑠,𝑎)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38</xdr:row>
      <xdr:rowOff>9525</xdr:rowOff>
    </xdr:from>
    <xdr:ext cx="378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26D6C5-E005-4B7D-BF15-97A8D44D66C1}"/>
                </a:ext>
              </a:extLst>
            </xdr:cNvPr>
            <xdr:cNvSpPr txBox="1"/>
          </xdr:nvSpPr>
          <xdr:spPr>
            <a:xfrm>
              <a:off x="660400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326D6C5-E005-4B7D-BF15-97A8D44D66C1}"/>
                </a:ext>
              </a:extLst>
            </xdr:cNvPr>
            <xdr:cNvSpPr txBox="1"/>
          </xdr:nvSpPr>
          <xdr:spPr>
            <a:xfrm>
              <a:off x="660400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𝑉^2 (𝑠)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10</xdr:col>
      <xdr:colOff>95250</xdr:colOff>
      <xdr:row>38</xdr:row>
      <xdr:rowOff>9525</xdr:rowOff>
    </xdr:from>
    <xdr:ext cx="378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28642D-DDED-434B-92EA-3399832F2E2C}"/>
                </a:ext>
              </a:extLst>
            </xdr:cNvPr>
            <xdr:cNvSpPr txBox="1"/>
          </xdr:nvSpPr>
          <xdr:spPr>
            <a:xfrm>
              <a:off x="842010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A28642D-DDED-434B-92EA-3399832F2E2C}"/>
                </a:ext>
              </a:extLst>
            </xdr:cNvPr>
            <xdr:cNvSpPr txBox="1"/>
          </xdr:nvSpPr>
          <xdr:spPr>
            <a:xfrm>
              <a:off x="8420100" y="7312025"/>
              <a:ext cx="378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𝑉^3 (𝑠)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11</xdr:col>
      <xdr:colOff>101600</xdr:colOff>
      <xdr:row>38</xdr:row>
      <xdr:rowOff>19050</xdr:rowOff>
    </xdr:from>
    <xdr:ext cx="3738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2778521-E4ED-4312-9CB5-0F725D884DC3}"/>
                </a:ext>
              </a:extLst>
            </xdr:cNvPr>
            <xdr:cNvSpPr txBox="1"/>
          </xdr:nvSpPr>
          <xdr:spPr>
            <a:xfrm>
              <a:off x="7208078" y="7274615"/>
              <a:ext cx="3738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2778521-E4ED-4312-9CB5-0F725D884DC3}"/>
                </a:ext>
              </a:extLst>
            </xdr:cNvPr>
            <xdr:cNvSpPr txBox="1"/>
          </xdr:nvSpPr>
          <xdr:spPr>
            <a:xfrm>
              <a:off x="7208078" y="7274615"/>
              <a:ext cx="3738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𝜋</a:t>
              </a:r>
              <a:r>
                <a:rPr lang="en-US" sz="1100" b="0" i="0">
                  <a:latin typeface="Cambria Math" panose="02040503050406030204" pitchFamily="18" charset="0"/>
                </a:rPr>
                <a:t>^2 (𝑠)</a:t>
              </a:r>
              <a:endParaRPr lang="en-SG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D8A5-76AF-4D54-9BB8-54BC745CF447}">
  <dimension ref="A1:N59"/>
  <sheetViews>
    <sheetView zoomScaleNormal="100" workbookViewId="0">
      <selection activeCell="L14" sqref="L14"/>
    </sheetView>
  </sheetViews>
  <sheetFormatPr defaultRowHeight="14.5" x14ac:dyDescent="0.35"/>
  <cols>
    <col min="1" max="1" width="14.453125" bestFit="1" customWidth="1"/>
    <col min="2" max="2" width="11.6328125" customWidth="1"/>
    <col min="3" max="3" width="15.08984375" customWidth="1"/>
    <col min="4" max="4" width="15.26953125" style="2" bestFit="1" customWidth="1"/>
    <col min="5" max="5" width="18.54296875" style="2" customWidth="1"/>
    <col min="7" max="7" width="9.1796875" bestFit="1" customWidth="1"/>
    <col min="8" max="8" width="8.81640625" bestFit="1" customWidth="1"/>
    <col min="9" max="9" width="11.453125" customWidth="1"/>
    <col min="12" max="12" width="12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1"/>
    </row>
    <row r="2" spans="1:14" x14ac:dyDescent="0.35">
      <c r="A2" s="12" t="s">
        <v>5</v>
      </c>
      <c r="B2" s="1" t="s">
        <v>6</v>
      </c>
      <c r="C2" s="2" t="s">
        <v>5</v>
      </c>
      <c r="D2" s="4">
        <f>1 - 0.2</f>
        <v>0.8</v>
      </c>
      <c r="E2" s="2">
        <v>0</v>
      </c>
      <c r="F2" s="2"/>
    </row>
    <row r="3" spans="1:14" x14ac:dyDescent="0.35">
      <c r="A3" s="12"/>
      <c r="B3" s="1" t="s">
        <v>7</v>
      </c>
      <c r="C3" s="2" t="s">
        <v>14</v>
      </c>
      <c r="D3" s="4">
        <f>0.2*0.5</f>
        <v>0.1</v>
      </c>
      <c r="E3" s="4">
        <f>9 - 1</f>
        <v>8</v>
      </c>
      <c r="F3" s="2"/>
    </row>
    <row r="4" spans="1:14" x14ac:dyDescent="0.35">
      <c r="A4" s="12"/>
      <c r="B4" s="1" t="s">
        <v>8</v>
      </c>
      <c r="C4" s="2" t="s">
        <v>15</v>
      </c>
      <c r="D4" s="4">
        <f>0.2*0.3</f>
        <v>0.06</v>
      </c>
      <c r="E4" s="4">
        <f>7 - 1.5</f>
        <v>5.5</v>
      </c>
      <c r="F4" s="2"/>
    </row>
    <row r="5" spans="1:14" x14ac:dyDescent="0.35">
      <c r="A5" s="12"/>
      <c r="B5" s="1" t="s">
        <v>9</v>
      </c>
      <c r="C5" s="2" t="s">
        <v>16</v>
      </c>
      <c r="D5" s="4">
        <f>0.2*0.2</f>
        <v>4.0000000000000008E-2</v>
      </c>
      <c r="E5" s="4">
        <f>12 - 1.25</f>
        <v>10.75</v>
      </c>
      <c r="F5" s="2"/>
    </row>
    <row r="6" spans="1:14" x14ac:dyDescent="0.35">
      <c r="A6" s="12"/>
      <c r="B6" t="s">
        <v>10</v>
      </c>
      <c r="C6" s="2" t="s">
        <v>5</v>
      </c>
      <c r="D6" s="2">
        <v>1</v>
      </c>
      <c r="E6" s="2">
        <v>0</v>
      </c>
      <c r="N6" s="7"/>
    </row>
    <row r="7" spans="1:14" x14ac:dyDescent="0.35">
      <c r="A7" s="12"/>
      <c r="B7" t="s">
        <v>11</v>
      </c>
      <c r="C7" s="2" t="s">
        <v>14</v>
      </c>
      <c r="D7" s="2">
        <v>1</v>
      </c>
      <c r="E7" s="4">
        <f>0 - 1</f>
        <v>-1</v>
      </c>
      <c r="N7" s="7"/>
    </row>
    <row r="8" spans="1:14" x14ac:dyDescent="0.35">
      <c r="A8" s="12"/>
      <c r="B8" t="s">
        <v>12</v>
      </c>
      <c r="C8" s="2" t="s">
        <v>15</v>
      </c>
      <c r="D8" s="2">
        <v>1</v>
      </c>
      <c r="E8" s="4">
        <f>0 - 1.5</f>
        <v>-1.5</v>
      </c>
      <c r="N8" s="7"/>
    </row>
    <row r="9" spans="1:14" x14ac:dyDescent="0.35">
      <c r="A9" s="12"/>
      <c r="B9" t="s">
        <v>13</v>
      </c>
      <c r="C9" s="2" t="s">
        <v>16</v>
      </c>
      <c r="D9" s="2">
        <v>1</v>
      </c>
      <c r="E9" s="2">
        <v>-1.25</v>
      </c>
      <c r="N9" s="7"/>
    </row>
    <row r="10" spans="1:14" x14ac:dyDescent="0.35">
      <c r="A10" s="12" t="s">
        <v>14</v>
      </c>
      <c r="B10" s="1" t="s">
        <v>6</v>
      </c>
      <c r="C10" s="2" t="s">
        <v>5</v>
      </c>
      <c r="D10" s="4">
        <f>0.6*0.6</f>
        <v>0.36</v>
      </c>
      <c r="E10" s="4">
        <f>9 - 1</f>
        <v>8</v>
      </c>
      <c r="N10" s="7"/>
    </row>
    <row r="11" spans="1:14" x14ac:dyDescent="0.35">
      <c r="A11" s="12"/>
      <c r="B11" s="1" t="s">
        <v>7</v>
      </c>
      <c r="C11" s="2" t="s">
        <v>14</v>
      </c>
      <c r="D11" s="4">
        <f>1 - 0.6</f>
        <v>0.4</v>
      </c>
      <c r="E11" s="2">
        <v>0</v>
      </c>
      <c r="N11" s="7"/>
    </row>
    <row r="12" spans="1:14" x14ac:dyDescent="0.35">
      <c r="A12" s="12"/>
      <c r="B12" s="1" t="s">
        <v>8</v>
      </c>
      <c r="C12" s="2" t="s">
        <v>15</v>
      </c>
      <c r="D12" s="4">
        <f>0.6*0.4</f>
        <v>0.24</v>
      </c>
      <c r="E12" s="4">
        <f>10 - 0.75</f>
        <v>9.25</v>
      </c>
      <c r="N12" s="7"/>
    </row>
    <row r="13" spans="1:14" ht="18.5" x14ac:dyDescent="0.45">
      <c r="A13" s="12"/>
      <c r="B13" s="1" t="s">
        <v>9</v>
      </c>
      <c r="C13" s="2" t="s">
        <v>16</v>
      </c>
      <c r="D13" s="2">
        <v>0</v>
      </c>
      <c r="E13" s="5" t="s">
        <v>34</v>
      </c>
      <c r="F13" s="5"/>
    </row>
    <row r="14" spans="1:14" x14ac:dyDescent="0.35">
      <c r="A14" s="12"/>
      <c r="B14" t="s">
        <v>10</v>
      </c>
      <c r="C14" s="2" t="s">
        <v>5</v>
      </c>
      <c r="D14" s="2">
        <v>1</v>
      </c>
      <c r="E14" s="4">
        <f>0 - 1</f>
        <v>-1</v>
      </c>
    </row>
    <row r="15" spans="1:14" x14ac:dyDescent="0.35">
      <c r="A15" s="12"/>
      <c r="B15" t="s">
        <v>11</v>
      </c>
      <c r="C15" s="2" t="s">
        <v>14</v>
      </c>
      <c r="D15" s="2">
        <v>1</v>
      </c>
      <c r="E15" s="2">
        <v>0</v>
      </c>
    </row>
    <row r="16" spans="1:14" x14ac:dyDescent="0.35">
      <c r="A16" s="12"/>
      <c r="B16" t="s">
        <v>12</v>
      </c>
      <c r="C16" s="2" t="s">
        <v>15</v>
      </c>
      <c r="D16" s="2">
        <v>1</v>
      </c>
      <c r="E16" s="4">
        <f>0 - 10</f>
        <v>-10</v>
      </c>
    </row>
    <row r="17" spans="1:6" ht="18.5" x14ac:dyDescent="0.45">
      <c r="A17" s="12"/>
      <c r="B17" t="s">
        <v>13</v>
      </c>
      <c r="C17" s="2" t="s">
        <v>16</v>
      </c>
      <c r="D17" s="2">
        <v>1</v>
      </c>
      <c r="E17" s="5" t="s">
        <v>34</v>
      </c>
      <c r="F17" s="5"/>
    </row>
    <row r="18" spans="1:6" x14ac:dyDescent="0.35">
      <c r="A18" s="12" t="s">
        <v>15</v>
      </c>
      <c r="B18" s="1" t="s">
        <v>6</v>
      </c>
      <c r="C18" s="2" t="s">
        <v>5</v>
      </c>
      <c r="D18" s="4">
        <f>0.5*0.5</f>
        <v>0.25</v>
      </c>
      <c r="E18" s="4">
        <f>10 - 1.5</f>
        <v>8.5</v>
      </c>
    </row>
    <row r="19" spans="1:6" ht="18.5" x14ac:dyDescent="0.45">
      <c r="A19" s="12"/>
      <c r="B19" s="1" t="s">
        <v>7</v>
      </c>
      <c r="C19" s="2" t="s">
        <v>14</v>
      </c>
      <c r="D19" s="2">
        <v>0</v>
      </c>
      <c r="E19" s="5" t="s">
        <v>34</v>
      </c>
      <c r="F19" s="5"/>
    </row>
    <row r="20" spans="1:6" x14ac:dyDescent="0.35">
      <c r="A20" s="12"/>
      <c r="B20" s="1" t="s">
        <v>8</v>
      </c>
      <c r="C20" s="2" t="s">
        <v>15</v>
      </c>
      <c r="D20" s="4">
        <f>1 - 0.5</f>
        <v>0.5</v>
      </c>
      <c r="E20" s="2">
        <v>0</v>
      </c>
    </row>
    <row r="21" spans="1:6" x14ac:dyDescent="0.35">
      <c r="A21" s="12"/>
      <c r="B21" s="1" t="s">
        <v>9</v>
      </c>
      <c r="C21" s="2" t="s">
        <v>16</v>
      </c>
      <c r="D21" s="4">
        <f>0.5*0.5</f>
        <v>0.25</v>
      </c>
      <c r="E21" s="4">
        <f>13 - 0.8</f>
        <v>12.2</v>
      </c>
    </row>
    <row r="22" spans="1:6" x14ac:dyDescent="0.35">
      <c r="A22" s="12"/>
      <c r="B22" t="s">
        <v>10</v>
      </c>
      <c r="C22" s="2" t="s">
        <v>5</v>
      </c>
      <c r="D22" s="2">
        <v>1</v>
      </c>
      <c r="E22" s="4">
        <f>0 - 1.5</f>
        <v>-1.5</v>
      </c>
    </row>
    <row r="23" spans="1:6" ht="18.5" x14ac:dyDescent="0.45">
      <c r="A23" s="12"/>
      <c r="B23" t="s">
        <v>11</v>
      </c>
      <c r="C23" s="2" t="s">
        <v>14</v>
      </c>
      <c r="D23" s="2">
        <v>1</v>
      </c>
      <c r="E23" s="5" t="s">
        <v>34</v>
      </c>
      <c r="F23" s="5"/>
    </row>
    <row r="24" spans="1:6" x14ac:dyDescent="0.35">
      <c r="A24" s="12"/>
      <c r="B24" t="s">
        <v>12</v>
      </c>
      <c r="C24" s="2" t="s">
        <v>15</v>
      </c>
      <c r="D24" s="2">
        <v>1</v>
      </c>
      <c r="E24" s="2">
        <v>0</v>
      </c>
    </row>
    <row r="25" spans="1:6" x14ac:dyDescent="0.35">
      <c r="A25" s="12"/>
      <c r="B25" t="s">
        <v>13</v>
      </c>
      <c r="C25" s="2" t="s">
        <v>16</v>
      </c>
      <c r="D25" s="2">
        <v>1</v>
      </c>
      <c r="E25" s="4">
        <f>0 - 0.8</f>
        <v>-0.8</v>
      </c>
    </row>
    <row r="26" spans="1:6" x14ac:dyDescent="0.35">
      <c r="A26" s="12" t="s">
        <v>16</v>
      </c>
      <c r="B26" s="1" t="s">
        <v>6</v>
      </c>
      <c r="C26" s="2" t="s">
        <v>5</v>
      </c>
      <c r="D26" s="4">
        <f>0.7*0.35</f>
        <v>0.24499999999999997</v>
      </c>
      <c r="E26" s="4">
        <f>11 - 1.25</f>
        <v>9.75</v>
      </c>
    </row>
    <row r="27" spans="1:6" x14ac:dyDescent="0.35">
      <c r="A27" s="12"/>
      <c r="B27" s="1" t="s">
        <v>7</v>
      </c>
      <c r="C27" s="2" t="s">
        <v>14</v>
      </c>
      <c r="D27" s="4">
        <f>0.7*0.65</f>
        <v>0.45499999999999996</v>
      </c>
      <c r="E27" s="4">
        <f>9 - 1</f>
        <v>8</v>
      </c>
    </row>
    <row r="28" spans="1:6" ht="18.5" x14ac:dyDescent="0.45">
      <c r="A28" s="12"/>
      <c r="B28" s="1" t="s">
        <v>8</v>
      </c>
      <c r="C28" s="2" t="s">
        <v>15</v>
      </c>
      <c r="D28" s="2">
        <v>0</v>
      </c>
      <c r="E28" s="5" t="s">
        <v>34</v>
      </c>
      <c r="F28" s="5"/>
    </row>
    <row r="29" spans="1:6" x14ac:dyDescent="0.35">
      <c r="A29" s="12"/>
      <c r="B29" s="1" t="s">
        <v>9</v>
      </c>
      <c r="C29" s="2" t="s">
        <v>16</v>
      </c>
      <c r="D29" s="4">
        <f>1 - 0.7</f>
        <v>0.30000000000000004</v>
      </c>
      <c r="E29" s="2">
        <v>0</v>
      </c>
    </row>
    <row r="30" spans="1:6" x14ac:dyDescent="0.35">
      <c r="A30" s="12"/>
      <c r="B30" t="s">
        <v>10</v>
      </c>
      <c r="C30" s="2" t="s">
        <v>5</v>
      </c>
      <c r="D30" s="2">
        <v>1</v>
      </c>
      <c r="E30" s="4">
        <f>0 - 1.25</f>
        <v>-1.25</v>
      </c>
    </row>
    <row r="31" spans="1:6" x14ac:dyDescent="0.35">
      <c r="A31" s="12"/>
      <c r="B31" t="s">
        <v>11</v>
      </c>
      <c r="C31" s="2" t="s">
        <v>14</v>
      </c>
      <c r="D31" s="2">
        <v>1</v>
      </c>
      <c r="E31" s="4">
        <f>0 - 1</f>
        <v>-1</v>
      </c>
    </row>
    <row r="32" spans="1:6" ht="18.5" x14ac:dyDescent="0.45">
      <c r="A32" s="12"/>
      <c r="B32" t="s">
        <v>12</v>
      </c>
      <c r="C32" s="2" t="s">
        <v>15</v>
      </c>
      <c r="D32" s="2">
        <v>1</v>
      </c>
      <c r="E32" s="5" t="s">
        <v>34</v>
      </c>
      <c r="F32" s="5"/>
    </row>
    <row r="33" spans="1:12" x14ac:dyDescent="0.35">
      <c r="A33" s="12"/>
      <c r="B33" t="s">
        <v>13</v>
      </c>
      <c r="C33" s="2" t="s">
        <v>16</v>
      </c>
      <c r="D33" s="2">
        <v>1</v>
      </c>
      <c r="E33" s="2">
        <v>0</v>
      </c>
    </row>
    <row r="35" spans="1:12" x14ac:dyDescent="0.35">
      <c r="A35" t="s">
        <v>48</v>
      </c>
      <c r="B35" t="s">
        <v>14</v>
      </c>
      <c r="C35" t="s">
        <v>15</v>
      </c>
      <c r="D35" t="s">
        <v>16</v>
      </c>
    </row>
    <row r="36" spans="1:12" x14ac:dyDescent="0.35">
      <c r="A36">
        <v>0.2</v>
      </c>
      <c r="B36">
        <v>0.6</v>
      </c>
      <c r="C36">
        <v>0.5</v>
      </c>
      <c r="D36">
        <v>0.7</v>
      </c>
    </row>
    <row r="39" spans="1:12" x14ac:dyDescent="0.35">
      <c r="A39" t="s">
        <v>45</v>
      </c>
      <c r="B39" t="s">
        <v>46</v>
      </c>
      <c r="D39" s="1"/>
      <c r="E39"/>
      <c r="F39" s="1"/>
    </row>
    <row r="40" spans="1:12" x14ac:dyDescent="0.35">
      <c r="A40" s="12" t="s">
        <v>5</v>
      </c>
      <c r="B40" t="s">
        <v>47</v>
      </c>
      <c r="C40">
        <f>0</f>
        <v>0</v>
      </c>
      <c r="D40" s="2">
        <f>SUM((D2*E2+C41),(D3*E3+C42),(D4*E4+C43),(D5*E5+C44))</f>
        <v>1.56</v>
      </c>
      <c r="E40" s="2">
        <f>MAX(D$40:D$44)</f>
        <v>1.56</v>
      </c>
      <c r="F40" t="str">
        <f>IF(D$40&gt;MAX(D$41:D$44),"PICKUP","MOVE")</f>
        <v>PICKUP</v>
      </c>
      <c r="G40" s="8">
        <f>SUM(($D$2*($E$2+E41)),($D$3*($E$3+E42)),($D$4*($E$4+E43)),($D$5*($E$5+E44)))</f>
        <v>3.12</v>
      </c>
      <c r="H40" s="8">
        <f>MAX(G$40:G$44)</f>
        <v>4.7787499999999987</v>
      </c>
      <c r="I40" s="3" t="str">
        <f>IF(G$40&gt;MAX(G$41:G$44),"PICKUP","MOVE TO L4")</f>
        <v>MOVE TO L4</v>
      </c>
      <c r="J40" s="3">
        <f>SUM(($D$2*($E$2+H41)),($D$3*($E$3+H42)),($D$4*($E$4+H43)),($D$5*($E$5+H44)))</f>
        <v>6.3387499999999983</v>
      </c>
      <c r="K40" s="3">
        <f>MAX(J$40:J$44)</f>
        <v>9.1999999999999993</v>
      </c>
      <c r="L40" s="3" t="str">
        <f>IF(J$40&gt;MAX(J$41:J$44),"PICKUP","MOVE TO L2")</f>
        <v>MOVE TO L2</v>
      </c>
    </row>
    <row r="41" spans="1:12" x14ac:dyDescent="0.35">
      <c r="A41" s="12"/>
      <c r="B41" t="s">
        <v>10</v>
      </c>
      <c r="C41">
        <f>0</f>
        <v>0</v>
      </c>
      <c r="D41" s="2">
        <f>D2*E2+C41</f>
        <v>0</v>
      </c>
      <c r="E41" s="2">
        <f>MAX(D$40:D$44)</f>
        <v>1.56</v>
      </c>
      <c r="F41" t="str">
        <f>IF(D$40&gt;MAX(D$41:D$44),"PICKUP","MOVE")</f>
        <v>PICKUP</v>
      </c>
      <c r="G41" s="8">
        <f>(E41)</f>
        <v>1.56</v>
      </c>
      <c r="H41" s="8">
        <f>MAX(G$40:G$44)</f>
        <v>4.7787499999999987</v>
      </c>
      <c r="I41" s="3" t="str">
        <f>IF(G$40&gt;MAX(G$41:G$44),"PICKUP","MOVE TO L4")</f>
        <v>MOVE TO L4</v>
      </c>
      <c r="J41" s="8">
        <f>G40</f>
        <v>3.12</v>
      </c>
      <c r="K41" s="3">
        <f>MAX(J$40:J$44)</f>
        <v>9.1999999999999993</v>
      </c>
      <c r="L41" s="3" t="str">
        <f>IF(J$40&gt;MAX(J$41:J$44),"PICKUP","MOVE TO L2")</f>
        <v>MOVE TO L2</v>
      </c>
    </row>
    <row r="42" spans="1:12" x14ac:dyDescent="0.35">
      <c r="A42" s="12"/>
      <c r="B42" t="s">
        <v>11</v>
      </c>
      <c r="C42">
        <f>0</f>
        <v>0</v>
      </c>
      <c r="D42" s="2">
        <f>D7*E7</f>
        <v>-1</v>
      </c>
      <c r="E42" s="2">
        <f t="shared" ref="E42:E44" si="0">MAX(D$40:D$44)</f>
        <v>1.56</v>
      </c>
      <c r="F42" t="str">
        <f t="shared" ref="F42:F44" si="1">IF(D$40&gt;MAX(D$41:D$44),"PICKUP","MOVE")</f>
        <v>PICKUP</v>
      </c>
      <c r="G42" s="8">
        <f>E45+$D$42</f>
        <v>4.0999999999999996</v>
      </c>
      <c r="H42" s="8">
        <f t="shared" ref="H42:H44" si="2">MAX(G$40:G$44)</f>
        <v>4.7787499999999987</v>
      </c>
      <c r="I42" s="3" t="str">
        <f t="shared" ref="I42:I44" si="3">IF(G$40&gt;MAX(G$41:G$44),"PICKUP","MOVE TO L4")</f>
        <v>MOVE TO L4</v>
      </c>
      <c r="J42" s="8">
        <f>H45+$D$42</f>
        <v>9.1999999999999993</v>
      </c>
      <c r="K42" s="3">
        <f t="shared" ref="K42:K44" si="4">MAX(J$40:J$44)</f>
        <v>9.1999999999999993</v>
      </c>
      <c r="L42" s="3" t="str">
        <f t="shared" ref="L42:L44" si="5">IF(J$40&gt;MAX(J$41:J$44),"PICKUP","MOVE TO L2")</f>
        <v>MOVE TO L2</v>
      </c>
    </row>
    <row r="43" spans="1:12" x14ac:dyDescent="0.35">
      <c r="A43" s="12"/>
      <c r="B43" t="s">
        <v>12</v>
      </c>
      <c r="C43">
        <f>0</f>
        <v>0</v>
      </c>
      <c r="D43" s="2">
        <f>D8*E8</f>
        <v>-1.5</v>
      </c>
      <c r="E43" s="2">
        <f t="shared" si="0"/>
        <v>1.56</v>
      </c>
      <c r="F43" t="str">
        <f t="shared" si="1"/>
        <v>PICKUP</v>
      </c>
      <c r="G43" s="8">
        <f>E54+$D$43</f>
        <v>3.6749999999999998</v>
      </c>
      <c r="H43" s="8">
        <f t="shared" si="2"/>
        <v>4.7787499999999987</v>
      </c>
      <c r="I43" s="3" t="str">
        <f t="shared" si="3"/>
        <v>MOVE TO L4</v>
      </c>
      <c r="J43" s="8">
        <f>H54+$D$43</f>
        <v>8.85</v>
      </c>
      <c r="K43" s="3">
        <f t="shared" si="4"/>
        <v>9.1999999999999993</v>
      </c>
      <c r="L43" s="3" t="str">
        <f t="shared" si="5"/>
        <v>MOVE TO L2</v>
      </c>
    </row>
    <row r="44" spans="1:12" x14ac:dyDescent="0.35">
      <c r="A44" s="12"/>
      <c r="B44" t="s">
        <v>13</v>
      </c>
      <c r="C44">
        <f>0</f>
        <v>0</v>
      </c>
      <c r="D44" s="2">
        <f>D9*E9</f>
        <v>-1.25</v>
      </c>
      <c r="E44" s="2">
        <f t="shared" si="0"/>
        <v>1.56</v>
      </c>
      <c r="F44" t="str">
        <f t="shared" si="1"/>
        <v>PICKUP</v>
      </c>
      <c r="G44" s="8">
        <f>E59+$D$44</f>
        <v>4.7787499999999987</v>
      </c>
      <c r="H44" s="8">
        <f t="shared" si="2"/>
        <v>4.7787499999999987</v>
      </c>
      <c r="I44" s="3" t="str">
        <f t="shared" si="3"/>
        <v>MOVE TO L4</v>
      </c>
      <c r="J44" s="8">
        <f>H59+$D$44</f>
        <v>8.9988749999999982</v>
      </c>
      <c r="K44" s="3">
        <f t="shared" si="4"/>
        <v>9.1999999999999993</v>
      </c>
      <c r="L44" s="3" t="str">
        <f t="shared" si="5"/>
        <v>MOVE TO L2</v>
      </c>
    </row>
    <row r="45" spans="1:12" x14ac:dyDescent="0.35">
      <c r="A45" s="12" t="s">
        <v>14</v>
      </c>
      <c r="B45" t="s">
        <v>47</v>
      </c>
      <c r="C45">
        <f>0</f>
        <v>0</v>
      </c>
      <c r="D45" s="6">
        <f>SUM(($D$10*$E$10+C46),($D$11*$E$11+C47),($D$12*E$12+C48),($D$13*0+C49))</f>
        <v>5.0999999999999996</v>
      </c>
      <c r="E45" s="6">
        <f>MAX(D$45:D$49)</f>
        <v>5.0999999999999996</v>
      </c>
      <c r="F45" t="str">
        <f>IF(D$45&gt;MAX(D$46:D$49),"PICKUP","MOVE")</f>
        <v>PICKUP</v>
      </c>
      <c r="G45" s="8">
        <f>SUM(($D$10*($E$10+E46)),($D$11*($E$11+E47)),($D$12*(E$12+E48)),($D$13*(0+E49)))</f>
        <v>10.199999999999999</v>
      </c>
      <c r="H45" s="8">
        <f>MAX(G$45:G$49)</f>
        <v>10.199999999999999</v>
      </c>
      <c r="I45" s="3" t="str">
        <f>IF(G$45&gt;MAX(G$46:G$49),"PICKUP","MOVE")</f>
        <v>PICKUP</v>
      </c>
      <c r="J45" s="8">
        <f>SUM(($D$10*($E$10+H46)),($D$11*($E$11+H47)),($D$12*(H$12+H48)),($D$13*(0+H49)))</f>
        <v>13.08</v>
      </c>
      <c r="K45" s="10">
        <f>MAX(J$45:J$49)</f>
        <v>13.08</v>
      </c>
      <c r="L45" s="3" t="str">
        <f>IF(J$45&gt;MAX(J$46:J$49),"PICKUP","MOVE")</f>
        <v>PICKUP</v>
      </c>
    </row>
    <row r="46" spans="1:12" x14ac:dyDescent="0.35">
      <c r="A46" s="12"/>
      <c r="B46" t="s">
        <v>10</v>
      </c>
      <c r="C46">
        <f>0</f>
        <v>0</v>
      </c>
      <c r="D46" s="2">
        <f>D14*E14</f>
        <v>-1</v>
      </c>
      <c r="E46" s="6">
        <f t="shared" ref="E46:E49" si="6">MAX(D$45:D$49)</f>
        <v>5.0999999999999996</v>
      </c>
      <c r="F46" t="str">
        <f t="shared" ref="F46:F49" si="7">IF(D$45&gt;MAX(D$46:D$49),"PICKUP","MOVE")</f>
        <v>PICKUP</v>
      </c>
      <c r="G46" s="8">
        <f>E46+$D$46</f>
        <v>4.0999999999999996</v>
      </c>
      <c r="H46" s="8">
        <f t="shared" ref="H46:H49" si="8">MAX(G$45:G$49)</f>
        <v>10.199999999999999</v>
      </c>
      <c r="I46" s="3" t="str">
        <f t="shared" ref="I46:I49" si="9">IF(G$45&gt;MAX(G$46:G$49),"PICKUP","MOVE")</f>
        <v>PICKUP</v>
      </c>
      <c r="J46" s="8">
        <f>H46+$D$46</f>
        <v>9.1999999999999993</v>
      </c>
      <c r="K46" s="10">
        <f t="shared" ref="K46:K49" si="10">MAX(J$45:J$49)</f>
        <v>13.08</v>
      </c>
      <c r="L46" s="3" t="str">
        <f t="shared" ref="L46:L49" si="11">IF(J$45&gt;MAX(J$46:J$49),"PICKUP","MOVE")</f>
        <v>PICKUP</v>
      </c>
    </row>
    <row r="47" spans="1:12" x14ac:dyDescent="0.35">
      <c r="A47" s="12"/>
      <c r="B47" t="s">
        <v>11</v>
      </c>
      <c r="C47">
        <f>0</f>
        <v>0</v>
      </c>
      <c r="D47" s="2">
        <f>D15*E15</f>
        <v>0</v>
      </c>
      <c r="E47" s="6">
        <f t="shared" si="6"/>
        <v>5.0999999999999996</v>
      </c>
      <c r="F47" t="str">
        <f t="shared" si="7"/>
        <v>PICKUP</v>
      </c>
      <c r="G47" s="8">
        <f>E47+$D$47</f>
        <v>5.0999999999999996</v>
      </c>
      <c r="H47" s="8">
        <f t="shared" si="8"/>
        <v>10.199999999999999</v>
      </c>
      <c r="I47" s="3" t="str">
        <f t="shared" si="9"/>
        <v>PICKUP</v>
      </c>
      <c r="J47" s="8">
        <f>H47+$D$47</f>
        <v>10.199999999999999</v>
      </c>
      <c r="K47" s="10">
        <f t="shared" si="10"/>
        <v>13.08</v>
      </c>
      <c r="L47" s="3" t="str">
        <f t="shared" si="11"/>
        <v>PICKUP</v>
      </c>
    </row>
    <row r="48" spans="1:12" x14ac:dyDescent="0.35">
      <c r="A48" s="12"/>
      <c r="B48" t="s">
        <v>12</v>
      </c>
      <c r="C48">
        <f>0</f>
        <v>0</v>
      </c>
      <c r="D48" s="2">
        <f>D16*E16</f>
        <v>-10</v>
      </c>
      <c r="E48" s="6">
        <f t="shared" si="6"/>
        <v>5.0999999999999996</v>
      </c>
      <c r="F48" t="str">
        <f t="shared" si="7"/>
        <v>PICKUP</v>
      </c>
      <c r="G48" s="8">
        <f>E48+$D$48</f>
        <v>-4.9000000000000004</v>
      </c>
      <c r="H48" s="8">
        <f t="shared" si="8"/>
        <v>10.199999999999999</v>
      </c>
      <c r="I48" s="3" t="str">
        <f t="shared" si="9"/>
        <v>PICKUP</v>
      </c>
      <c r="J48" s="8">
        <f>H48+$D$48</f>
        <v>0.19999999999999929</v>
      </c>
      <c r="K48" s="10">
        <f t="shared" si="10"/>
        <v>13.08</v>
      </c>
      <c r="L48" s="3" t="str">
        <f t="shared" si="11"/>
        <v>PICKUP</v>
      </c>
    </row>
    <row r="49" spans="1:12" ht="18.5" x14ac:dyDescent="0.45">
      <c r="A49" s="12"/>
      <c r="B49" t="s">
        <v>13</v>
      </c>
      <c r="C49">
        <f>0</f>
        <v>0</v>
      </c>
      <c r="D49" s="5" t="s">
        <v>34</v>
      </c>
      <c r="E49" s="6">
        <f t="shared" si="6"/>
        <v>5.0999999999999996</v>
      </c>
      <c r="F49" t="str">
        <f t="shared" si="7"/>
        <v>PICKUP</v>
      </c>
      <c r="G49" s="9" t="s">
        <v>34</v>
      </c>
      <c r="H49" s="8">
        <f t="shared" si="8"/>
        <v>10.199999999999999</v>
      </c>
      <c r="I49" s="3" t="str">
        <f t="shared" si="9"/>
        <v>PICKUP</v>
      </c>
      <c r="J49" s="11" t="s">
        <v>34</v>
      </c>
      <c r="K49" s="10">
        <f t="shared" si="10"/>
        <v>13.08</v>
      </c>
      <c r="L49" s="3" t="str">
        <f t="shared" si="11"/>
        <v>PICKUP</v>
      </c>
    </row>
    <row r="50" spans="1:12" x14ac:dyDescent="0.35">
      <c r="A50" s="12" t="s">
        <v>15</v>
      </c>
      <c r="B50" t="s">
        <v>47</v>
      </c>
      <c r="C50">
        <f>0</f>
        <v>0</v>
      </c>
      <c r="D50" s="2">
        <f>SUM((D18*E18+C51),(D19*0+C52),(D20*E20+C53),(D21*E21+C54))</f>
        <v>5.1749999999999998</v>
      </c>
      <c r="E50" s="6">
        <f>MAX(D$50:D$54)</f>
        <v>5.1749999999999998</v>
      </c>
      <c r="F50" t="str">
        <f>IF(D$50&gt;MAX(D$51:D$54),"PICKUP","MOVE")</f>
        <v>PICKUP</v>
      </c>
      <c r="G50" s="8">
        <f>SUM(($D$18*($E$18+E51)),($D$19*(0+E52)),($D$20*($E$20+E53)),($D$21*($E$21+E54)))</f>
        <v>10.35</v>
      </c>
      <c r="H50" s="8">
        <f>MAX(G$50:G$54)</f>
        <v>10.35</v>
      </c>
      <c r="I50" s="3" t="str">
        <f>IF(G$50&gt;MAX(G$51:G$54),"PICKUP","MOVE")</f>
        <v>PICKUP</v>
      </c>
      <c r="J50" s="8">
        <f>SUM(($D$18*($E$18+H51)),($D$19*(0+H52)),($D$20*($E$20+H53)),($D$21*($E$21+H54)))</f>
        <v>15.524999999999999</v>
      </c>
      <c r="K50" s="10">
        <f>MAX(J$50:J$54)</f>
        <v>15.524999999999999</v>
      </c>
      <c r="L50" s="3" t="str">
        <f>IF(J$50&gt;MAX(J$51:J$54),"PICKUP","MOVE")</f>
        <v>PICKUP</v>
      </c>
    </row>
    <row r="51" spans="1:12" x14ac:dyDescent="0.35">
      <c r="A51" s="12"/>
      <c r="B51" t="s">
        <v>10</v>
      </c>
      <c r="C51">
        <f>0</f>
        <v>0</v>
      </c>
      <c r="D51" s="2">
        <f>D22*E22</f>
        <v>-1.5</v>
      </c>
      <c r="E51" s="6">
        <f t="shared" ref="E51:E54" si="12">MAX(D$50:D$54)</f>
        <v>5.1749999999999998</v>
      </c>
      <c r="F51" t="str">
        <f t="shared" ref="F51:F54" si="13">IF(D$50&gt;MAX(D$51:D$54),"PICKUP","MOVE")</f>
        <v>PICKUP</v>
      </c>
      <c r="G51" s="8">
        <f>E51+$D$51</f>
        <v>3.6749999999999998</v>
      </c>
      <c r="H51" s="8">
        <f t="shared" ref="H51:H54" si="14">MAX(G$50:G$54)</f>
        <v>10.35</v>
      </c>
      <c r="I51" s="3" t="str">
        <f t="shared" ref="I51:I54" si="15">IF(G$50&gt;MAX(G$51:G$54),"PICKUP","MOVE")</f>
        <v>PICKUP</v>
      </c>
      <c r="J51" s="8">
        <f>H51+$D$51</f>
        <v>8.85</v>
      </c>
      <c r="K51" s="10">
        <f t="shared" ref="K51:K54" si="16">MAX(J$50:J$54)</f>
        <v>15.524999999999999</v>
      </c>
      <c r="L51" s="3" t="str">
        <f t="shared" ref="L51:L54" si="17">IF(J$50&gt;MAX(J$51:J$54),"PICKUP","MOVE")</f>
        <v>PICKUP</v>
      </c>
    </row>
    <row r="52" spans="1:12" ht="18.5" x14ac:dyDescent="0.45">
      <c r="A52" s="12"/>
      <c r="B52" t="s">
        <v>11</v>
      </c>
      <c r="C52">
        <f>0</f>
        <v>0</v>
      </c>
      <c r="D52" s="5" t="s">
        <v>34</v>
      </c>
      <c r="E52" s="6">
        <f t="shared" si="12"/>
        <v>5.1749999999999998</v>
      </c>
      <c r="F52" t="str">
        <f t="shared" si="13"/>
        <v>PICKUP</v>
      </c>
      <c r="G52" s="9" t="s">
        <v>34</v>
      </c>
      <c r="H52" s="8">
        <f t="shared" si="14"/>
        <v>10.35</v>
      </c>
      <c r="I52" s="3" t="str">
        <f t="shared" si="15"/>
        <v>PICKUP</v>
      </c>
      <c r="J52" s="11" t="s">
        <v>34</v>
      </c>
      <c r="K52" s="10">
        <f t="shared" si="16"/>
        <v>15.524999999999999</v>
      </c>
      <c r="L52" s="3" t="str">
        <f t="shared" si="17"/>
        <v>PICKUP</v>
      </c>
    </row>
    <row r="53" spans="1:12" x14ac:dyDescent="0.35">
      <c r="A53" s="12"/>
      <c r="B53" t="s">
        <v>12</v>
      </c>
      <c r="C53">
        <f>0</f>
        <v>0</v>
      </c>
      <c r="D53" s="2">
        <f>D24*E24</f>
        <v>0</v>
      </c>
      <c r="E53" s="6">
        <f t="shared" si="12"/>
        <v>5.1749999999999998</v>
      </c>
      <c r="F53" t="str">
        <f t="shared" si="13"/>
        <v>PICKUP</v>
      </c>
      <c r="G53" s="8">
        <f>E53+$D$53</f>
        <v>5.1749999999999998</v>
      </c>
      <c r="H53" s="8">
        <f t="shared" si="14"/>
        <v>10.35</v>
      </c>
      <c r="I53" s="3" t="str">
        <f t="shared" si="15"/>
        <v>PICKUP</v>
      </c>
      <c r="J53" s="8">
        <f>H53+$D$53</f>
        <v>10.35</v>
      </c>
      <c r="K53" s="10">
        <f t="shared" si="16"/>
        <v>15.524999999999999</v>
      </c>
      <c r="L53" s="3" t="str">
        <f t="shared" si="17"/>
        <v>PICKUP</v>
      </c>
    </row>
    <row r="54" spans="1:12" x14ac:dyDescent="0.35">
      <c r="A54" s="12"/>
      <c r="B54" t="s">
        <v>13</v>
      </c>
      <c r="C54">
        <f>0</f>
        <v>0</v>
      </c>
      <c r="D54" s="2">
        <f>D25*E25</f>
        <v>-0.8</v>
      </c>
      <c r="E54" s="6">
        <f t="shared" si="12"/>
        <v>5.1749999999999998</v>
      </c>
      <c r="F54" t="str">
        <f t="shared" si="13"/>
        <v>PICKUP</v>
      </c>
      <c r="G54" s="8">
        <f>E54+$D$54</f>
        <v>4.375</v>
      </c>
      <c r="H54" s="8">
        <f t="shared" si="14"/>
        <v>10.35</v>
      </c>
      <c r="I54" s="3" t="str">
        <f t="shared" si="15"/>
        <v>PICKUP</v>
      </c>
      <c r="J54" s="8">
        <f>H54+$D$54</f>
        <v>9.5499999999999989</v>
      </c>
      <c r="K54" s="10">
        <f t="shared" si="16"/>
        <v>15.524999999999999</v>
      </c>
      <c r="L54" s="3" t="str">
        <f t="shared" si="17"/>
        <v>PICKUP</v>
      </c>
    </row>
    <row r="55" spans="1:12" x14ac:dyDescent="0.35">
      <c r="A55" s="12" t="s">
        <v>16</v>
      </c>
      <c r="B55" t="s">
        <v>47</v>
      </c>
      <c r="C55">
        <f>0</f>
        <v>0</v>
      </c>
      <c r="D55" s="2">
        <f>SUM((D26*E26+C56),(D27*E27+C57),(D28*0+C58),(D29*E29+C59))</f>
        <v>6.0287499999999987</v>
      </c>
      <c r="E55" s="6">
        <f>MAX(D$55:D$59)</f>
        <v>6.0287499999999987</v>
      </c>
      <c r="F55" t="str">
        <f>IF(D$55&gt;MAX(D$56:D$59),"PICKUP","MOVE")</f>
        <v>PICKUP</v>
      </c>
      <c r="G55" s="8">
        <f>SUM(($D$26*($E$26+E56)),($D$27*($E$27+E57)),($D$28*(0+E58)),($D$229*($E$29+E59)))</f>
        <v>10.248874999999998</v>
      </c>
      <c r="H55" s="8">
        <f>MAX(G$55:G$59)</f>
        <v>10.248874999999998</v>
      </c>
      <c r="I55" s="3" t="str">
        <f>IF(G$55&gt;MAX(G$56:G$59),"PICKUP","MOVE")</f>
        <v>PICKUP</v>
      </c>
      <c r="J55" s="8">
        <f>SUM(($D$26*($E$26+H56)),($D$27*($E$27+H57)),($D$28*(0+H58)),($D$229*($E$29+H59)))</f>
        <v>13.202962499999998</v>
      </c>
      <c r="K55" s="10">
        <f>MAX(J$55:J$59)</f>
        <v>13.202962499999998</v>
      </c>
      <c r="L55" s="3" t="str">
        <f>IF(J$55&gt;MAX(J$56:J$59),"PICKUP","MOVE")</f>
        <v>PICKUP</v>
      </c>
    </row>
    <row r="56" spans="1:12" x14ac:dyDescent="0.35">
      <c r="A56" s="12"/>
      <c r="B56" t="s">
        <v>10</v>
      </c>
      <c r="C56">
        <f>0</f>
        <v>0</v>
      </c>
      <c r="D56" s="2">
        <f>D30*E30</f>
        <v>-1.25</v>
      </c>
      <c r="E56" s="6">
        <f t="shared" ref="E56:E59" si="18">MAX(D$55:D$59)</f>
        <v>6.0287499999999987</v>
      </c>
      <c r="F56" t="str">
        <f t="shared" ref="F56:F59" si="19">IF(D$55&gt;MAX(D$56:D$59),"PICKUP","MOVE")</f>
        <v>PICKUP</v>
      </c>
      <c r="G56" s="8">
        <f>E56+$D$56</f>
        <v>4.7787499999999987</v>
      </c>
      <c r="H56" s="8">
        <f t="shared" ref="H56:H59" si="20">MAX(G$55:G$59)</f>
        <v>10.248874999999998</v>
      </c>
      <c r="I56" s="3" t="str">
        <f t="shared" ref="I56:I59" si="21">IF(G$55&gt;MAX(G$56:G$59),"PICKUP","MOVE")</f>
        <v>PICKUP</v>
      </c>
      <c r="J56" s="8">
        <f>H56+$D$56</f>
        <v>8.9988749999999982</v>
      </c>
      <c r="K56" s="10">
        <f t="shared" ref="K56:K59" si="22">MAX(J$55:J$59)</f>
        <v>13.202962499999998</v>
      </c>
      <c r="L56" s="3" t="str">
        <f t="shared" ref="L56:L59" si="23">IF(J$55&gt;MAX(J$56:J$59),"PICKUP","MOVE")</f>
        <v>PICKUP</v>
      </c>
    </row>
    <row r="57" spans="1:12" x14ac:dyDescent="0.35">
      <c r="A57" s="12"/>
      <c r="B57" t="s">
        <v>11</v>
      </c>
      <c r="C57">
        <f>0</f>
        <v>0</v>
      </c>
      <c r="D57" s="2">
        <f>D31*E31</f>
        <v>-1</v>
      </c>
      <c r="E57" s="6">
        <f t="shared" si="18"/>
        <v>6.0287499999999987</v>
      </c>
      <c r="F57" t="str">
        <f t="shared" si="19"/>
        <v>PICKUP</v>
      </c>
      <c r="G57" s="8">
        <f>E57+$D$57</f>
        <v>5.0287499999999987</v>
      </c>
      <c r="H57" s="8">
        <f t="shared" si="20"/>
        <v>10.248874999999998</v>
      </c>
      <c r="I57" s="3" t="str">
        <f t="shared" si="21"/>
        <v>PICKUP</v>
      </c>
      <c r="J57" s="8">
        <f>H57+$D$57</f>
        <v>9.2488749999999982</v>
      </c>
      <c r="K57" s="10">
        <f t="shared" si="22"/>
        <v>13.202962499999998</v>
      </c>
      <c r="L57" s="3" t="str">
        <f t="shared" si="23"/>
        <v>PICKUP</v>
      </c>
    </row>
    <row r="58" spans="1:12" ht="18.5" x14ac:dyDescent="0.45">
      <c r="A58" s="12"/>
      <c r="B58" t="s">
        <v>12</v>
      </c>
      <c r="C58">
        <f>0</f>
        <v>0</v>
      </c>
      <c r="D58" s="5" t="s">
        <v>34</v>
      </c>
      <c r="E58" s="6">
        <f t="shared" si="18"/>
        <v>6.0287499999999987</v>
      </c>
      <c r="F58" t="str">
        <f t="shared" si="19"/>
        <v>PICKUP</v>
      </c>
      <c r="G58" s="9" t="s">
        <v>34</v>
      </c>
      <c r="H58" s="8">
        <f t="shared" si="20"/>
        <v>10.248874999999998</v>
      </c>
      <c r="I58" s="3" t="str">
        <f t="shared" si="21"/>
        <v>PICKUP</v>
      </c>
      <c r="J58" s="11" t="s">
        <v>34</v>
      </c>
      <c r="K58" s="10">
        <f t="shared" si="22"/>
        <v>13.202962499999998</v>
      </c>
      <c r="L58" s="3" t="str">
        <f t="shared" si="23"/>
        <v>PICKUP</v>
      </c>
    </row>
    <row r="59" spans="1:12" x14ac:dyDescent="0.35">
      <c r="A59" s="12"/>
      <c r="B59" t="s">
        <v>13</v>
      </c>
      <c r="C59">
        <f>0</f>
        <v>0</v>
      </c>
      <c r="D59" s="2">
        <f>D33*E33</f>
        <v>0</v>
      </c>
      <c r="E59" s="6">
        <f t="shared" si="18"/>
        <v>6.0287499999999987</v>
      </c>
      <c r="F59" t="str">
        <f t="shared" si="19"/>
        <v>PICKUP</v>
      </c>
      <c r="G59" s="8">
        <f>E59</f>
        <v>6.0287499999999987</v>
      </c>
      <c r="H59" s="8">
        <f t="shared" si="20"/>
        <v>10.248874999999998</v>
      </c>
      <c r="I59" s="3" t="str">
        <f t="shared" si="21"/>
        <v>PICKUP</v>
      </c>
      <c r="J59" s="8">
        <f>H59</f>
        <v>10.248874999999998</v>
      </c>
      <c r="K59" s="10">
        <f t="shared" si="22"/>
        <v>13.202962499999998</v>
      </c>
      <c r="L59" s="3" t="str">
        <f t="shared" si="23"/>
        <v>PICKUP</v>
      </c>
    </row>
  </sheetData>
  <mergeCells count="8">
    <mergeCell ref="A50:A54"/>
    <mergeCell ref="A55:A59"/>
    <mergeCell ref="A2:A9"/>
    <mergeCell ref="A10:A17"/>
    <mergeCell ref="A18:A25"/>
    <mergeCell ref="A26:A33"/>
    <mergeCell ref="A40:A44"/>
    <mergeCell ref="A45:A4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3EFD-B9E4-462E-B51A-A8E67DBA5585}">
  <dimension ref="A1:E34"/>
  <sheetViews>
    <sheetView tabSelected="1" workbookViewId="0">
      <selection activeCell="L30" sqref="L30:M30"/>
    </sheetView>
  </sheetViews>
  <sheetFormatPr defaultRowHeight="14.5" x14ac:dyDescent="0.35"/>
  <cols>
    <col min="1" max="1" width="14.453125" bestFit="1" customWidth="1"/>
    <col min="2" max="2" width="10.54296875" bestFit="1" customWidth="1"/>
    <col min="3" max="3" width="14.54296875" customWidth="1"/>
    <col min="4" max="4" width="19.6328125" customWidth="1"/>
    <col min="5" max="5" width="17.36328125" customWidth="1"/>
  </cols>
  <sheetData>
    <row r="1" spans="1:5" x14ac:dyDescent="0.35">
      <c r="A1" t="s">
        <v>0</v>
      </c>
      <c r="B1" t="s">
        <v>49</v>
      </c>
      <c r="C1" t="s">
        <v>50</v>
      </c>
      <c r="D1" s="2" t="s">
        <v>3</v>
      </c>
      <c r="E1" s="2" t="s">
        <v>4</v>
      </c>
    </row>
    <row r="2" spans="1:5" x14ac:dyDescent="0.35">
      <c r="A2" s="12" t="s">
        <v>5</v>
      </c>
      <c r="B2" s="1" t="s">
        <v>6</v>
      </c>
      <c r="C2" s="2" t="s">
        <v>5</v>
      </c>
      <c r="D2" s="4" t="s">
        <v>17</v>
      </c>
      <c r="E2" s="2">
        <v>0</v>
      </c>
    </row>
    <row r="3" spans="1:5" x14ac:dyDescent="0.35">
      <c r="A3" s="12"/>
      <c r="B3" s="1" t="s">
        <v>7</v>
      </c>
      <c r="C3" s="2" t="s">
        <v>14</v>
      </c>
      <c r="D3" s="4" t="s">
        <v>18</v>
      </c>
      <c r="E3" s="4" t="s">
        <v>29</v>
      </c>
    </row>
    <row r="4" spans="1:5" x14ac:dyDescent="0.35">
      <c r="A4" s="12"/>
      <c r="B4" s="1" t="s">
        <v>8</v>
      </c>
      <c r="C4" s="2" t="s">
        <v>15</v>
      </c>
      <c r="D4" s="4" t="s">
        <v>24</v>
      </c>
      <c r="E4" s="4" t="s">
        <v>30</v>
      </c>
    </row>
    <row r="5" spans="1:5" x14ac:dyDescent="0.35">
      <c r="A5" s="12"/>
      <c r="B5" s="1" t="s">
        <v>9</v>
      </c>
      <c r="C5" s="2" t="s">
        <v>16</v>
      </c>
      <c r="D5" s="4" t="s">
        <v>25</v>
      </c>
      <c r="E5" s="4" t="s">
        <v>31</v>
      </c>
    </row>
    <row r="6" spans="1:5" x14ac:dyDescent="0.35">
      <c r="A6" s="12"/>
      <c r="B6" t="s">
        <v>10</v>
      </c>
      <c r="C6" s="2" t="s">
        <v>5</v>
      </c>
      <c r="D6" s="2">
        <v>1</v>
      </c>
      <c r="E6" s="2">
        <v>0</v>
      </c>
    </row>
    <row r="7" spans="1:5" x14ac:dyDescent="0.35">
      <c r="A7" s="12"/>
      <c r="B7" t="s">
        <v>11</v>
      </c>
      <c r="C7" s="2" t="s">
        <v>14</v>
      </c>
      <c r="D7" s="2">
        <v>1</v>
      </c>
      <c r="E7" s="4" t="s">
        <v>35</v>
      </c>
    </row>
    <row r="8" spans="1:5" x14ac:dyDescent="0.35">
      <c r="A8" s="12"/>
      <c r="B8" t="s">
        <v>12</v>
      </c>
      <c r="C8" s="2" t="s">
        <v>15</v>
      </c>
      <c r="D8" s="2">
        <v>1</v>
      </c>
      <c r="E8" s="4" t="s">
        <v>36</v>
      </c>
    </row>
    <row r="9" spans="1:5" x14ac:dyDescent="0.35">
      <c r="A9" s="12"/>
      <c r="B9" t="s">
        <v>13</v>
      </c>
      <c r="C9" s="2" t="s">
        <v>16</v>
      </c>
      <c r="D9" s="2">
        <v>1</v>
      </c>
      <c r="E9" s="2">
        <v>-1.25</v>
      </c>
    </row>
    <row r="10" spans="1:5" x14ac:dyDescent="0.35">
      <c r="A10" s="12" t="s">
        <v>14</v>
      </c>
      <c r="B10" s="1" t="s">
        <v>6</v>
      </c>
      <c r="C10" s="2" t="s">
        <v>5</v>
      </c>
      <c r="D10" s="4" t="s">
        <v>19</v>
      </c>
      <c r="E10" s="4" t="s">
        <v>32</v>
      </c>
    </row>
    <row r="11" spans="1:5" x14ac:dyDescent="0.35">
      <c r="A11" s="12"/>
      <c r="B11" s="1" t="s">
        <v>7</v>
      </c>
      <c r="C11" s="2" t="s">
        <v>14</v>
      </c>
      <c r="D11" s="4" t="s">
        <v>21</v>
      </c>
      <c r="E11" s="2">
        <v>0</v>
      </c>
    </row>
    <row r="12" spans="1:5" x14ac:dyDescent="0.35">
      <c r="A12" s="12"/>
      <c r="B12" s="1" t="s">
        <v>8</v>
      </c>
      <c r="C12" s="2" t="s">
        <v>15</v>
      </c>
      <c r="D12" s="4" t="s">
        <v>20</v>
      </c>
      <c r="E12" s="4" t="s">
        <v>33</v>
      </c>
    </row>
    <row r="13" spans="1:5" ht="18.5" x14ac:dyDescent="0.45">
      <c r="A13" s="12"/>
      <c r="B13" s="1" t="s">
        <v>9</v>
      </c>
      <c r="C13" s="2" t="s">
        <v>16</v>
      </c>
      <c r="D13" s="2">
        <v>0</v>
      </c>
      <c r="E13" s="5" t="s">
        <v>34</v>
      </c>
    </row>
    <row r="14" spans="1:5" x14ac:dyDescent="0.35">
      <c r="A14" s="12"/>
      <c r="B14" t="s">
        <v>10</v>
      </c>
      <c r="C14" s="2" t="s">
        <v>5</v>
      </c>
      <c r="D14" s="2">
        <v>1</v>
      </c>
      <c r="E14" s="4" t="s">
        <v>35</v>
      </c>
    </row>
    <row r="15" spans="1:5" x14ac:dyDescent="0.35">
      <c r="A15" s="12"/>
      <c r="B15" t="s">
        <v>11</v>
      </c>
      <c r="C15" s="2" t="s">
        <v>14</v>
      </c>
      <c r="D15" s="2">
        <v>1</v>
      </c>
      <c r="E15" s="2">
        <v>0</v>
      </c>
    </row>
    <row r="16" spans="1:5" x14ac:dyDescent="0.35">
      <c r="A16" s="12"/>
      <c r="B16" t="s">
        <v>12</v>
      </c>
      <c r="C16" s="2" t="s">
        <v>15</v>
      </c>
      <c r="D16" s="2">
        <v>1</v>
      </c>
      <c r="E16" s="4" t="s">
        <v>37</v>
      </c>
    </row>
    <row r="17" spans="1:5" ht="18.5" x14ac:dyDescent="0.45">
      <c r="A17" s="12"/>
      <c r="B17" t="s">
        <v>13</v>
      </c>
      <c r="C17" s="2" t="s">
        <v>16</v>
      </c>
      <c r="D17" s="2">
        <v>1</v>
      </c>
      <c r="E17" s="5" t="s">
        <v>34</v>
      </c>
    </row>
    <row r="18" spans="1:5" x14ac:dyDescent="0.35">
      <c r="A18" s="12" t="s">
        <v>15</v>
      </c>
      <c r="B18" s="1" t="s">
        <v>6</v>
      </c>
      <c r="C18" s="2" t="s">
        <v>5</v>
      </c>
      <c r="D18" s="4" t="s">
        <v>22</v>
      </c>
      <c r="E18" s="4" t="s">
        <v>38</v>
      </c>
    </row>
    <row r="19" spans="1:5" ht="18.5" x14ac:dyDescent="0.45">
      <c r="A19" s="12"/>
      <c r="B19" s="1" t="s">
        <v>7</v>
      </c>
      <c r="C19" s="2" t="s">
        <v>14</v>
      </c>
      <c r="D19" s="2">
        <v>0</v>
      </c>
      <c r="E19" s="5" t="s">
        <v>34</v>
      </c>
    </row>
    <row r="20" spans="1:5" x14ac:dyDescent="0.35">
      <c r="A20" s="12"/>
      <c r="B20" s="1" t="s">
        <v>8</v>
      </c>
      <c r="C20" s="2" t="s">
        <v>15</v>
      </c>
      <c r="D20" s="4" t="s">
        <v>23</v>
      </c>
      <c r="E20" s="2">
        <v>0</v>
      </c>
    </row>
    <row r="21" spans="1:5" x14ac:dyDescent="0.35">
      <c r="A21" s="12"/>
      <c r="B21" s="1" t="s">
        <v>9</v>
      </c>
      <c r="C21" s="2" t="s">
        <v>16</v>
      </c>
      <c r="D21" s="4" t="s">
        <v>22</v>
      </c>
      <c r="E21" s="4" t="s">
        <v>39</v>
      </c>
    </row>
    <row r="22" spans="1:5" x14ac:dyDescent="0.35">
      <c r="A22" s="12"/>
      <c r="B22" t="s">
        <v>10</v>
      </c>
      <c r="C22" s="2" t="s">
        <v>5</v>
      </c>
      <c r="D22" s="2">
        <v>1</v>
      </c>
      <c r="E22" s="4" t="s">
        <v>40</v>
      </c>
    </row>
    <row r="23" spans="1:5" ht="18.5" x14ac:dyDescent="0.45">
      <c r="A23" s="12"/>
      <c r="B23" t="s">
        <v>11</v>
      </c>
      <c r="C23" s="2" t="s">
        <v>14</v>
      </c>
      <c r="D23" s="2">
        <v>1</v>
      </c>
      <c r="E23" s="5" t="s">
        <v>34</v>
      </c>
    </row>
    <row r="24" spans="1:5" x14ac:dyDescent="0.35">
      <c r="A24" s="12"/>
      <c r="B24" t="s">
        <v>12</v>
      </c>
      <c r="C24" s="2" t="s">
        <v>15</v>
      </c>
      <c r="D24" s="2">
        <v>1</v>
      </c>
      <c r="E24" s="2">
        <v>0</v>
      </c>
    </row>
    <row r="25" spans="1:5" x14ac:dyDescent="0.35">
      <c r="A25" s="12"/>
      <c r="B25" t="s">
        <v>13</v>
      </c>
      <c r="C25" s="2" t="s">
        <v>16</v>
      </c>
      <c r="D25" s="2">
        <v>1</v>
      </c>
      <c r="E25" s="4" t="s">
        <v>41</v>
      </c>
    </row>
    <row r="26" spans="1:5" x14ac:dyDescent="0.35">
      <c r="A26" s="12" t="s">
        <v>16</v>
      </c>
      <c r="B26" s="1" t="s">
        <v>6</v>
      </c>
      <c r="C26" s="2" t="s">
        <v>5</v>
      </c>
      <c r="D26" s="4" t="s">
        <v>26</v>
      </c>
      <c r="E26" s="4" t="s">
        <v>42</v>
      </c>
    </row>
    <row r="27" spans="1:5" x14ac:dyDescent="0.35">
      <c r="A27" s="12"/>
      <c r="B27" s="1" t="s">
        <v>7</v>
      </c>
      <c r="C27" s="2" t="s">
        <v>14</v>
      </c>
      <c r="D27" s="4" t="s">
        <v>27</v>
      </c>
      <c r="E27" s="4" t="s">
        <v>32</v>
      </c>
    </row>
    <row r="28" spans="1:5" ht="18.5" x14ac:dyDescent="0.45">
      <c r="A28" s="12"/>
      <c r="B28" s="1" t="s">
        <v>8</v>
      </c>
      <c r="C28" s="2" t="s">
        <v>15</v>
      </c>
      <c r="D28" s="2">
        <v>0</v>
      </c>
      <c r="E28" s="5" t="s">
        <v>34</v>
      </c>
    </row>
    <row r="29" spans="1:5" x14ac:dyDescent="0.35">
      <c r="A29" s="12"/>
      <c r="B29" s="1" t="s">
        <v>9</v>
      </c>
      <c r="C29" s="2" t="s">
        <v>16</v>
      </c>
      <c r="D29" s="4" t="s">
        <v>28</v>
      </c>
      <c r="E29" s="2">
        <v>0</v>
      </c>
    </row>
    <row r="30" spans="1:5" x14ac:dyDescent="0.35">
      <c r="A30" s="12"/>
      <c r="B30" t="s">
        <v>10</v>
      </c>
      <c r="C30" s="2" t="s">
        <v>5</v>
      </c>
      <c r="D30" s="2">
        <v>1</v>
      </c>
      <c r="E30" s="4" t="s">
        <v>43</v>
      </c>
    </row>
    <row r="31" spans="1:5" x14ac:dyDescent="0.35">
      <c r="A31" s="12"/>
      <c r="B31" t="s">
        <v>11</v>
      </c>
      <c r="C31" s="2" t="s">
        <v>14</v>
      </c>
      <c r="D31" s="2">
        <v>1</v>
      </c>
      <c r="E31" s="4" t="s">
        <v>44</v>
      </c>
    </row>
    <row r="32" spans="1:5" ht="18.5" x14ac:dyDescent="0.45">
      <c r="A32" s="12"/>
      <c r="B32" t="s">
        <v>12</v>
      </c>
      <c r="C32" s="2" t="s">
        <v>15</v>
      </c>
      <c r="D32" s="2">
        <v>1</v>
      </c>
      <c r="E32" s="5" t="s">
        <v>34</v>
      </c>
    </row>
    <row r="33" spans="1:5" x14ac:dyDescent="0.35">
      <c r="A33" s="12"/>
      <c r="B33" t="s">
        <v>13</v>
      </c>
      <c r="C33" s="2" t="s">
        <v>16</v>
      </c>
      <c r="D33" s="2">
        <v>1</v>
      </c>
      <c r="E33" s="2">
        <v>0</v>
      </c>
    </row>
    <row r="34" spans="1:5" x14ac:dyDescent="0.35">
      <c r="D34" s="2"/>
      <c r="E34" s="2"/>
    </row>
  </sheetData>
  <mergeCells count="4">
    <mergeCell ref="A2:A9"/>
    <mergeCell ref="A10:A17"/>
    <mergeCell ref="A18:A25"/>
    <mergeCell ref="A26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Q-States</vt:lpstr>
      <vt:lpstr>Original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Kuntner</dc:creator>
  <cp:lastModifiedBy>Noah Kuntner</cp:lastModifiedBy>
  <dcterms:created xsi:type="dcterms:W3CDTF">2021-11-07T09:05:28Z</dcterms:created>
  <dcterms:modified xsi:type="dcterms:W3CDTF">2021-11-11T15:44:55Z</dcterms:modified>
</cp:coreProperties>
</file>