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m\Desktop\projects\Dan_Data\"/>
    </mc:Choice>
  </mc:AlternateContent>
  <xr:revisionPtr revIDLastSave="0" documentId="13_ncr:1_{C7B820E8-0395-4FDE-9FAE-E2C61741F2B6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array_results" sheetId="1" r:id="rId1"/>
    <sheet name="V1" sheetId="2" r:id="rId2"/>
    <sheet name="V2" sheetId="3" r:id="rId3"/>
    <sheet name="just data" sheetId="4" r:id="rId4"/>
    <sheet name="ttest test" sheetId="5" r:id="rId5"/>
  </sheets>
  <definedNames>
    <definedName name="_xlnm._FilterDatabase" localSheetId="0" hidden="1">array_results!$A$21:$AL$36</definedName>
    <definedName name="_xlnm._FilterDatabase" localSheetId="3" hidden="1">'just data'!$A$6:$I$21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3" l="1"/>
  <c r="AB5" i="3"/>
  <c r="AB4" i="3"/>
  <c r="AB3" i="3"/>
  <c r="U14" i="4"/>
  <c r="AG6" i="3" s="1"/>
  <c r="T14" i="4"/>
  <c r="S6" i="3" s="1"/>
  <c r="S14" i="4"/>
  <c r="AG5" i="3" s="1"/>
  <c r="R14" i="4"/>
  <c r="S5" i="3" s="1"/>
  <c r="Q14" i="4"/>
  <c r="AG4" i="3" s="1"/>
  <c r="P14" i="4"/>
  <c r="S4" i="3" s="1"/>
  <c r="O14" i="4"/>
  <c r="AG3" i="3" s="1"/>
  <c r="N14" i="4"/>
  <c r="S3" i="3" s="1"/>
  <c r="N6" i="3"/>
  <c r="N5" i="3"/>
  <c r="N4" i="3"/>
  <c r="N3" i="3"/>
  <c r="G6" i="3"/>
  <c r="G5" i="3"/>
  <c r="G4" i="3"/>
  <c r="G3" i="3"/>
  <c r="E4" i="3"/>
  <c r="AM6" i="3"/>
  <c r="AM5" i="3"/>
  <c r="AM4" i="3"/>
  <c r="AM3" i="3"/>
  <c r="AF6" i="3"/>
  <c r="AF5" i="3"/>
  <c r="AF4" i="3"/>
  <c r="AF3" i="3"/>
  <c r="AE3" i="3"/>
  <c r="Y6" i="3"/>
  <c r="Y5" i="3"/>
  <c r="Y4" i="3"/>
  <c r="Y3" i="3"/>
  <c r="R6" i="3"/>
  <c r="R5" i="3"/>
  <c r="R4" i="3"/>
  <c r="R3" i="3"/>
  <c r="U13" i="4"/>
  <c r="S13" i="4"/>
  <c r="Q13" i="4"/>
  <c r="O13" i="4"/>
  <c r="P13" i="4"/>
  <c r="R13" i="4"/>
  <c r="T13" i="4"/>
  <c r="N13" i="4"/>
  <c r="O12" i="4"/>
  <c r="P12" i="4"/>
  <c r="Q12" i="4"/>
  <c r="R12" i="4"/>
  <c r="S12" i="4"/>
  <c r="T12" i="4"/>
  <c r="U12" i="4"/>
  <c r="N12" i="4"/>
  <c r="C1" i="5"/>
  <c r="V6" i="3"/>
  <c r="W4" i="3"/>
  <c r="W5" i="3"/>
  <c r="W6" i="3"/>
  <c r="V5" i="3"/>
  <c r="V4" i="3"/>
  <c r="W3" i="3"/>
  <c r="V3" i="3"/>
  <c r="K4" i="3"/>
  <c r="K5" i="3"/>
  <c r="K6" i="3"/>
  <c r="K3" i="3"/>
  <c r="J6" i="3"/>
  <c r="J5" i="3"/>
  <c r="J4" i="3"/>
  <c r="J3" i="3"/>
  <c r="N11" i="4"/>
  <c r="X3" i="3" s="1"/>
  <c r="P11" i="4"/>
  <c r="X4" i="3" s="1"/>
  <c r="R11" i="4"/>
  <c r="X5" i="3" s="1"/>
  <c r="T11" i="4"/>
  <c r="P7" i="4"/>
  <c r="R7" i="4"/>
  <c r="T7" i="4"/>
  <c r="N7" i="4"/>
  <c r="AL6" i="3"/>
  <c r="AL5" i="3"/>
  <c r="AL4" i="3"/>
  <c r="AL3" i="3"/>
  <c r="AI3" i="3" s="1"/>
  <c r="AE6" i="3"/>
  <c r="AI6" i="3" s="1"/>
  <c r="AE5" i="3"/>
  <c r="AI5" i="3" s="1"/>
  <c r="AE4" i="3"/>
  <c r="X6" i="3"/>
  <c r="Q6" i="3"/>
  <c r="Q5" i="3"/>
  <c r="Q4" i="3"/>
  <c r="Q3" i="3"/>
  <c r="U11" i="4"/>
  <c r="S11" i="4"/>
  <c r="Q11" i="4"/>
  <c r="O11" i="4"/>
  <c r="O10" i="4"/>
  <c r="P10" i="4"/>
  <c r="Q10" i="4"/>
  <c r="R10" i="4"/>
  <c r="S10" i="4"/>
  <c r="T10" i="4"/>
  <c r="U10" i="4"/>
  <c r="N10" i="4"/>
  <c r="U8" i="4"/>
  <c r="T8" i="4"/>
  <c r="S8" i="4"/>
  <c r="R8" i="4"/>
  <c r="Q8" i="4"/>
  <c r="P8" i="4"/>
  <c r="O8" i="4"/>
  <c r="N8" i="4"/>
  <c r="P6" i="4"/>
  <c r="R6" i="4"/>
  <c r="T6" i="4"/>
  <c r="N6" i="4"/>
  <c r="U5" i="4"/>
  <c r="T5" i="4"/>
  <c r="S5" i="4"/>
  <c r="R5" i="4"/>
  <c r="Q5" i="4"/>
  <c r="P5" i="4"/>
  <c r="O5" i="4"/>
  <c r="N5" i="4"/>
  <c r="U4" i="4"/>
  <c r="T4" i="4"/>
  <c r="S4" i="4"/>
  <c r="R4" i="4"/>
  <c r="Q4" i="4"/>
  <c r="P4" i="4"/>
  <c r="O4" i="4"/>
  <c r="N4" i="4"/>
  <c r="E6" i="3"/>
  <c r="E3" i="3"/>
  <c r="AK6" i="3"/>
  <c r="AJ6" i="3"/>
  <c r="AA6" i="3"/>
  <c r="Z6" i="3"/>
  <c r="M6" i="3"/>
  <c r="L6" i="3"/>
  <c r="F6" i="3"/>
  <c r="AK5" i="3"/>
  <c r="AJ5" i="3"/>
  <c r="AA5" i="3"/>
  <c r="Z5" i="3"/>
  <c r="M5" i="3"/>
  <c r="L5" i="3"/>
  <c r="F5" i="3"/>
  <c r="E5" i="3"/>
  <c r="AK4" i="3"/>
  <c r="AJ4" i="3"/>
  <c r="AA4" i="3"/>
  <c r="Z4" i="3"/>
  <c r="M4" i="3"/>
  <c r="L4" i="3"/>
  <c r="F4" i="3"/>
  <c r="AK3" i="3"/>
  <c r="AJ3" i="3"/>
  <c r="AA3" i="3"/>
  <c r="Z3" i="3"/>
  <c r="M3" i="3"/>
  <c r="L3" i="3"/>
  <c r="F3" i="3"/>
  <c r="S6" i="2"/>
  <c r="S5" i="2"/>
  <c r="S4" i="2"/>
  <c r="S3" i="2"/>
  <c r="R6" i="2"/>
  <c r="R5" i="2"/>
  <c r="R4" i="2"/>
  <c r="R3" i="2"/>
  <c r="Q6" i="2"/>
  <c r="Q5" i="2"/>
  <c r="Q3" i="2"/>
  <c r="Q4" i="2"/>
  <c r="P6" i="2"/>
  <c r="T6" i="2" s="1"/>
  <c r="P5" i="2"/>
  <c r="T5" i="2" s="1"/>
  <c r="P4" i="2"/>
  <c r="U4" i="2" s="1"/>
  <c r="P3" i="2"/>
  <c r="K6" i="2"/>
  <c r="K5" i="2"/>
  <c r="K4" i="2"/>
  <c r="K3" i="2"/>
  <c r="J6" i="2"/>
  <c r="J5" i="2"/>
  <c r="J4" i="2"/>
  <c r="J3" i="2"/>
  <c r="I5" i="2"/>
  <c r="I6" i="2"/>
  <c r="I4" i="2"/>
  <c r="I3" i="2"/>
  <c r="H6" i="2"/>
  <c r="H5" i="2"/>
  <c r="H4" i="2"/>
  <c r="M4" i="2" s="1"/>
  <c r="H3" i="2"/>
  <c r="F6" i="2"/>
  <c r="F5" i="2"/>
  <c r="F4" i="2"/>
  <c r="F3" i="2"/>
  <c r="E6" i="2"/>
  <c r="E5" i="2"/>
  <c r="E4" i="2"/>
  <c r="G4" i="2" s="1"/>
  <c r="E3" i="2"/>
  <c r="D6" i="2"/>
  <c r="D5" i="2"/>
  <c r="D4" i="2"/>
  <c r="D3" i="2"/>
  <c r="C5" i="2"/>
  <c r="C3" i="2"/>
  <c r="C6" i="2"/>
  <c r="U5" i="3" l="1"/>
  <c r="AI4" i="3"/>
  <c r="U4" i="3"/>
  <c r="U3" i="3"/>
  <c r="U6" i="3"/>
  <c r="I3" i="3"/>
  <c r="P5" i="3"/>
  <c r="I6" i="3"/>
  <c r="AD4" i="3"/>
  <c r="AD5" i="3"/>
  <c r="P4" i="3"/>
  <c r="I5" i="3"/>
  <c r="P6" i="3"/>
  <c r="AD6" i="3"/>
  <c r="I4" i="3"/>
  <c r="AD3" i="3"/>
  <c r="P3" i="3"/>
  <c r="V6" i="2"/>
  <c r="V5" i="2"/>
  <c r="V3" i="2"/>
  <c r="U5" i="2"/>
  <c r="U3" i="2"/>
  <c r="M5" i="2"/>
  <c r="V4" i="2"/>
  <c r="W4" i="2" s="1"/>
  <c r="U6" i="2"/>
  <c r="T4" i="2"/>
  <c r="T3" i="2"/>
  <c r="M3" i="2"/>
  <c r="L4" i="2"/>
  <c r="N5" i="2"/>
  <c r="M6" i="2"/>
  <c r="N6" i="2"/>
  <c r="N3" i="2"/>
  <c r="N4" i="2"/>
  <c r="O4" i="2" s="1"/>
  <c r="L3" i="2"/>
  <c r="G6" i="2"/>
  <c r="L6" i="2"/>
  <c r="L5" i="2"/>
  <c r="G5" i="2"/>
  <c r="G3" i="2"/>
  <c r="O3" i="2" l="1"/>
  <c r="W3" i="2"/>
  <c r="W6" i="2"/>
  <c r="W5" i="2"/>
  <c r="O5" i="2"/>
  <c r="O6" i="2"/>
</calcChain>
</file>

<file path=xl/sharedStrings.xml><?xml version="1.0" encoding="utf-8"?>
<sst xmlns="http://schemas.openxmlformats.org/spreadsheetml/2006/main" count="533" uniqueCount="221">
  <si>
    <t>SeqId</t>
  </si>
  <si>
    <t>10000-28</t>
  </si>
  <si>
    <t>10001-7</t>
  </si>
  <si>
    <t>10003-15</t>
  </si>
  <si>
    <t>10006-25</t>
  </si>
  <si>
    <t>SeqIdVersion</t>
  </si>
  <si>
    <t>SomaId</t>
  </si>
  <si>
    <t>SL019233</t>
  </si>
  <si>
    <t>SL002564</t>
  </si>
  <si>
    <t>SL019245</t>
  </si>
  <si>
    <t>SL019228</t>
  </si>
  <si>
    <t>TargetFullName</t>
  </si>
  <si>
    <t>Beta-crystallin B2</t>
  </si>
  <si>
    <t>RAF proto-oncogene serine/threonine-protein kinase</t>
  </si>
  <si>
    <t>Zinc finger protein 41</t>
  </si>
  <si>
    <t>ETS domain-containing protein Elk-1</t>
  </si>
  <si>
    <t>Target</t>
  </si>
  <si>
    <t>CRBB2</t>
  </si>
  <si>
    <t>c-Raf</t>
  </si>
  <si>
    <t>ZNF41</t>
  </si>
  <si>
    <t>ELK1</t>
  </si>
  <si>
    <t>UniProt</t>
  </si>
  <si>
    <t>P43320</t>
  </si>
  <si>
    <t>P04049</t>
  </si>
  <si>
    <t>P51814</t>
  </si>
  <si>
    <t>P19419</t>
  </si>
  <si>
    <t>EntrezGeneID</t>
  </si>
  <si>
    <t>EntrezGeneSymbol</t>
  </si>
  <si>
    <t>CRYBB2</t>
  </si>
  <si>
    <t>RAF1</t>
  </si>
  <si>
    <t>Organism</t>
  </si>
  <si>
    <t>Human</t>
  </si>
  <si>
    <t>Units</t>
  </si>
  <si>
    <t>RFU</t>
  </si>
  <si>
    <t>Type</t>
  </si>
  <si>
    <t>Protein</t>
  </si>
  <si>
    <t>Dilution</t>
  </si>
  <si>
    <t>PlateScale_Reference</t>
  </si>
  <si>
    <t>CalReference</t>
  </si>
  <si>
    <t>Cal_PLT21663</t>
  </si>
  <si>
    <t>Cal_PLT21664</t>
  </si>
  <si>
    <t>ColCheck</t>
  </si>
  <si>
    <t>PASS</t>
  </si>
  <si>
    <t>CalQcRatio_PLT21663_200174</t>
  </si>
  <si>
    <t>CalQcRatio_PLT21664_200174</t>
  </si>
  <si>
    <t>QcReference_200174</t>
  </si>
  <si>
    <t>PlateId</t>
  </si>
  <si>
    <t>PlateRunDate</t>
  </si>
  <si>
    <t>ScannerID</t>
  </si>
  <si>
    <t>PlatePosition</t>
  </si>
  <si>
    <t>SlideId</t>
  </si>
  <si>
    <t>Subarray</t>
  </si>
  <si>
    <t>SampleId</t>
  </si>
  <si>
    <t>SampleType</t>
  </si>
  <si>
    <t>PercentDilution</t>
  </si>
  <si>
    <t>SampleMatrix</t>
  </si>
  <si>
    <t>Barcode</t>
  </si>
  <si>
    <t>Barcode2d</t>
  </si>
  <si>
    <t>SampleName</t>
  </si>
  <si>
    <t>SampleNotes</t>
  </si>
  <si>
    <t>AliquotingNotes</t>
  </si>
  <si>
    <t>SampleDescription</t>
  </si>
  <si>
    <t>AssayNotes</t>
  </si>
  <si>
    <t>TimePoint</t>
  </si>
  <si>
    <t>ExtIdentifier</t>
  </si>
  <si>
    <t>SsfExtId</t>
  </si>
  <si>
    <t>SampleGroup</t>
  </si>
  <si>
    <t>SiteId</t>
  </si>
  <si>
    <t>SubjectID</t>
  </si>
  <si>
    <t>CLI</t>
  </si>
  <si>
    <t>RMA</t>
  </si>
  <si>
    <t>HybControlNormScale</t>
  </si>
  <si>
    <t>RowCheck</t>
  </si>
  <si>
    <t>NormScale_20</t>
  </si>
  <si>
    <t>NormScale_0_005</t>
  </si>
  <si>
    <t>NormScale_0_5</t>
  </si>
  <si>
    <t>ANMLFractionUsed_20</t>
  </si>
  <si>
    <t>ANMLFractionUsed_0_005</t>
  </si>
  <si>
    <t>ANMLFractionUsed_0_5</t>
  </si>
  <si>
    <t>PLT21663</t>
  </si>
  <si>
    <t>SG17164580</t>
  </si>
  <si>
    <t>F6</t>
  </si>
  <si>
    <t>101-004 D3 2h</t>
  </si>
  <si>
    <t>a0y4W00000u0lHZQAY</t>
  </si>
  <si>
    <t>a0y4W00000u0iXqQAI</t>
  </si>
  <si>
    <t>EXID40000008904593</t>
  </si>
  <si>
    <t>EID1028947</t>
  </si>
  <si>
    <t>101-004</t>
  </si>
  <si>
    <t>CLI8007F846</t>
  </si>
  <si>
    <t>SS-2334874</t>
  </si>
  <si>
    <t>D8</t>
  </si>
  <si>
    <t>101-005 D1 Pre</t>
  </si>
  <si>
    <t>a0y4W00000u0lGeQAI</t>
  </si>
  <si>
    <t>a0y4W00000u0iXsQAI</t>
  </si>
  <si>
    <t>EXID40000008904069</t>
  </si>
  <si>
    <t>EID1028949</t>
  </si>
  <si>
    <t>101-005</t>
  </si>
  <si>
    <t>B10</t>
  </si>
  <si>
    <t>101-003 D7 1h</t>
  </si>
  <si>
    <t>a0y4W00000u0lFmQAI</t>
  </si>
  <si>
    <t>a0y4W00000u0iXoQAI</t>
  </si>
  <si>
    <t>EXID40000008904096</t>
  </si>
  <si>
    <t>EID1028945</t>
  </si>
  <si>
    <t>101-003</t>
  </si>
  <si>
    <t>E10</t>
  </si>
  <si>
    <t>101-004 D1 Pre</t>
  </si>
  <si>
    <t>a0y4W00000u0lGqQAI</t>
  </si>
  <si>
    <t>a0y4W00000u0iXpQAI</t>
  </si>
  <si>
    <t>EXID40000008904587</t>
  </si>
  <si>
    <t>EID1028946</t>
  </si>
  <si>
    <t>F10</t>
  </si>
  <si>
    <t>101-004 D7 1h</t>
  </si>
  <si>
    <t>a0y4W00000u0lGIQAY</t>
  </si>
  <si>
    <t>a0y4W00000u0iXrQAI</t>
  </si>
  <si>
    <t>EXID40000008904569</t>
  </si>
  <si>
    <t>EID1028948</t>
  </si>
  <si>
    <t>A11</t>
  </si>
  <si>
    <t>101-001 D1 Pre</t>
  </si>
  <si>
    <t>a0y4W00000u0lHBQAY</t>
  </si>
  <si>
    <t>a0y4W00000u0iXkQAI</t>
  </si>
  <si>
    <t>EXID40000008904076</t>
  </si>
  <si>
    <t>EID1028944</t>
  </si>
  <si>
    <t>101-001</t>
  </si>
  <si>
    <t>F11</t>
  </si>
  <si>
    <t>102-006 D1 Pre</t>
  </si>
  <si>
    <t>a0y4W00000u0lHCQAY</t>
  </si>
  <si>
    <t>a0y4W00000u0iXwQAI</t>
  </si>
  <si>
    <t>EXID40000008904710</t>
  </si>
  <si>
    <t>EID1028950</t>
  </si>
  <si>
    <t>102-006</t>
  </si>
  <si>
    <t>PLT21664</t>
  </si>
  <si>
    <t>SG16064525</t>
  </si>
  <si>
    <t>D2</t>
  </si>
  <si>
    <t>102-005 D1 Pre</t>
  </si>
  <si>
    <t>a0y4W00000u0lFxQAI</t>
  </si>
  <si>
    <t>a0y4W00000u0iXuQAI</t>
  </si>
  <si>
    <t>EXID40000008905281</t>
  </si>
  <si>
    <t>EID1029014</t>
  </si>
  <si>
    <t>102-005</t>
  </si>
  <si>
    <t>A3</t>
  </si>
  <si>
    <t>102-006 D3 2h</t>
  </si>
  <si>
    <t>a0y4W00000u0lGrQAI</t>
  </si>
  <si>
    <t>a0y4W00000u0iXxQAI</t>
  </si>
  <si>
    <t>EXID40000008904748</t>
  </si>
  <si>
    <t>EID1029016</t>
  </si>
  <si>
    <t>D4</t>
  </si>
  <si>
    <t>101-003 D1 Pre</t>
  </si>
  <si>
    <t>a0y4W00000u0lGpQAI</t>
  </si>
  <si>
    <t>a0y4W00000u0iXmQAI</t>
  </si>
  <si>
    <t>EXID40000008905293</t>
  </si>
  <si>
    <t>EID1029011</t>
  </si>
  <si>
    <t>H4</t>
  </si>
  <si>
    <t>102-005 D2 1h</t>
  </si>
  <si>
    <t>a0y4W00000u0lFyQAI</t>
  </si>
  <si>
    <t>a0y4W00000u0iXvQAI</t>
  </si>
  <si>
    <t>EXID40000008905289</t>
  </si>
  <si>
    <t>EID1029015</t>
  </si>
  <si>
    <t>C5</t>
  </si>
  <si>
    <t>101-005 D3 2h</t>
  </si>
  <si>
    <t>a0y4W00000u0lFwQAI</t>
  </si>
  <si>
    <t>a0y4W00000u0iXtQAI</t>
  </si>
  <si>
    <t>EXID40000008905288</t>
  </si>
  <si>
    <t>EID1029013</t>
  </si>
  <si>
    <t>H9</t>
  </si>
  <si>
    <t>101-001 D1 2h</t>
  </si>
  <si>
    <t>a0y4W00000u0lFlQAI</t>
  </si>
  <si>
    <t>a0y4W00000u0iXlQAI</t>
  </si>
  <si>
    <t>EXID40000008904733</t>
  </si>
  <si>
    <t>EID1029010</t>
  </si>
  <si>
    <t>A10</t>
  </si>
  <si>
    <t>101-003 D3 2h</t>
  </si>
  <si>
    <t>a0y4W00000u0lGdQAI</t>
  </si>
  <si>
    <t>a0y4W00000u0iXnQAI</t>
  </si>
  <si>
    <t>EXID40000008905261</t>
  </si>
  <si>
    <t>EID1029012</t>
  </si>
  <si>
    <t>C12</t>
  </si>
  <si>
    <t>102-006 D10 2h</t>
  </si>
  <si>
    <t>a0y4W00000u0lHJQAY</t>
  </si>
  <si>
    <t>a0y4W00000u0iXyQAI</t>
  </si>
  <si>
    <t>EXID40000008905268</t>
  </si>
  <si>
    <t>EID1029017</t>
  </si>
  <si>
    <t>test</t>
  </si>
  <si>
    <t>pre</t>
  </si>
  <si>
    <t>eot</t>
  </si>
  <si>
    <t>F</t>
  </si>
  <si>
    <t>P</t>
  </si>
  <si>
    <t>M</t>
  </si>
  <si>
    <t>LSALT</t>
  </si>
  <si>
    <t>Day 0</t>
  </si>
  <si>
    <t>day 3</t>
  </si>
  <si>
    <t>EOT</t>
  </si>
  <si>
    <t>Protein ID</t>
  </si>
  <si>
    <t>Protein name</t>
  </si>
  <si>
    <t>mean drug</t>
  </si>
  <si>
    <t>std drug</t>
  </si>
  <si>
    <t>mean Placebo</t>
  </si>
  <si>
    <t>std Placebo</t>
  </si>
  <si>
    <t>fold diff</t>
  </si>
  <si>
    <t>day 3 mean Drug/day 0 mean Drug</t>
  </si>
  <si>
    <t>day 3 mean Placebo/day 0 mean Placebo</t>
  </si>
  <si>
    <t>day EOT mean Drug/day 0 mean Drug</t>
  </si>
  <si>
    <t>day EOT mean Placebo/day 0 mean Placebo</t>
  </si>
  <si>
    <t>M/N</t>
  </si>
  <si>
    <t>U/V</t>
  </si>
  <si>
    <t>fold_diff_time_3</t>
  </si>
  <si>
    <t>fold_diff_time_EOT</t>
  </si>
  <si>
    <t>MEAN</t>
  </si>
  <si>
    <t>fold_diff_treatment_time</t>
  </si>
  <si>
    <t>ttest</t>
  </si>
  <si>
    <t>mw</t>
  </si>
  <si>
    <t>fold diff treatment</t>
  </si>
  <si>
    <t>drug_fold_diff_time_std</t>
  </si>
  <si>
    <t>drug_fold_diff_time_mean</t>
  </si>
  <si>
    <t>fold_diff_time_ttest</t>
  </si>
  <si>
    <t>fold_diff_time_mw</t>
  </si>
  <si>
    <t>Placebo_fold_diff_time_mean</t>
  </si>
  <si>
    <t>placebo_fold_diff_time_std</t>
  </si>
  <si>
    <t>fold diff treatment mean</t>
  </si>
  <si>
    <t>placebo fold diff time mean</t>
  </si>
  <si>
    <t>std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</si>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</sst>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0" xfId="0" applyBorder="1"/>
    <xf numFmtId="0" fontId="0" fillId="33" borderId="0" xfId="0" applyFill="1"/>
    <xf numFmtId="0" fontId="0" fillId="34" borderId="10" xfId="0" applyFill="1" applyBorder="1"/>
    <xf numFmtId="0" fontId="0" fillId="36" borderId="10" xfId="0" applyFill="1" applyBorder="1"/>
    <xf numFmtId="0" fontId="0" fillId="0" borderId="10" xfId="0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"/>
  <sheetViews>
    <sheetView topLeftCell="I1" workbookViewId="0">
      <selection activeCell="I28" sqref="A28:XFD28"/>
    </sheetView>
  </sheetViews>
  <sheetFormatPr defaultRowHeight="14.4" x14ac:dyDescent="0.3"/>
  <cols>
    <col min="7" max="7" width="13.88671875" bestFit="1" customWidth="1"/>
  </cols>
  <sheetData>
    <row r="1" spans="34:38" x14ac:dyDescent="0.3">
      <c r="AH1" t="s">
        <v>0</v>
      </c>
      <c r="AI1" t="s">
        <v>1</v>
      </c>
      <c r="AJ1" t="s">
        <v>2</v>
      </c>
      <c r="AK1" t="s">
        <v>3</v>
      </c>
      <c r="AL1" t="s">
        <v>4</v>
      </c>
    </row>
    <row r="2" spans="34:38" x14ac:dyDescent="0.3">
      <c r="AH2" t="s">
        <v>5</v>
      </c>
      <c r="AI2">
        <v>3</v>
      </c>
      <c r="AJ2">
        <v>3</v>
      </c>
      <c r="AK2">
        <v>3</v>
      </c>
      <c r="AL2">
        <v>3</v>
      </c>
    </row>
    <row r="3" spans="34:38" x14ac:dyDescent="0.3"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34:38" x14ac:dyDescent="0.3">
      <c r="AH4" t="s">
        <v>11</v>
      </c>
      <c r="AI4" t="s">
        <v>12</v>
      </c>
      <c r="AJ4" t="s">
        <v>13</v>
      </c>
      <c r="AK4" t="s">
        <v>14</v>
      </c>
      <c r="AL4" t="s">
        <v>15</v>
      </c>
    </row>
    <row r="5" spans="34:38" x14ac:dyDescent="0.3">
      <c r="AH5" t="s">
        <v>16</v>
      </c>
      <c r="AI5" t="s">
        <v>17</v>
      </c>
      <c r="AJ5" t="s">
        <v>18</v>
      </c>
      <c r="AK5" t="s">
        <v>19</v>
      </c>
      <c r="AL5" t="s">
        <v>20</v>
      </c>
    </row>
    <row r="6" spans="34:38" x14ac:dyDescent="0.3">
      <c r="AH6" t="s">
        <v>21</v>
      </c>
      <c r="AI6" t="s">
        <v>22</v>
      </c>
      <c r="AJ6" t="s">
        <v>23</v>
      </c>
      <c r="AK6" t="s">
        <v>24</v>
      </c>
      <c r="AL6" t="s">
        <v>25</v>
      </c>
    </row>
    <row r="7" spans="34:38" x14ac:dyDescent="0.3">
      <c r="AH7" t="s">
        <v>26</v>
      </c>
      <c r="AI7">
        <v>1415</v>
      </c>
      <c r="AJ7">
        <v>5894</v>
      </c>
      <c r="AK7">
        <v>7592</v>
      </c>
      <c r="AL7">
        <v>2002</v>
      </c>
    </row>
    <row r="8" spans="34:38" x14ac:dyDescent="0.3">
      <c r="AH8" t="s">
        <v>27</v>
      </c>
      <c r="AI8" t="s">
        <v>28</v>
      </c>
      <c r="AJ8" t="s">
        <v>29</v>
      </c>
      <c r="AK8" t="s">
        <v>19</v>
      </c>
      <c r="AL8" t="s">
        <v>20</v>
      </c>
    </row>
    <row r="9" spans="34:38" x14ac:dyDescent="0.3">
      <c r="AH9" t="s">
        <v>30</v>
      </c>
      <c r="AI9" t="s">
        <v>31</v>
      </c>
      <c r="AJ9" t="s">
        <v>31</v>
      </c>
      <c r="AK9" t="s">
        <v>31</v>
      </c>
      <c r="AL9" t="s">
        <v>31</v>
      </c>
    </row>
    <row r="10" spans="34:38" x14ac:dyDescent="0.3">
      <c r="AH10" t="s">
        <v>32</v>
      </c>
      <c r="AI10" t="s">
        <v>33</v>
      </c>
      <c r="AJ10" t="s">
        <v>33</v>
      </c>
      <c r="AK10" t="s">
        <v>33</v>
      </c>
      <c r="AL10" t="s">
        <v>33</v>
      </c>
    </row>
    <row r="11" spans="34:38" x14ac:dyDescent="0.3">
      <c r="AH11" t="s">
        <v>34</v>
      </c>
      <c r="AI11" t="s">
        <v>35</v>
      </c>
      <c r="AJ11" t="s">
        <v>35</v>
      </c>
      <c r="AK11" t="s">
        <v>35</v>
      </c>
      <c r="AL11" t="s">
        <v>35</v>
      </c>
    </row>
    <row r="12" spans="34:38" x14ac:dyDescent="0.3">
      <c r="AH12" t="s">
        <v>36</v>
      </c>
      <c r="AI12">
        <v>20</v>
      </c>
      <c r="AJ12">
        <v>20</v>
      </c>
      <c r="AK12">
        <v>0.5</v>
      </c>
      <c r="AL12">
        <v>20</v>
      </c>
    </row>
    <row r="13" spans="34:38" x14ac:dyDescent="0.3">
      <c r="AH13" t="s">
        <v>37</v>
      </c>
      <c r="AI13">
        <v>1368.5</v>
      </c>
      <c r="AJ13">
        <v>396.5</v>
      </c>
      <c r="AK13">
        <v>281.2</v>
      </c>
      <c r="AL13">
        <v>939.2</v>
      </c>
    </row>
    <row r="14" spans="34:38" x14ac:dyDescent="0.3">
      <c r="AH14" t="s">
        <v>38</v>
      </c>
      <c r="AI14">
        <v>1368.5</v>
      </c>
      <c r="AJ14">
        <v>396.5</v>
      </c>
      <c r="AK14">
        <v>281.2</v>
      </c>
      <c r="AL14">
        <v>939.2</v>
      </c>
    </row>
    <row r="15" spans="34:38" x14ac:dyDescent="0.3">
      <c r="AH15" t="s">
        <v>39</v>
      </c>
      <c r="AI15">
        <v>1.03878852</v>
      </c>
      <c r="AJ15">
        <v>0.90753033000000005</v>
      </c>
      <c r="AK15">
        <v>0.97537288</v>
      </c>
      <c r="AL15">
        <v>0.98222129000000002</v>
      </c>
    </row>
    <row r="16" spans="34:38" x14ac:dyDescent="0.3">
      <c r="AH16" t="s">
        <v>40</v>
      </c>
      <c r="AI16">
        <v>1.0487393700000001</v>
      </c>
      <c r="AJ16">
        <v>0.89161232000000001</v>
      </c>
      <c r="AK16">
        <v>0.85419197999999996</v>
      </c>
      <c r="AL16">
        <v>1.03027644</v>
      </c>
    </row>
    <row r="17" spans="1:38" x14ac:dyDescent="0.3">
      <c r="AH17" t="s">
        <v>41</v>
      </c>
      <c r="AI17" t="s">
        <v>42</v>
      </c>
      <c r="AJ17" t="s">
        <v>42</v>
      </c>
      <c r="AK17" t="s">
        <v>42</v>
      </c>
      <c r="AL17" t="s">
        <v>42</v>
      </c>
    </row>
    <row r="18" spans="1:38" x14ac:dyDescent="0.3">
      <c r="AH18" t="s">
        <v>43</v>
      </c>
      <c r="AI18">
        <v>1.0249999999999999</v>
      </c>
      <c r="AJ18">
        <v>1.008</v>
      </c>
      <c r="AK18">
        <v>0.90300000000000002</v>
      </c>
      <c r="AL18">
        <v>1.042</v>
      </c>
    </row>
    <row r="19" spans="1:38" x14ac:dyDescent="0.3">
      <c r="AH19" t="s">
        <v>44</v>
      </c>
      <c r="AI19">
        <v>1.0149999999999999</v>
      </c>
      <c r="AJ19">
        <v>0.999</v>
      </c>
      <c r="AK19">
        <v>0.95499999999999996</v>
      </c>
      <c r="AL19">
        <v>1.0840000000000001</v>
      </c>
    </row>
    <row r="20" spans="1:38" x14ac:dyDescent="0.3">
      <c r="AH20" t="s">
        <v>45</v>
      </c>
      <c r="AI20">
        <v>1319</v>
      </c>
      <c r="AJ20">
        <v>471.8</v>
      </c>
      <c r="AK20">
        <v>258.10000000000002</v>
      </c>
      <c r="AL20">
        <v>1113.5999999999999</v>
      </c>
    </row>
    <row r="21" spans="1:38" x14ac:dyDescent="0.3">
      <c r="A21" t="s">
        <v>46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t="s">
        <v>56</v>
      </c>
      <c r="L21" t="s">
        <v>57</v>
      </c>
      <c r="M21" t="s">
        <v>58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  <c r="S21" t="s">
        <v>64</v>
      </c>
      <c r="T21" t="s">
        <v>65</v>
      </c>
      <c r="U21" t="s">
        <v>66</v>
      </c>
      <c r="V21" t="s">
        <v>67</v>
      </c>
      <c r="W21" t="s">
        <v>68</v>
      </c>
      <c r="X21" t="s">
        <v>69</v>
      </c>
      <c r="Y21" t="s">
        <v>70</v>
      </c>
      <c r="Z21" t="s">
        <v>71</v>
      </c>
      <c r="AA21" t="s">
        <v>72</v>
      </c>
      <c r="AB21" t="s">
        <v>73</v>
      </c>
      <c r="AC21" t="s">
        <v>74</v>
      </c>
      <c r="AD21" t="s">
        <v>75</v>
      </c>
      <c r="AE21" t="s">
        <v>76</v>
      </c>
      <c r="AF21" t="s">
        <v>77</v>
      </c>
      <c r="AG21" t="s">
        <v>78</v>
      </c>
    </row>
    <row r="22" spans="1:38" x14ac:dyDescent="0.3">
      <c r="A22" t="s">
        <v>79</v>
      </c>
      <c r="B22" s="1">
        <v>45020</v>
      </c>
      <c r="C22" t="s">
        <v>80</v>
      </c>
      <c r="D22" t="s">
        <v>81</v>
      </c>
      <c r="E22" s="2">
        <v>259000000000</v>
      </c>
      <c r="F22" t="s">
        <v>181</v>
      </c>
      <c r="G22" t="s">
        <v>82</v>
      </c>
      <c r="H22" t="s">
        <v>184</v>
      </c>
      <c r="I22">
        <v>44</v>
      </c>
      <c r="J22" t="s">
        <v>185</v>
      </c>
      <c r="K22" t="s">
        <v>83</v>
      </c>
      <c r="L22">
        <v>421744314</v>
      </c>
      <c r="M22" t="s">
        <v>84</v>
      </c>
      <c r="S22" t="s">
        <v>85</v>
      </c>
      <c r="T22" t="s">
        <v>86</v>
      </c>
      <c r="W22" t="s">
        <v>87</v>
      </c>
      <c r="X22" t="s">
        <v>88</v>
      </c>
      <c r="Y22" t="s">
        <v>89</v>
      </c>
      <c r="Z22">
        <v>1.04539611</v>
      </c>
      <c r="AA22" t="s">
        <v>42</v>
      </c>
      <c r="AB22">
        <v>0.74673803000000005</v>
      </c>
      <c r="AC22">
        <v>0.95769367000000005</v>
      </c>
      <c r="AD22">
        <v>0.96021405999999998</v>
      </c>
      <c r="AE22">
        <v>0.91200000000000003</v>
      </c>
      <c r="AF22">
        <v>0.90400000000000003</v>
      </c>
      <c r="AG22">
        <v>0.85599999999999998</v>
      </c>
      <c r="AI22">
        <v>1601.9</v>
      </c>
      <c r="AJ22">
        <v>481</v>
      </c>
      <c r="AK22">
        <v>400.7</v>
      </c>
      <c r="AL22">
        <v>836.3</v>
      </c>
    </row>
    <row r="23" spans="1:38" x14ac:dyDescent="0.3">
      <c r="A23" t="s">
        <v>79</v>
      </c>
      <c r="B23" s="1">
        <v>45020</v>
      </c>
      <c r="C23" t="s">
        <v>80</v>
      </c>
      <c r="D23" t="s">
        <v>90</v>
      </c>
      <c r="E23" s="2">
        <v>259000000000</v>
      </c>
      <c r="F23" t="s">
        <v>182</v>
      </c>
      <c r="G23" t="s">
        <v>91</v>
      </c>
      <c r="H23" t="s">
        <v>184</v>
      </c>
      <c r="I23">
        <v>51</v>
      </c>
      <c r="J23" t="s">
        <v>185</v>
      </c>
      <c r="K23" t="s">
        <v>92</v>
      </c>
      <c r="L23">
        <v>421744316</v>
      </c>
      <c r="M23" t="s">
        <v>93</v>
      </c>
      <c r="S23" t="s">
        <v>94</v>
      </c>
      <c r="T23" t="s">
        <v>95</v>
      </c>
      <c r="W23" t="s">
        <v>96</v>
      </c>
      <c r="X23" t="s">
        <v>88</v>
      </c>
      <c r="Y23" t="s">
        <v>89</v>
      </c>
      <c r="Z23">
        <v>1.02459783</v>
      </c>
      <c r="AA23" t="s">
        <v>42</v>
      </c>
      <c r="AB23">
        <v>0.93755549000000005</v>
      </c>
      <c r="AC23">
        <v>1.0325699100000001</v>
      </c>
      <c r="AD23">
        <v>1.09255491</v>
      </c>
      <c r="AE23">
        <v>0.90900000000000003</v>
      </c>
      <c r="AF23">
        <v>0.872</v>
      </c>
      <c r="AG23">
        <v>0.80800000000000005</v>
      </c>
      <c r="AI23">
        <v>1328.3</v>
      </c>
      <c r="AJ23">
        <v>448.2</v>
      </c>
      <c r="AK23">
        <v>282.3</v>
      </c>
      <c r="AL23">
        <v>908.1</v>
      </c>
    </row>
    <row r="24" spans="1:38" x14ac:dyDescent="0.3">
      <c r="A24" t="s">
        <v>79</v>
      </c>
      <c r="B24" s="1">
        <v>45020</v>
      </c>
      <c r="C24" t="s">
        <v>80</v>
      </c>
      <c r="D24" t="s">
        <v>97</v>
      </c>
      <c r="E24" s="2">
        <v>259000000000</v>
      </c>
      <c r="F24" t="s">
        <v>183</v>
      </c>
      <c r="G24" t="s">
        <v>98</v>
      </c>
      <c r="H24" t="s">
        <v>186</v>
      </c>
      <c r="I24">
        <v>73</v>
      </c>
      <c r="J24" t="s">
        <v>187</v>
      </c>
      <c r="K24" t="s">
        <v>99</v>
      </c>
      <c r="L24">
        <v>421744312</v>
      </c>
      <c r="M24" t="s">
        <v>100</v>
      </c>
      <c r="S24" t="s">
        <v>101</v>
      </c>
      <c r="T24" t="s">
        <v>102</v>
      </c>
      <c r="W24" t="s">
        <v>103</v>
      </c>
      <c r="X24" t="s">
        <v>88</v>
      </c>
      <c r="Y24" t="s">
        <v>89</v>
      </c>
      <c r="Z24">
        <v>1.0621994100000001</v>
      </c>
      <c r="AA24" t="s">
        <v>42</v>
      </c>
      <c r="AB24">
        <v>1.2020843999999999</v>
      </c>
      <c r="AC24">
        <v>1.1809098200000001</v>
      </c>
      <c r="AD24">
        <v>1.3152765799999999</v>
      </c>
      <c r="AE24">
        <v>0.874</v>
      </c>
      <c r="AF24">
        <v>0.85599999999999998</v>
      </c>
      <c r="AG24">
        <v>0.82599999999999996</v>
      </c>
      <c r="AI24">
        <v>1231.5</v>
      </c>
      <c r="AJ24">
        <v>518</v>
      </c>
      <c r="AK24">
        <v>351</v>
      </c>
      <c r="AL24">
        <v>917.2</v>
      </c>
    </row>
    <row r="25" spans="1:38" x14ac:dyDescent="0.3">
      <c r="A25" t="s">
        <v>79</v>
      </c>
      <c r="B25" s="1">
        <v>45020</v>
      </c>
      <c r="C25" t="s">
        <v>80</v>
      </c>
      <c r="D25" t="s">
        <v>104</v>
      </c>
      <c r="E25" s="2">
        <v>259000000000</v>
      </c>
      <c r="F25" t="s">
        <v>182</v>
      </c>
      <c r="G25" t="s">
        <v>105</v>
      </c>
      <c r="H25" t="s">
        <v>184</v>
      </c>
      <c r="I25">
        <v>44</v>
      </c>
      <c r="J25" t="s">
        <v>185</v>
      </c>
      <c r="K25" t="s">
        <v>106</v>
      </c>
      <c r="L25">
        <v>421744313</v>
      </c>
      <c r="M25" t="s">
        <v>107</v>
      </c>
      <c r="S25" t="s">
        <v>108</v>
      </c>
      <c r="T25" t="s">
        <v>109</v>
      </c>
      <c r="W25" t="s">
        <v>87</v>
      </c>
      <c r="X25" t="s">
        <v>88</v>
      </c>
      <c r="Y25" t="s">
        <v>89</v>
      </c>
      <c r="Z25">
        <v>1.0106928900000001</v>
      </c>
      <c r="AA25" t="s">
        <v>42</v>
      </c>
      <c r="AB25">
        <v>0.83577288000000005</v>
      </c>
      <c r="AC25">
        <v>1.10830696</v>
      </c>
      <c r="AD25">
        <v>1.0107136699999999</v>
      </c>
      <c r="AE25">
        <v>0.92900000000000005</v>
      </c>
      <c r="AF25">
        <v>0.90900000000000003</v>
      </c>
      <c r="AG25">
        <v>0.878</v>
      </c>
      <c r="AI25">
        <v>1618.7</v>
      </c>
      <c r="AJ25">
        <v>442.6</v>
      </c>
      <c r="AK25">
        <v>366.7</v>
      </c>
      <c r="AL25">
        <v>856.1</v>
      </c>
    </row>
    <row r="26" spans="1:38" x14ac:dyDescent="0.3">
      <c r="A26" t="s">
        <v>79</v>
      </c>
      <c r="B26" s="1">
        <v>45020</v>
      </c>
      <c r="C26" t="s">
        <v>80</v>
      </c>
      <c r="D26" t="s">
        <v>110</v>
      </c>
      <c r="E26" s="2">
        <v>259000000000</v>
      </c>
      <c r="F26" t="s">
        <v>183</v>
      </c>
      <c r="G26" t="s">
        <v>111</v>
      </c>
      <c r="H26" t="s">
        <v>184</v>
      </c>
      <c r="I26">
        <v>44</v>
      </c>
      <c r="J26" t="s">
        <v>185</v>
      </c>
      <c r="K26" t="s">
        <v>112</v>
      </c>
      <c r="L26">
        <v>421744315</v>
      </c>
      <c r="M26" t="s">
        <v>113</v>
      </c>
      <c r="S26" t="s">
        <v>114</v>
      </c>
      <c r="T26" t="s">
        <v>115</v>
      </c>
      <c r="W26" t="s">
        <v>87</v>
      </c>
      <c r="X26" t="s">
        <v>88</v>
      </c>
      <c r="Y26" t="s">
        <v>89</v>
      </c>
      <c r="Z26">
        <v>1.0097161100000001</v>
      </c>
      <c r="AA26" t="s">
        <v>42</v>
      </c>
      <c r="AB26">
        <v>0.88605785000000004</v>
      </c>
      <c r="AC26">
        <v>1.1721990799999999</v>
      </c>
      <c r="AD26">
        <v>1.1135547299999999</v>
      </c>
      <c r="AE26">
        <v>0.85799999999999998</v>
      </c>
      <c r="AF26">
        <v>0.84499999999999997</v>
      </c>
      <c r="AG26">
        <v>0.81399999999999995</v>
      </c>
      <c r="AI26">
        <v>1529.5</v>
      </c>
      <c r="AJ26">
        <v>523.20000000000005</v>
      </c>
      <c r="AK26">
        <v>436</v>
      </c>
      <c r="AL26">
        <v>913.7</v>
      </c>
    </row>
    <row r="27" spans="1:38" x14ac:dyDescent="0.3">
      <c r="A27" t="s">
        <v>79</v>
      </c>
      <c r="B27" s="1">
        <v>45020</v>
      </c>
      <c r="C27" t="s">
        <v>80</v>
      </c>
      <c r="D27" t="s">
        <v>116</v>
      </c>
      <c r="E27" s="2">
        <v>259000000000</v>
      </c>
      <c r="F27" t="s">
        <v>182</v>
      </c>
      <c r="G27" t="s">
        <v>117</v>
      </c>
      <c r="H27" t="s">
        <v>186</v>
      </c>
      <c r="I27">
        <v>56</v>
      </c>
      <c r="J27" t="s">
        <v>185</v>
      </c>
      <c r="K27" t="s">
        <v>118</v>
      </c>
      <c r="L27">
        <v>421744308</v>
      </c>
      <c r="M27" t="s">
        <v>119</v>
      </c>
      <c r="S27" t="s">
        <v>120</v>
      </c>
      <c r="T27" t="s">
        <v>121</v>
      </c>
      <c r="W27" t="s">
        <v>122</v>
      </c>
      <c r="X27" t="s">
        <v>88</v>
      </c>
      <c r="Y27" t="s">
        <v>89</v>
      </c>
      <c r="Z27">
        <v>1.0804948599999999</v>
      </c>
      <c r="AA27" t="s">
        <v>42</v>
      </c>
      <c r="AB27">
        <v>0.94159968999999999</v>
      </c>
      <c r="AC27">
        <v>1.0815883500000001</v>
      </c>
      <c r="AD27">
        <v>1.1024308700000001</v>
      </c>
      <c r="AE27">
        <v>0.95</v>
      </c>
      <c r="AF27">
        <v>0.90900000000000003</v>
      </c>
      <c r="AG27">
        <v>0.89400000000000002</v>
      </c>
      <c r="AI27">
        <v>1360.2</v>
      </c>
      <c r="AJ27">
        <v>552.20000000000005</v>
      </c>
      <c r="AK27">
        <v>310.60000000000002</v>
      </c>
      <c r="AL27">
        <v>966.9</v>
      </c>
    </row>
    <row r="28" spans="1:38" x14ac:dyDescent="0.3">
      <c r="A28" t="s">
        <v>79</v>
      </c>
      <c r="B28" s="1">
        <v>45020</v>
      </c>
      <c r="C28" t="s">
        <v>80</v>
      </c>
      <c r="D28" t="s">
        <v>123</v>
      </c>
      <c r="E28" s="2">
        <v>259000000000</v>
      </c>
      <c r="F28" t="s">
        <v>182</v>
      </c>
      <c r="G28" t="s">
        <v>124</v>
      </c>
      <c r="H28" t="s">
        <v>186</v>
      </c>
      <c r="I28">
        <v>80</v>
      </c>
      <c r="J28" t="s">
        <v>187</v>
      </c>
      <c r="K28" t="s">
        <v>125</v>
      </c>
      <c r="L28">
        <v>421744320</v>
      </c>
      <c r="M28" t="s">
        <v>126</v>
      </c>
      <c r="S28" t="s">
        <v>127</v>
      </c>
      <c r="T28" t="s">
        <v>128</v>
      </c>
      <c r="W28" t="s">
        <v>129</v>
      </c>
      <c r="X28" t="s">
        <v>88</v>
      </c>
      <c r="Y28" t="s">
        <v>89</v>
      </c>
      <c r="Z28">
        <v>1.0311735500000001</v>
      </c>
      <c r="AA28" t="s">
        <v>42</v>
      </c>
      <c r="AB28">
        <v>0.90757927000000005</v>
      </c>
      <c r="AC28">
        <v>1.1357019500000001</v>
      </c>
      <c r="AD28">
        <v>1.2422601900000001</v>
      </c>
      <c r="AE28">
        <v>0.79300000000000004</v>
      </c>
      <c r="AF28">
        <v>0.77</v>
      </c>
      <c r="AG28">
        <v>0.64</v>
      </c>
      <c r="AI28">
        <v>1543</v>
      </c>
      <c r="AJ28">
        <v>567</v>
      </c>
      <c r="AK28">
        <v>342.5</v>
      </c>
      <c r="AL28">
        <v>1033.5</v>
      </c>
    </row>
    <row r="29" spans="1:38" x14ac:dyDescent="0.3">
      <c r="A29" t="s">
        <v>130</v>
      </c>
      <c r="B29" s="1">
        <v>45020</v>
      </c>
      <c r="C29" t="s">
        <v>131</v>
      </c>
      <c r="D29" t="s">
        <v>132</v>
      </c>
      <c r="E29" s="2">
        <v>259000000000</v>
      </c>
      <c r="F29" t="s">
        <v>182</v>
      </c>
      <c r="G29" t="s">
        <v>133</v>
      </c>
      <c r="H29" t="s">
        <v>184</v>
      </c>
      <c r="I29">
        <v>47</v>
      </c>
      <c r="J29" t="s">
        <v>185</v>
      </c>
      <c r="K29" t="s">
        <v>134</v>
      </c>
      <c r="L29">
        <v>421742301</v>
      </c>
      <c r="M29" t="s">
        <v>135</v>
      </c>
      <c r="S29" t="s">
        <v>136</v>
      </c>
      <c r="T29" t="s">
        <v>137</v>
      </c>
      <c r="W29" t="s">
        <v>138</v>
      </c>
      <c r="X29" t="s">
        <v>88</v>
      </c>
      <c r="Y29" t="s">
        <v>89</v>
      </c>
      <c r="Z29">
        <v>0.92549948999999998</v>
      </c>
      <c r="AA29" t="s">
        <v>42</v>
      </c>
      <c r="AB29">
        <v>1.07425517</v>
      </c>
      <c r="AC29">
        <v>1.08900675</v>
      </c>
      <c r="AD29">
        <v>1.2549934199999999</v>
      </c>
      <c r="AE29">
        <v>0.90500000000000003</v>
      </c>
      <c r="AF29">
        <v>0.74299999999999999</v>
      </c>
      <c r="AG29">
        <v>0.80900000000000005</v>
      </c>
      <c r="AI29">
        <v>1340</v>
      </c>
      <c r="AJ29">
        <v>446.9</v>
      </c>
      <c r="AK29">
        <v>295.60000000000002</v>
      </c>
      <c r="AL29">
        <v>903.8</v>
      </c>
    </row>
    <row r="30" spans="1:38" x14ac:dyDescent="0.3">
      <c r="A30" t="s">
        <v>130</v>
      </c>
      <c r="B30" s="1">
        <v>45020</v>
      </c>
      <c r="C30" t="s">
        <v>131</v>
      </c>
      <c r="D30" t="s">
        <v>139</v>
      </c>
      <c r="E30" s="2">
        <v>259000000000</v>
      </c>
      <c r="F30" t="s">
        <v>181</v>
      </c>
      <c r="G30" t="s">
        <v>140</v>
      </c>
      <c r="H30" t="s">
        <v>186</v>
      </c>
      <c r="I30">
        <v>80</v>
      </c>
      <c r="J30" t="s">
        <v>187</v>
      </c>
      <c r="K30" t="s">
        <v>141</v>
      </c>
      <c r="L30">
        <v>421744321</v>
      </c>
      <c r="M30" t="s">
        <v>142</v>
      </c>
      <c r="S30" t="s">
        <v>143</v>
      </c>
      <c r="T30" t="s">
        <v>144</v>
      </c>
      <c r="W30" t="s">
        <v>129</v>
      </c>
      <c r="X30" t="s">
        <v>88</v>
      </c>
      <c r="Y30" t="s">
        <v>89</v>
      </c>
      <c r="Z30">
        <v>1.03601812</v>
      </c>
      <c r="AA30" t="s">
        <v>42</v>
      </c>
      <c r="AB30">
        <v>1.23320377</v>
      </c>
      <c r="AC30">
        <v>1.4174689700000001</v>
      </c>
      <c r="AD30">
        <v>1.4326513700000001</v>
      </c>
      <c r="AE30">
        <v>0.78100000000000003</v>
      </c>
      <c r="AF30">
        <v>0.76500000000000001</v>
      </c>
      <c r="AG30">
        <v>0.623</v>
      </c>
      <c r="AI30">
        <v>1506.2</v>
      </c>
      <c r="AJ30">
        <v>563.79999999999995</v>
      </c>
      <c r="AK30">
        <v>340.8</v>
      </c>
      <c r="AL30">
        <v>1008.5</v>
      </c>
    </row>
    <row r="31" spans="1:38" x14ac:dyDescent="0.3">
      <c r="A31" t="s">
        <v>130</v>
      </c>
      <c r="B31" s="1">
        <v>45020</v>
      </c>
      <c r="C31" t="s">
        <v>131</v>
      </c>
      <c r="D31" t="s">
        <v>145</v>
      </c>
      <c r="E31" s="2">
        <v>259000000000</v>
      </c>
      <c r="F31" t="s">
        <v>182</v>
      </c>
      <c r="G31" t="s">
        <v>146</v>
      </c>
      <c r="H31" t="s">
        <v>186</v>
      </c>
      <c r="I31">
        <v>73</v>
      </c>
      <c r="J31" t="s">
        <v>187</v>
      </c>
      <c r="K31" t="s">
        <v>147</v>
      </c>
      <c r="L31">
        <v>421742339</v>
      </c>
      <c r="M31" t="s">
        <v>148</v>
      </c>
      <c r="S31" t="s">
        <v>149</v>
      </c>
      <c r="T31" t="s">
        <v>150</v>
      </c>
      <c r="W31" t="s">
        <v>103</v>
      </c>
      <c r="X31" t="s">
        <v>88</v>
      </c>
      <c r="Y31" t="s">
        <v>89</v>
      </c>
      <c r="Z31">
        <v>1.0591144400000001</v>
      </c>
      <c r="AA31" t="s">
        <v>42</v>
      </c>
      <c r="AB31">
        <v>0.73151703000000001</v>
      </c>
      <c r="AC31">
        <v>1.1305251199999999</v>
      </c>
      <c r="AD31">
        <v>0.97303706000000001</v>
      </c>
      <c r="AE31">
        <v>0.85799999999999998</v>
      </c>
      <c r="AF31">
        <v>0.85599999999999998</v>
      </c>
      <c r="AG31">
        <v>0.80500000000000005</v>
      </c>
      <c r="AI31">
        <v>1292.5</v>
      </c>
      <c r="AJ31">
        <v>525.29999999999995</v>
      </c>
      <c r="AK31">
        <v>343.4</v>
      </c>
      <c r="AL31">
        <v>852.5</v>
      </c>
    </row>
    <row r="32" spans="1:38" x14ac:dyDescent="0.3">
      <c r="A32" t="s">
        <v>130</v>
      </c>
      <c r="B32" s="1">
        <v>45020</v>
      </c>
      <c r="C32" t="s">
        <v>131</v>
      </c>
      <c r="D32" t="s">
        <v>151</v>
      </c>
      <c r="E32" s="2">
        <v>259000000000</v>
      </c>
      <c r="F32" t="s">
        <v>182</v>
      </c>
      <c r="G32" t="s">
        <v>152</v>
      </c>
      <c r="H32" t="s">
        <v>184</v>
      </c>
      <c r="I32">
        <v>47</v>
      </c>
      <c r="J32" t="s">
        <v>185</v>
      </c>
      <c r="K32" t="s">
        <v>153</v>
      </c>
      <c r="L32">
        <v>421744319</v>
      </c>
      <c r="M32" t="s">
        <v>154</v>
      </c>
      <c r="S32" t="s">
        <v>155</v>
      </c>
      <c r="T32" t="s">
        <v>156</v>
      </c>
      <c r="W32" t="s">
        <v>138</v>
      </c>
      <c r="X32" t="s">
        <v>88</v>
      </c>
      <c r="Y32" t="s">
        <v>89</v>
      </c>
      <c r="Z32">
        <v>1.04288965</v>
      </c>
      <c r="AA32" t="s">
        <v>42</v>
      </c>
      <c r="AB32">
        <v>1.21728182</v>
      </c>
      <c r="AC32">
        <v>1.25326662</v>
      </c>
      <c r="AD32">
        <v>1.49154206</v>
      </c>
      <c r="AE32">
        <v>0.90100000000000002</v>
      </c>
      <c r="AF32">
        <v>0.72699999999999998</v>
      </c>
      <c r="AG32">
        <v>0.76100000000000001</v>
      </c>
      <c r="AI32">
        <v>1267.5999999999999</v>
      </c>
      <c r="AJ32">
        <v>476.4</v>
      </c>
      <c r="AK32">
        <v>318.3</v>
      </c>
      <c r="AL32">
        <v>878.5</v>
      </c>
    </row>
    <row r="33" spans="1:38" x14ac:dyDescent="0.3">
      <c r="A33" t="s">
        <v>130</v>
      </c>
      <c r="B33" s="1">
        <v>45020</v>
      </c>
      <c r="C33" t="s">
        <v>131</v>
      </c>
      <c r="D33" t="s">
        <v>157</v>
      </c>
      <c r="E33" s="2">
        <v>259000000000</v>
      </c>
      <c r="F33" t="s">
        <v>181</v>
      </c>
      <c r="G33" t="s">
        <v>158</v>
      </c>
      <c r="H33" t="s">
        <v>184</v>
      </c>
      <c r="I33">
        <v>51</v>
      </c>
      <c r="J33" t="s">
        <v>185</v>
      </c>
      <c r="K33" t="s">
        <v>159</v>
      </c>
      <c r="L33">
        <v>421744317</v>
      </c>
      <c r="M33" t="s">
        <v>160</v>
      </c>
      <c r="S33" t="s">
        <v>161</v>
      </c>
      <c r="T33" t="s">
        <v>162</v>
      </c>
      <c r="W33" t="s">
        <v>96</v>
      </c>
      <c r="X33" t="s">
        <v>88</v>
      </c>
      <c r="Y33" t="s">
        <v>89</v>
      </c>
      <c r="Z33">
        <v>1.13487772</v>
      </c>
      <c r="AA33" t="s">
        <v>42</v>
      </c>
      <c r="AB33">
        <v>0.93939764999999997</v>
      </c>
      <c r="AC33">
        <v>1.0561189099999999</v>
      </c>
      <c r="AD33">
        <v>1.1736210199999999</v>
      </c>
      <c r="AE33">
        <v>0.90300000000000002</v>
      </c>
      <c r="AF33">
        <v>0.84499999999999997</v>
      </c>
      <c r="AG33">
        <v>0.80600000000000005</v>
      </c>
      <c r="AI33">
        <v>1436.7</v>
      </c>
      <c r="AJ33">
        <v>470.6</v>
      </c>
      <c r="AK33">
        <v>285.8</v>
      </c>
      <c r="AL33">
        <v>926.3</v>
      </c>
    </row>
    <row r="34" spans="1:38" x14ac:dyDescent="0.3">
      <c r="A34" t="s">
        <v>130</v>
      </c>
      <c r="B34" s="1">
        <v>45020</v>
      </c>
      <c r="C34" t="s">
        <v>131</v>
      </c>
      <c r="D34" t="s">
        <v>163</v>
      </c>
      <c r="E34" s="2">
        <v>259000000000</v>
      </c>
      <c r="F34" t="s">
        <v>182</v>
      </c>
      <c r="G34" t="s">
        <v>164</v>
      </c>
      <c r="H34" t="s">
        <v>186</v>
      </c>
      <c r="I34">
        <v>56</v>
      </c>
      <c r="J34" t="s">
        <v>185</v>
      </c>
      <c r="K34" t="s">
        <v>165</v>
      </c>
      <c r="L34">
        <v>421742350</v>
      </c>
      <c r="M34" t="s">
        <v>166</v>
      </c>
      <c r="S34" t="s">
        <v>167</v>
      </c>
      <c r="T34" t="s">
        <v>168</v>
      </c>
      <c r="W34" t="s">
        <v>122</v>
      </c>
      <c r="X34" t="s">
        <v>88</v>
      </c>
      <c r="Y34" t="s">
        <v>89</v>
      </c>
      <c r="Z34">
        <v>0.91436340999999999</v>
      </c>
      <c r="AA34" t="s">
        <v>42</v>
      </c>
      <c r="AB34">
        <v>0.85385924000000002</v>
      </c>
      <c r="AC34">
        <v>1.2175024699999999</v>
      </c>
      <c r="AD34">
        <v>1.1032346</v>
      </c>
      <c r="AE34">
        <v>0.95399999999999996</v>
      </c>
      <c r="AF34">
        <v>0.88800000000000001</v>
      </c>
      <c r="AG34">
        <v>0.90800000000000003</v>
      </c>
      <c r="AI34">
        <v>1444.4</v>
      </c>
      <c r="AJ34">
        <v>546.70000000000005</v>
      </c>
      <c r="AK34">
        <v>316.7</v>
      </c>
      <c r="AL34">
        <v>906.7</v>
      </c>
    </row>
    <row r="35" spans="1:38" x14ac:dyDescent="0.3">
      <c r="A35" t="s">
        <v>130</v>
      </c>
      <c r="B35" s="1">
        <v>45020</v>
      </c>
      <c r="C35" t="s">
        <v>131</v>
      </c>
      <c r="D35" t="s">
        <v>169</v>
      </c>
      <c r="E35" s="2">
        <v>259000000000</v>
      </c>
      <c r="F35" t="s">
        <v>181</v>
      </c>
      <c r="G35" t="s">
        <v>170</v>
      </c>
      <c r="H35" t="s">
        <v>186</v>
      </c>
      <c r="I35">
        <v>73</v>
      </c>
      <c r="J35" t="s">
        <v>187</v>
      </c>
      <c r="K35" t="s">
        <v>171</v>
      </c>
      <c r="L35">
        <v>421744311</v>
      </c>
      <c r="M35" t="s">
        <v>172</v>
      </c>
      <c r="S35" t="s">
        <v>173</v>
      </c>
      <c r="T35" t="s">
        <v>174</v>
      </c>
      <c r="W35" t="s">
        <v>103</v>
      </c>
      <c r="X35" t="s">
        <v>88</v>
      </c>
      <c r="Y35" t="s">
        <v>89</v>
      </c>
      <c r="Z35">
        <v>0.85793516999999997</v>
      </c>
      <c r="AA35" t="s">
        <v>42</v>
      </c>
      <c r="AB35">
        <v>0.92852619999999997</v>
      </c>
      <c r="AC35">
        <v>1.1367187999999999</v>
      </c>
      <c r="AD35">
        <v>1.17376097</v>
      </c>
      <c r="AE35">
        <v>0.84299999999999997</v>
      </c>
      <c r="AF35">
        <v>0.84499999999999997</v>
      </c>
      <c r="AG35">
        <v>0.80100000000000005</v>
      </c>
      <c r="AI35">
        <v>1320.8</v>
      </c>
      <c r="AJ35">
        <v>525.4</v>
      </c>
      <c r="AK35">
        <v>314.3</v>
      </c>
      <c r="AL35">
        <v>852.2</v>
      </c>
    </row>
    <row r="36" spans="1:38" x14ac:dyDescent="0.3">
      <c r="A36" t="s">
        <v>130</v>
      </c>
      <c r="B36" s="1">
        <v>45020</v>
      </c>
      <c r="C36" t="s">
        <v>131</v>
      </c>
      <c r="D36" t="s">
        <v>175</v>
      </c>
      <c r="E36" s="2">
        <v>259000000000</v>
      </c>
      <c r="F36" t="s">
        <v>183</v>
      </c>
      <c r="G36" t="s">
        <v>176</v>
      </c>
      <c r="H36" t="s">
        <v>186</v>
      </c>
      <c r="I36">
        <v>80</v>
      </c>
      <c r="J36" t="s">
        <v>187</v>
      </c>
      <c r="K36" t="s">
        <v>177</v>
      </c>
      <c r="L36">
        <v>421744322</v>
      </c>
      <c r="M36" t="s">
        <v>178</v>
      </c>
      <c r="S36" t="s">
        <v>179</v>
      </c>
      <c r="T36" t="s">
        <v>180</v>
      </c>
      <c r="W36" t="s">
        <v>129</v>
      </c>
      <c r="X36" t="s">
        <v>88</v>
      </c>
      <c r="Y36" t="s">
        <v>89</v>
      </c>
      <c r="Z36">
        <v>0.96777787999999998</v>
      </c>
      <c r="AA36" t="s">
        <v>42</v>
      </c>
      <c r="AB36">
        <v>0.73983007000000001</v>
      </c>
      <c r="AC36">
        <v>1.17175871</v>
      </c>
      <c r="AD36">
        <v>1.0197342899999999</v>
      </c>
      <c r="AE36">
        <v>0.80600000000000005</v>
      </c>
      <c r="AF36">
        <v>0.70099999999999996</v>
      </c>
      <c r="AG36">
        <v>0.67800000000000005</v>
      </c>
      <c r="AI36">
        <v>1650.9</v>
      </c>
      <c r="AJ36">
        <v>555.5</v>
      </c>
      <c r="AK36">
        <v>331.1</v>
      </c>
      <c r="AL36">
        <v>1050.5999999999999</v>
      </c>
    </row>
  </sheetData>
  <autoFilter ref="A21:AL3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3"/>
  <sheetViews>
    <sheetView topLeftCell="C1" workbookViewId="0">
      <selection activeCell="I25" sqref="I25"/>
    </sheetView>
  </sheetViews>
  <sheetFormatPr defaultRowHeight="14.4" x14ac:dyDescent="0.3"/>
  <cols>
    <col min="1" max="1" width="9.5546875" bestFit="1" customWidth="1"/>
    <col min="2" max="2" width="48.21875" bestFit="1" customWidth="1"/>
    <col min="3" max="3" width="10.109375" style="4" bestFit="1" customWidth="1"/>
    <col min="4" max="4" width="7.88671875" style="4" bestFit="1" customWidth="1"/>
    <col min="5" max="5" width="13.21875" bestFit="1" customWidth="1"/>
    <col min="6" max="6" width="10.77734375" bestFit="1" customWidth="1"/>
    <col min="7" max="7" width="7.88671875" style="4" bestFit="1" customWidth="1"/>
    <col min="8" max="8" width="10.109375" bestFit="1" customWidth="1"/>
    <col min="9" max="9" width="7.88671875" bestFit="1" customWidth="1"/>
    <col min="10" max="10" width="13.21875" bestFit="1" customWidth="1"/>
    <col min="11" max="11" width="10.77734375" bestFit="1" customWidth="1"/>
    <col min="12" max="12" width="7.88671875" bestFit="1" customWidth="1"/>
    <col min="13" max="13" width="30.77734375" style="4" bestFit="1" customWidth="1"/>
    <col min="14" max="14" width="36.5546875" bestFit="1" customWidth="1"/>
    <col min="15" max="15" width="12" style="4" bestFit="1" customWidth="1"/>
    <col min="16" max="16" width="10.109375" style="4" bestFit="1" customWidth="1"/>
    <col min="17" max="17" width="7.88671875" style="4" bestFit="1" customWidth="1"/>
    <col min="18" max="18" width="13.21875" bestFit="1" customWidth="1"/>
    <col min="19" max="19" width="10.77734375" bestFit="1" customWidth="1"/>
    <col min="20" max="20" width="7.88671875" style="4" bestFit="1" customWidth="1"/>
    <col min="21" max="21" width="33.33203125" style="4" bestFit="1" customWidth="1"/>
    <col min="22" max="22" width="39" bestFit="1" customWidth="1"/>
    <col min="23" max="23" width="12" style="4" bestFit="1" customWidth="1"/>
  </cols>
  <sheetData>
    <row r="1" spans="1:23" x14ac:dyDescent="0.3">
      <c r="A1" s="3"/>
      <c r="B1" s="3"/>
      <c r="C1" s="7" t="s">
        <v>188</v>
      </c>
      <c r="D1" s="7"/>
      <c r="E1" s="7"/>
      <c r="F1" s="7"/>
      <c r="G1" s="7"/>
      <c r="H1" s="7" t="s">
        <v>189</v>
      </c>
      <c r="I1" s="7"/>
      <c r="J1" s="7"/>
      <c r="K1" s="7"/>
      <c r="L1" s="7"/>
      <c r="M1" s="7"/>
      <c r="N1" s="7"/>
      <c r="O1" s="7"/>
      <c r="P1" s="7" t="s">
        <v>190</v>
      </c>
      <c r="Q1" s="7"/>
      <c r="R1" s="7"/>
      <c r="S1" s="7"/>
      <c r="T1" s="7"/>
      <c r="U1" s="7"/>
      <c r="V1" s="7"/>
      <c r="W1" s="7"/>
    </row>
    <row r="2" spans="1:23" x14ac:dyDescent="0.3">
      <c r="A2" s="3" t="s">
        <v>191</v>
      </c>
      <c r="B2" s="3" t="s">
        <v>192</v>
      </c>
      <c r="C2" s="3" t="s">
        <v>193</v>
      </c>
      <c r="D2" s="3" t="s">
        <v>194</v>
      </c>
      <c r="E2" s="3" t="s">
        <v>195</v>
      </c>
      <c r="F2" s="3" t="s">
        <v>196</v>
      </c>
      <c r="G2" s="3" t="s">
        <v>197</v>
      </c>
      <c r="H2" s="3" t="s">
        <v>193</v>
      </c>
      <c r="I2" s="3" t="s">
        <v>194</v>
      </c>
      <c r="J2" s="3" t="s">
        <v>195</v>
      </c>
      <c r="K2" s="3" t="s">
        <v>196</v>
      </c>
      <c r="L2" s="3" t="s">
        <v>197</v>
      </c>
      <c r="M2" s="3" t="s">
        <v>198</v>
      </c>
      <c r="N2" s="3" t="s">
        <v>199</v>
      </c>
      <c r="O2" s="3" t="s">
        <v>202</v>
      </c>
      <c r="P2" s="3" t="s">
        <v>193</v>
      </c>
      <c r="Q2" s="3" t="s">
        <v>194</v>
      </c>
      <c r="R2" s="3" t="s">
        <v>195</v>
      </c>
      <c r="S2" s="3" t="s">
        <v>196</v>
      </c>
      <c r="T2" s="3" t="s">
        <v>197</v>
      </c>
      <c r="U2" s="3" t="s">
        <v>200</v>
      </c>
      <c r="V2" s="3" t="s">
        <v>201</v>
      </c>
      <c r="W2" s="3" t="s">
        <v>203</v>
      </c>
    </row>
    <row r="3" spans="1:23" x14ac:dyDescent="0.3">
      <c r="A3" t="s">
        <v>1</v>
      </c>
      <c r="B3" t="s">
        <v>12</v>
      </c>
      <c r="C3">
        <f>AVERAGE(array_results!AI$28,array_results!AI$31)</f>
        <v>1417.75</v>
      </c>
      <c r="D3">
        <f>_xlfn.STDEV.P(array_results!$AI$28,array_results!$AI$31)</f>
        <v>125.25</v>
      </c>
      <c r="E3">
        <f>AVERAGE(array_results!$AI$23,array_results!$AI$27,array_results!$AI$25,array_results!$AI$29,array_results!$AI$32,array_results!$AI$34)</f>
        <v>1393.1999999999998</v>
      </c>
      <c r="F3">
        <f>_xlfn.STDEV.P(array_results!$AI$23,array_results!$AI$27,array_results!$AI$25,array_results!$AI$29,array_results!$AI$32,array_results!$AI$34)</f>
        <v>113.56224431268231</v>
      </c>
      <c r="G3">
        <f>C3/E3</f>
        <v>1.0176213034740167</v>
      </c>
      <c r="H3">
        <f>AVERAGE(array_results!$AI$30,array_results!$AI$35)</f>
        <v>1413.5</v>
      </c>
      <c r="I3">
        <f>_xlfn.STDEV.P(array_results!$AI$30,array_results!$AI$35)</f>
        <v>92.700000000000045</v>
      </c>
      <c r="J3">
        <f>AVERAGE(array_results!$AI$22,array_results!$AI$33)</f>
        <v>1519.3000000000002</v>
      </c>
      <c r="K3">
        <f>_xlfn.STDEV.P(array_results!$AI$22,array_results!$AI$33)</f>
        <v>82.600000000000023</v>
      </c>
      <c r="L3">
        <f>H3/J3</f>
        <v>0.93036266701770542</v>
      </c>
      <c r="M3">
        <f>H3/C3</f>
        <v>0.99700229236466231</v>
      </c>
      <c r="N3">
        <f>J3/E3</f>
        <v>1.0905110536893485</v>
      </c>
      <c r="O3">
        <f>M3/N3</f>
        <v>0.91425234892545726</v>
      </c>
      <c r="P3">
        <f>AVERAGE(array_results!$AI$24,array_results!$AI$36)</f>
        <v>1441.2</v>
      </c>
      <c r="Q3">
        <f>_xlfn.STDEV.P(array_results!$AI$24,array_results!$AI$36)</f>
        <v>209.70000000000019</v>
      </c>
      <c r="R3">
        <f>AVERAGE(array_results!$AI$26)</f>
        <v>1529.5</v>
      </c>
      <c r="S3">
        <f>_xlfn.STDEV.P(array_results!$AI$26)</f>
        <v>0</v>
      </c>
      <c r="T3">
        <f>P3/R3</f>
        <v>0.94226871526642697</v>
      </c>
      <c r="U3">
        <f>P3/C3</f>
        <v>1.0165402927173339</v>
      </c>
      <c r="V3">
        <f>R3/E3</f>
        <v>1.0978323284524836</v>
      </c>
      <c r="W3">
        <f>U3/V3</f>
        <v>0.92595223001882287</v>
      </c>
    </row>
    <row r="4" spans="1:23" x14ac:dyDescent="0.3">
      <c r="A4" t="s">
        <v>2</v>
      </c>
      <c r="B4" t="s">
        <v>13</v>
      </c>
      <c r="C4">
        <v>546.15</v>
      </c>
      <c r="D4">
        <f>_xlfn.STDEV.P(array_results!$AJ$28,array_results!$AJ$31)</f>
        <v>20.850000000000023</v>
      </c>
      <c r="E4">
        <f>AVERAGE(array_results!$AJ$23,array_results!$AJ$27,array_results!$AJ$25,array_results!$AJ$29,array_results!$AJ$32,array_results!$AJ$34)</f>
        <v>485.5</v>
      </c>
      <c r="F4">
        <f>_xlfn.STDEV.P(array_results!$AJ$23,array_results!$AJ$27,array_results!$AJ$25,array_results!$AJ$29,array_results!$AJ$32,array_results!$AJ$34)</f>
        <v>46.545318418361575</v>
      </c>
      <c r="G4">
        <f>C4/E4</f>
        <v>1.1249227600411946</v>
      </c>
      <c r="H4">
        <f>AVERAGE(array_results!$AJ$30,array_results!$AJ$35)</f>
        <v>544.59999999999991</v>
      </c>
      <c r="I4">
        <f>_xlfn.STDEV.P(array_results!$AJ$30,array_results!$AJ$35)</f>
        <v>19.199999999999989</v>
      </c>
      <c r="J4">
        <f>AVERAGE(array_results!$AJ$22,array_results!$AJ$33)</f>
        <v>475.8</v>
      </c>
      <c r="K4">
        <f>_xlfn.STDEV.P(array_results!$AJ$22,array_results!$AJ$33)</f>
        <v>5.1999999999999886</v>
      </c>
      <c r="L4">
        <f t="shared" ref="L4:L6" si="0">H4/J4</f>
        <v>1.1445985708280788</v>
      </c>
      <c r="M4">
        <f>H4/C4</f>
        <v>0.99716195184473122</v>
      </c>
      <c r="N4">
        <f t="shared" ref="N4:N6" si="1">J4/E4</f>
        <v>0.98002059732234814</v>
      </c>
      <c r="O4">
        <f t="shared" ref="O4:O6" si="2">M4/N4</f>
        <v>1.0174908104678793</v>
      </c>
      <c r="P4">
        <f>AVERAGE(array_results!$AJ$24,array_results!$AJ$36)</f>
        <v>536.75</v>
      </c>
      <c r="Q4">
        <f>_xlfn.STDEV.P(array_results!$AJ$24,array_results!$AJ$36)</f>
        <v>18.75</v>
      </c>
      <c r="R4">
        <f>AVERAGE(array_results!$AJ$26)</f>
        <v>523.20000000000005</v>
      </c>
      <c r="S4">
        <f>_xlfn.STDEV.P(array_results!$AJ$26)</f>
        <v>0</v>
      </c>
      <c r="T4">
        <f t="shared" ref="T4:T6" si="3">P4/R4</f>
        <v>1.0258983180428134</v>
      </c>
      <c r="U4">
        <f>P4/C4</f>
        <v>0.98278861118740279</v>
      </c>
      <c r="V4">
        <f>R4/E4</f>
        <v>1.0776519052523172</v>
      </c>
      <c r="W4">
        <f t="shared" ref="W4:W6" si="4">U4/V4</f>
        <v>0.91197222999136862</v>
      </c>
    </row>
    <row r="5" spans="1:23" x14ac:dyDescent="0.3">
      <c r="A5" t="s">
        <v>3</v>
      </c>
      <c r="B5" t="s">
        <v>14</v>
      </c>
      <c r="C5">
        <f>AVERAGE(array_results!$AK$28,array_results!$AK$31)</f>
        <v>342.95</v>
      </c>
      <c r="D5">
        <f>_xlfn.STDEV.P(array_results!$AK$28,array_results!$AK$31)</f>
        <v>0.44999999999998863</v>
      </c>
      <c r="E5">
        <f>AVERAGE(array_results!$AK$23,array_results!$AK$27,array_results!$AK$25,array_results!$AK$29,array_results!$AK$32,array_results!$AK$34)</f>
        <v>315.03333333333336</v>
      </c>
      <c r="F5">
        <f>_xlfn.STDEV.P(array_results!$AK$23,array_results!$AK$27,array_results!$AK$25,array_results!$AK$29,array_results!$AK$32,array_results!$AK$34)</f>
        <v>26.30485802196155</v>
      </c>
      <c r="G5">
        <f>C5/E5</f>
        <v>1.088614961379748</v>
      </c>
      <c r="H5">
        <f>AVERAGE(array_results!$AK$30,array_results!$AK$35)</f>
        <v>327.55</v>
      </c>
      <c r="I5">
        <f>_xlfn.STDEV.P(array_results!$AK$30,array_results!$AK$35)</f>
        <v>13.25</v>
      </c>
      <c r="J5">
        <f>AVERAGE(array_results!$AK$22,array_results!$AK$33)</f>
        <v>343.25</v>
      </c>
      <c r="K5">
        <f>_xlfn.STDEV.P(array_results!$AK$22,array_results!$AK$33)</f>
        <v>57.450000000000017</v>
      </c>
      <c r="L5">
        <f t="shared" si="0"/>
        <v>0.95426074289876184</v>
      </c>
      <c r="M5">
        <f>H5/C5</f>
        <v>0.95509549497011237</v>
      </c>
      <c r="N5">
        <f t="shared" si="1"/>
        <v>1.0895672415617395</v>
      </c>
      <c r="O5">
        <f t="shared" si="2"/>
        <v>0.87658242514809737</v>
      </c>
      <c r="P5">
        <f>AVERAGE(array_results!$AK$24,array_results!$AK$36)</f>
        <v>341.05</v>
      </c>
      <c r="Q5">
        <f>_xlfn.STDEV.P(array_results!$AK$24,array_results!$AK$36)</f>
        <v>9.9499999999999886</v>
      </c>
      <c r="R5">
        <f>AVERAGE(array_results!$AK$26)</f>
        <v>436</v>
      </c>
      <c r="S5">
        <f>_xlfn.STDEV.P(array_results!$AK$26)</f>
        <v>0</v>
      </c>
      <c r="T5">
        <f t="shared" si="3"/>
        <v>0.78222477064220186</v>
      </c>
      <c r="U5">
        <f>P5/C5</f>
        <v>0.9944598337950139</v>
      </c>
      <c r="V5">
        <f t="shared" ref="V5:V6" si="5">R5/E5</f>
        <v>1.3839805311607236</v>
      </c>
      <c r="W5">
        <f t="shared" si="4"/>
        <v>0.71855045024439423</v>
      </c>
    </row>
    <row r="6" spans="1:23" x14ac:dyDescent="0.3">
      <c r="A6" t="s">
        <v>4</v>
      </c>
      <c r="B6" t="s">
        <v>15</v>
      </c>
      <c r="C6">
        <f>AVERAGE(array_results!$AL$28,array_results!$AL$31)</f>
        <v>943</v>
      </c>
      <c r="D6">
        <f>_xlfn.STDEV.P(array_results!$AL$28,array_results!$AL$31)</f>
        <v>90.5</v>
      </c>
      <c r="E6">
        <f>AVERAGE(array_results!$AL$23,array_results!$AL$27,array_results!$AL$25,array_results!$AL$29,array_results!$AL$32,array_results!$AL$34)</f>
        <v>903.34999999999991</v>
      </c>
      <c r="F6">
        <f>_xlfn.STDEV.P(array_results!$AL$23,array_results!$AL$27,array_results!$AL$25,array_results!$AL$29,array_results!$AL$32,array_results!$AL$34)</f>
        <v>33.967324985442495</v>
      </c>
      <c r="G6">
        <f>C6/E6</f>
        <v>1.0438921791110867</v>
      </c>
      <c r="H6">
        <f>AVERAGE(array_results!$AL$30,array_results!$AL$35)</f>
        <v>930.35</v>
      </c>
      <c r="I6">
        <f>_xlfn.STDEV.P(array_results!$AL$30,array_results!$AL$35)</f>
        <v>78.149999999999977</v>
      </c>
      <c r="J6">
        <f>AVERAGE(array_results!$AL$22,array_results!$AL$33)</f>
        <v>881.3</v>
      </c>
      <c r="K6">
        <f>_xlfn.STDEV.P(array_results!$AL$22,array_results!$AL$33)</f>
        <v>45</v>
      </c>
      <c r="L6">
        <f t="shared" si="0"/>
        <v>1.0556564166572111</v>
      </c>
      <c r="M6">
        <f>H6/C6</f>
        <v>0.98658536585365852</v>
      </c>
      <c r="N6">
        <f t="shared" si="1"/>
        <v>0.97559085625726472</v>
      </c>
      <c r="O6">
        <f t="shared" si="2"/>
        <v>1.0112695906546039</v>
      </c>
      <c r="P6">
        <f>AVERAGE(array_results!$AL$24,array_results!$AL$36)</f>
        <v>983.9</v>
      </c>
      <c r="Q6">
        <f>_xlfn.STDEV.P(array_results!$AL$24,array_results!$AL$36)</f>
        <v>66.699999999999932</v>
      </c>
      <c r="R6">
        <f>AVERAGE(array_results!$AL$26)</f>
        <v>913.7</v>
      </c>
      <c r="S6">
        <f>_xlfn.STDEV.P(array_results!$AL$26)</f>
        <v>0</v>
      </c>
      <c r="T6">
        <f t="shared" si="3"/>
        <v>1.0768304695195359</v>
      </c>
      <c r="U6">
        <f>P6/C6</f>
        <v>1.043372216330859</v>
      </c>
      <c r="V6">
        <f t="shared" si="5"/>
        <v>1.0114573531853657</v>
      </c>
      <c r="W6">
        <f t="shared" si="4"/>
        <v>1.0315533453239372</v>
      </c>
    </row>
    <row r="7" spans="1:23" x14ac:dyDescent="0.3">
      <c r="C7"/>
      <c r="D7"/>
      <c r="G7"/>
      <c r="M7"/>
      <c r="O7"/>
      <c r="P7"/>
      <c r="Q7"/>
      <c r="T7"/>
      <c r="U7"/>
      <c r="W7"/>
    </row>
    <row r="8" spans="1:23" x14ac:dyDescent="0.3">
      <c r="C8"/>
      <c r="D8"/>
      <c r="G8"/>
      <c r="M8"/>
      <c r="O8"/>
      <c r="P8"/>
      <c r="Q8"/>
      <c r="T8"/>
      <c r="U8"/>
      <c r="W8"/>
    </row>
    <row r="9" spans="1:23" x14ac:dyDescent="0.3">
      <c r="C9"/>
      <c r="D9"/>
      <c r="G9"/>
      <c r="M9"/>
      <c r="O9"/>
      <c r="P9"/>
      <c r="Q9"/>
      <c r="T9"/>
      <c r="U9"/>
      <c r="W9"/>
    </row>
    <row r="10" spans="1:23" x14ac:dyDescent="0.3">
      <c r="C10"/>
      <c r="D10"/>
      <c r="G10"/>
      <c r="M10"/>
      <c r="O10"/>
      <c r="P10"/>
      <c r="Q10"/>
      <c r="T10"/>
      <c r="U10"/>
      <c r="W10"/>
    </row>
    <row r="11" spans="1:23" x14ac:dyDescent="0.3">
      <c r="C11"/>
      <c r="D11"/>
      <c r="G11"/>
      <c r="M11"/>
      <c r="O11"/>
      <c r="P11"/>
      <c r="Q11"/>
      <c r="T11"/>
      <c r="U11"/>
      <c r="W11"/>
    </row>
    <row r="12" spans="1:23" x14ac:dyDescent="0.3">
      <c r="C12"/>
      <c r="D12"/>
      <c r="G12"/>
      <c r="M12"/>
      <c r="O12"/>
      <c r="P12"/>
      <c r="Q12"/>
      <c r="T12"/>
      <c r="U12"/>
      <c r="W12"/>
    </row>
    <row r="13" spans="1:23" x14ac:dyDescent="0.3">
      <c r="C13"/>
      <c r="D13"/>
      <c r="G13"/>
      <c r="M13"/>
      <c r="O13"/>
      <c r="P13"/>
      <c r="Q13"/>
      <c r="T13"/>
      <c r="U13"/>
      <c r="W13"/>
    </row>
    <row r="14" spans="1:23" x14ac:dyDescent="0.3">
      <c r="C14"/>
      <c r="D14"/>
      <c r="G14"/>
      <c r="M14"/>
      <c r="O14"/>
      <c r="P14"/>
      <c r="Q14"/>
      <c r="T14"/>
      <c r="U14"/>
      <c r="W14"/>
    </row>
    <row r="15" spans="1:23" x14ac:dyDescent="0.3">
      <c r="C15"/>
      <c r="D15"/>
      <c r="G15"/>
      <c r="M15"/>
      <c r="O15"/>
      <c r="P15"/>
      <c r="Q15"/>
      <c r="T15"/>
      <c r="U15"/>
      <c r="W15"/>
    </row>
    <row r="16" spans="1:23" x14ac:dyDescent="0.3">
      <c r="C16"/>
      <c r="D16"/>
      <c r="G16"/>
      <c r="M16"/>
      <c r="O16"/>
      <c r="P16"/>
      <c r="Q16"/>
      <c r="T16"/>
      <c r="U16"/>
      <c r="W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</sheetData>
  <mergeCells count="3">
    <mergeCell ref="C1:G1"/>
    <mergeCell ref="H1:O1"/>
    <mergeCell ref="P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FC0-64FD-4EF3-B4FB-3545A45D1E4D}">
  <dimension ref="A1:AN323"/>
  <sheetViews>
    <sheetView tabSelected="1" topLeftCell="Z1" workbookViewId="0">
      <selection activeCell="AM3" sqref="AM3"/>
    </sheetView>
  </sheetViews>
  <sheetFormatPr defaultRowHeight="14.4" x14ac:dyDescent="0.3"/>
  <cols>
    <col min="1" max="1" width="9.5546875" bestFit="1" customWidth="1"/>
    <col min="2" max="2" width="48.21875" bestFit="1" customWidth="1"/>
    <col min="3" max="4" width="7.44140625" bestFit="1" customWidth="1"/>
    <col min="5" max="5" width="10.109375" style="4" bestFit="1" customWidth="1"/>
    <col min="6" max="6" width="7.88671875" style="4" bestFit="1" customWidth="1"/>
    <col min="7" max="7" width="8.21875" style="4" bestFit="1" customWidth="1"/>
    <col min="8" max="8" width="4.109375" style="4" bestFit="1" customWidth="1"/>
    <col min="9" max="9" width="17.33203125" style="4" bestFit="1" customWidth="1"/>
    <col min="10" max="10" width="13.21875" bestFit="1" customWidth="1"/>
    <col min="11" max="11" width="12" bestFit="1" customWidth="1"/>
    <col min="12" max="12" width="10.109375" bestFit="1" customWidth="1"/>
    <col min="13" max="13" width="7.88671875" bestFit="1" customWidth="1"/>
    <col min="14" max="14" width="8.21875" bestFit="1" customWidth="1"/>
    <col min="15" max="15" width="4.109375" bestFit="1" customWidth="1"/>
    <col min="16" max="16" width="17.33203125" bestFit="1" customWidth="1"/>
    <col min="17" max="17" width="24.5546875" style="4" bestFit="1" customWidth="1"/>
    <col min="18" max="18" width="22.33203125" style="4" bestFit="1" customWidth="1"/>
    <col min="19" max="19" width="18.77734375" style="4" bestFit="1" customWidth="1"/>
    <col min="20" max="20" width="17.88671875" style="4" bestFit="1" customWidth="1"/>
    <col min="21" max="21" width="23.5546875" style="4" bestFit="1" customWidth="1"/>
    <col min="22" max="22" width="13.21875" bestFit="1" customWidth="1"/>
    <col min="23" max="23" width="12" bestFit="1" customWidth="1"/>
    <col min="24" max="24" width="27.6640625" bestFit="1" customWidth="1"/>
    <col min="25" max="25" width="25.44140625" bestFit="1" customWidth="1"/>
    <col min="26" max="26" width="10.109375" style="4" bestFit="1" customWidth="1"/>
    <col min="27" max="27" width="7.88671875" style="4" bestFit="1" customWidth="1"/>
    <col min="28" max="28" width="8.21875" style="4" bestFit="1" customWidth="1"/>
    <col min="29" max="29" width="4.109375" style="4" bestFit="1" customWidth="1"/>
    <col min="30" max="30" width="22.77734375" style="4" bestFit="1" customWidth="1"/>
    <col min="31" max="31" width="24.5546875" style="4" bestFit="1" customWidth="1"/>
    <col min="32" max="32" width="22.33203125" style="4" bestFit="1" customWidth="1"/>
    <col min="33" max="33" width="18.77734375" style="4" bestFit="1" customWidth="1"/>
    <col min="34" max="34" width="17.88671875" style="4" bestFit="1" customWidth="1"/>
    <col min="35" max="35" width="23.5546875" style="4" bestFit="1" customWidth="1"/>
    <col min="36" max="36" width="13.21875" bestFit="1" customWidth="1"/>
    <col min="37" max="37" width="10.77734375" bestFit="1" customWidth="1"/>
    <col min="38" max="39" width="25.44140625" bestFit="1" customWidth="1"/>
    <col min="40" max="40" width="12" style="4" bestFit="1" customWidth="1"/>
  </cols>
  <sheetData>
    <row r="1" spans="1:40" x14ac:dyDescent="0.3">
      <c r="A1" s="5"/>
      <c r="B1" s="5"/>
      <c r="C1" s="5"/>
      <c r="D1" s="5"/>
      <c r="E1" s="8" t="s">
        <v>188</v>
      </c>
      <c r="F1" s="9"/>
      <c r="G1" s="9"/>
      <c r="H1" s="9"/>
      <c r="I1" s="9"/>
      <c r="J1" s="9"/>
      <c r="K1" s="10"/>
      <c r="L1" s="11" t="s">
        <v>189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8" t="s">
        <v>190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0"/>
      <c r="AN1"/>
    </row>
    <row r="2" spans="1:40" x14ac:dyDescent="0.3">
      <c r="A2" s="5" t="s">
        <v>191</v>
      </c>
      <c r="B2" s="5" t="s">
        <v>192</v>
      </c>
      <c r="C2" s="5" t="s">
        <v>220</v>
      </c>
      <c r="D2" s="5" t="s">
        <v>21</v>
      </c>
      <c r="E2" s="6" t="s">
        <v>193</v>
      </c>
      <c r="F2" s="6" t="s">
        <v>194</v>
      </c>
      <c r="G2" s="6" t="s">
        <v>208</v>
      </c>
      <c r="H2" s="6" t="s">
        <v>209</v>
      </c>
      <c r="I2" s="6" t="s">
        <v>210</v>
      </c>
      <c r="J2" s="6" t="s">
        <v>195</v>
      </c>
      <c r="K2" s="6" t="s">
        <v>196</v>
      </c>
      <c r="L2" s="5" t="s">
        <v>193</v>
      </c>
      <c r="M2" s="5" t="s">
        <v>194</v>
      </c>
      <c r="N2" s="5" t="s">
        <v>208</v>
      </c>
      <c r="O2" s="5" t="s">
        <v>209</v>
      </c>
      <c r="P2" s="5" t="s">
        <v>210</v>
      </c>
      <c r="Q2" s="5" t="s">
        <v>212</v>
      </c>
      <c r="R2" s="5" t="s">
        <v>211</v>
      </c>
      <c r="S2" s="5" t="s">
        <v>213</v>
      </c>
      <c r="T2" s="5" t="s">
        <v>214</v>
      </c>
      <c r="U2" s="5" t="s">
        <v>207</v>
      </c>
      <c r="V2" s="5" t="s">
        <v>195</v>
      </c>
      <c r="W2" s="5" t="s">
        <v>196</v>
      </c>
      <c r="X2" s="5" t="s">
        <v>215</v>
      </c>
      <c r="Y2" s="5" t="s">
        <v>216</v>
      </c>
      <c r="Z2" s="6" t="s">
        <v>193</v>
      </c>
      <c r="AA2" s="6" t="s">
        <v>194</v>
      </c>
      <c r="AB2" s="6" t="s">
        <v>208</v>
      </c>
      <c r="AC2" s="6" t="s">
        <v>209</v>
      </c>
      <c r="AD2" s="6" t="s">
        <v>217</v>
      </c>
      <c r="AE2" s="6" t="s">
        <v>212</v>
      </c>
      <c r="AF2" s="6" t="s">
        <v>211</v>
      </c>
      <c r="AG2" s="6" t="s">
        <v>213</v>
      </c>
      <c r="AH2" s="6" t="s">
        <v>214</v>
      </c>
      <c r="AI2" s="6" t="s">
        <v>207</v>
      </c>
      <c r="AJ2" s="6" t="s">
        <v>195</v>
      </c>
      <c r="AK2" s="6" t="s">
        <v>196</v>
      </c>
      <c r="AL2" s="6" t="s">
        <v>218</v>
      </c>
      <c r="AM2" s="6" t="s">
        <v>216</v>
      </c>
      <c r="AN2"/>
    </row>
    <row r="3" spans="1:40" x14ac:dyDescent="0.3">
      <c r="A3" s="5" t="s">
        <v>1</v>
      </c>
      <c r="B3" s="5" t="s">
        <v>12</v>
      </c>
      <c r="C3" s="5" t="s">
        <v>28</v>
      </c>
      <c r="D3" s="5" t="s">
        <v>22</v>
      </c>
      <c r="E3" s="6">
        <f>AVERAGE(array_results!AI$28,array_results!AI$31)</f>
        <v>1417.75</v>
      </c>
      <c r="F3" s="6">
        <f>_xlfn.STDEV.P(array_results!$AI$28,array_results!$AI$31)</f>
        <v>125.25</v>
      </c>
      <c r="G3" s="6">
        <f>_xlfn.T.TEST(CHOOSE({1,2},array_results!$AI$28,array_results!$AI$31),CHOOSE({1,2,3,4,5},array_results!$AI$23,array_results!$AI$27,array_results!$AI$25,array_results!$AI$29,array_results!$AI$34),2,3)</f>
        <v>0.99718296306196941</v>
      </c>
      <c r="H3" s="6"/>
      <c r="I3" s="6">
        <f>E3/J3</f>
        <v>0.99959811608099713</v>
      </c>
      <c r="J3" s="6">
        <f>AVERAGE(array_results!$AI$23,array_results!$AI$27,array_results!$AI$25,array_results!$AI$29,array_results!$AI$34)</f>
        <v>1418.3200000000002</v>
      </c>
      <c r="K3" s="6">
        <f>_xlfn.STDEV.P(array_results!$AI$23,array_results!$AI$27,array_results!$AI$25,array_results!$AI$29,array_results!$AI$34)</f>
        <v>108.1183314706623</v>
      </c>
      <c r="L3" s="5">
        <f>AVERAGE(array_results!$AI$30,array_results!$AI$35)</f>
        <v>1413.5</v>
      </c>
      <c r="M3" s="5">
        <f>_xlfn.STDEV.P(array_results!$AI$30,array_results!$AI$35)</f>
        <v>92.700000000000045</v>
      </c>
      <c r="N3" s="5">
        <f>_xlfn.T.TEST(CHOOSE({1,2},array_results!$AI$30,array_results!$AI$35),CHOOSE({1,2,3},array_results!$AI$22,array_results!$AI$32,array_results!$AI$33),2,3)</f>
        <v>0.88133272380354089</v>
      </c>
      <c r="O3" s="5"/>
      <c r="P3" s="5">
        <f>L3/V3</f>
        <v>0.98474292880033454</v>
      </c>
      <c r="Q3" s="5">
        <f>'just data'!$N$10</f>
        <v>0.99902295385286521</v>
      </c>
      <c r="R3" s="5">
        <f>'just data'!$N$12</f>
        <v>2.2872597404388184E-2</v>
      </c>
      <c r="S3" s="5">
        <f>'just data'!$N$14</f>
        <v>0.89369016722656824</v>
      </c>
      <c r="T3" s="5"/>
      <c r="U3" s="5">
        <f>Q3/X3</f>
        <v>0.99332803181670382</v>
      </c>
      <c r="V3" s="5">
        <f>AVERAGE(array_results!$AI$22,array_results!$AI$32,array_results!$AI$33)</f>
        <v>1435.3999999999999</v>
      </c>
      <c r="W3" s="5">
        <f>_xlfn.STDEV.P(array_results!$AI$22,array_results!$AI$32,array_results!$AI$33)</f>
        <v>136.48049921753176</v>
      </c>
      <c r="X3" s="5">
        <f>'just data'!$N$11</f>
        <v>1.0057331735879294</v>
      </c>
      <c r="Y3" s="5">
        <f>'just data'!$N$13</f>
        <v>5.6533799597230573E-2</v>
      </c>
      <c r="Z3" s="6">
        <f>AVERAGE(array_results!$AI$24,array_results!$AI$36)</f>
        <v>1441.2</v>
      </c>
      <c r="AA3" s="6">
        <f>_xlfn.STDEV.P(array_results!$AI$24,array_results!$AI$36)</f>
        <v>209.70000000000019</v>
      </c>
      <c r="AB3" s="6" t="e">
        <f>_xlfn.T.TEST(CHOOSE({1,2},array_results!$AI$24,array_results!$AI$36),array_results!$AI$26,2,3)</f>
        <v>#DIV/0!</v>
      </c>
      <c r="AC3" s="6"/>
      <c r="AD3" s="6">
        <f>Z3/AJ3</f>
        <v>0.94226871526642697</v>
      </c>
      <c r="AE3" s="6">
        <f>'just data'!$O$10</f>
        <v>1.0113666762354729</v>
      </c>
      <c r="AF3" s="6">
        <f>'just data'!$O$12</f>
        <v>5.8562034069128632E-2</v>
      </c>
      <c r="AG3" s="6" t="e">
        <f>'just data'!$O$14</f>
        <v>#DIV/0!</v>
      </c>
      <c r="AH3" s="6"/>
      <c r="AI3" s="6">
        <f>AE3/AL3</f>
        <v>1.0703492898478981</v>
      </c>
      <c r="AJ3" s="6">
        <f>AVERAGE(array_results!$AI$26)</f>
        <v>1529.5</v>
      </c>
      <c r="AK3" s="6">
        <f>_xlfn.STDEV.P(array_results!$AI$26)</f>
        <v>0</v>
      </c>
      <c r="AL3" s="6">
        <f>'just data'!$O$11</f>
        <v>0.94489405078149125</v>
      </c>
      <c r="AM3" s="6">
        <f>'just data'!$O$13</f>
        <v>0</v>
      </c>
      <c r="AN3"/>
    </row>
    <row r="4" spans="1:40" x14ac:dyDescent="0.3">
      <c r="A4" s="5" t="s">
        <v>2</v>
      </c>
      <c r="B4" s="5" t="s">
        <v>13</v>
      </c>
      <c r="C4" s="5" t="s">
        <v>29</v>
      </c>
      <c r="D4" s="5" t="s">
        <v>23</v>
      </c>
      <c r="E4" s="6">
        <f>AVERAGE(array_results!AJ$28,array_results!AJ$31)</f>
        <v>546.15</v>
      </c>
      <c r="F4" s="6">
        <f>_xlfn.STDEV.P(array_results!$AJ$28,array_results!$AJ$31)</f>
        <v>20.850000000000023</v>
      </c>
      <c r="G4" s="6">
        <f>_xlfn.T.TEST(CHOOSE({1,2},array_results!$AJ$28,array_results!$AJ$31),CHOOSE({1,2,3,4,5},array_results!$AJ$23,array_results!$AJ$27,array_results!$AJ$25,array_results!$AJ$29,array_results!$AJ$34),2,3)</f>
        <v>0.14826292416345965</v>
      </c>
      <c r="H4" s="6"/>
      <c r="I4" s="6">
        <f>E4/J4</f>
        <v>1.1207214971681849</v>
      </c>
      <c r="J4" s="6">
        <f>AVERAGE(array_results!$AJ$23,array_results!$AJ$27,array_results!$AJ$25,array_results!$AJ$29,array_results!$AJ$34)</f>
        <v>487.32000000000005</v>
      </c>
      <c r="K4" s="6">
        <f>_xlfn.STDEV.P(array_results!$AJ$23,array_results!$AJ$27,array_results!$AJ$25,array_results!$AJ$29,array_results!$AJ$34)</f>
        <v>50.792574260416743</v>
      </c>
      <c r="L4" s="5">
        <f>AVERAGE(array_results!$AJ$30,array_results!$AJ$35)</f>
        <v>544.59999999999991</v>
      </c>
      <c r="M4" s="5">
        <f>_xlfn.STDEV.P(array_results!$AJ$30,array_results!$AJ$35)</f>
        <v>19.199999999999989</v>
      </c>
      <c r="N4" s="5">
        <f>_xlfn.T.TEST(CHOOSE({1,2},array_results!$AJ$30,array_results!$AJ$35),CHOOSE({1,2,3},array_results!$AJ$22,array_results!$AJ$32,array_results!$AJ$33),2,3)</f>
        <v>0.16638437613491014</v>
      </c>
      <c r="O4" s="5"/>
      <c r="P4" s="5">
        <f>L4/V4</f>
        <v>1.1441176470588232</v>
      </c>
      <c r="Q4" s="5">
        <f>'just data'!$P$10</f>
        <v>0.99727331421601351</v>
      </c>
      <c r="R4" s="5">
        <f>'just data'!$P$12</f>
        <v>2.9170531930859389E-3</v>
      </c>
      <c r="S4" s="5">
        <f>'just data'!$P$14</f>
        <v>1.6894256310163551E-2</v>
      </c>
      <c r="T4" s="5"/>
      <c r="U4" s="5">
        <f>Q4/X4</f>
        <v>0.93414152756449653</v>
      </c>
      <c r="V4" s="5">
        <f>AVERAGE(array_results!$AJ$22,array_results!$AJ$32,array_results!$AJ$33)</f>
        <v>476</v>
      </c>
      <c r="W4" s="5">
        <f>_xlfn.STDEV.P(array_results!$AJ$22,array_results!$AJ$32,array_results!$AJ$33)</f>
        <v>4.2551929059287756</v>
      </c>
      <c r="X4" s="5">
        <f>'just data'!$P$11</f>
        <v>1.0675826786291311</v>
      </c>
      <c r="Y4" s="5">
        <f>'just data'!$P$13</f>
        <v>1.5057443422066327E-2</v>
      </c>
      <c r="Z4" s="6">
        <f>AVERAGE(array_results!$AJ$24,array_results!$AJ$36)</f>
        <v>536.75</v>
      </c>
      <c r="AA4" s="6">
        <f>_xlfn.STDEV.P(array_results!$AJ$24,array_results!$AJ$36)</f>
        <v>18.75</v>
      </c>
      <c r="AB4" s="6" t="e">
        <f>_xlfn.T.TEST(CHOOSE({1,2},array_results!$AJ$24,array_results!$AJ$36),array_results!$AJ$26,2,3)</f>
        <v>#DIV/0!</v>
      </c>
      <c r="AC4" s="6"/>
      <c r="AD4" s="6">
        <f>Z4/AJ4</f>
        <v>1.0258983180428134</v>
      </c>
      <c r="AE4" s="6">
        <f>'just data'!$Q$10</f>
        <v>0.98291049609343917</v>
      </c>
      <c r="AF4" s="6">
        <f>'just data'!$Q$12</f>
        <v>3.1926830422928654E-3</v>
      </c>
      <c r="AG4" s="6" t="e">
        <f>'just data'!$Q$14</f>
        <v>#DIV/0!</v>
      </c>
      <c r="AH4" s="6"/>
      <c r="AI4" s="6">
        <f t="shared" ref="AI4:AI6" si="0">AE4/AL4</f>
        <v>0.83149118037262271</v>
      </c>
      <c r="AJ4" s="6">
        <f>AVERAGE(array_results!$AJ$26)</f>
        <v>523.20000000000005</v>
      </c>
      <c r="AK4" s="6">
        <f>_xlfn.STDEV.P(array_results!$AJ$26)</f>
        <v>0</v>
      </c>
      <c r="AL4" s="6">
        <f>'just data'!$Q$11</f>
        <v>1.1821057388160867</v>
      </c>
      <c r="AM4" s="6">
        <f>'just data'!$Q$13</f>
        <v>0</v>
      </c>
      <c r="AN4"/>
    </row>
    <row r="5" spans="1:40" x14ac:dyDescent="0.3">
      <c r="A5" s="5" t="s">
        <v>3</v>
      </c>
      <c r="B5" s="5" t="s">
        <v>14</v>
      </c>
      <c r="C5" s="5" t="s">
        <v>19</v>
      </c>
      <c r="D5" s="5" t="s">
        <v>24</v>
      </c>
      <c r="E5" s="6">
        <f>AVERAGE(array_results!$AK$28,array_results!$AK$31)</f>
        <v>342.95</v>
      </c>
      <c r="F5" s="6">
        <f>_xlfn.STDEV.P(array_results!$AK$28,array_results!$AK$31)</f>
        <v>0.44999999999998863</v>
      </c>
      <c r="G5" s="6">
        <f>_xlfn.T.TEST(CHOOSE({1,2},array_results!$AK$28,array_results!$AK$31),CHOOSE({1,2,3,4,5},array_results!$AK$23,array_results!$AK$27,array_results!$AK$25,array_results!$AK$29,array_results!$AK$34),2,3)</f>
        <v>0.11797909803254451</v>
      </c>
      <c r="H5" s="6"/>
      <c r="I5" s="6">
        <f>E5/J5</f>
        <v>1.0908772822698642</v>
      </c>
      <c r="J5" s="6">
        <f>AVERAGE(array_results!$AK$23,array_results!$AK$27,array_results!$AK$25,array_results!$AK$29,array_results!$AK$34)</f>
        <v>314.38000000000005</v>
      </c>
      <c r="K5" s="6">
        <f>_xlfn.STDEV.P(array_results!$AK$23,array_results!$AK$27,array_results!$AK$25,array_results!$AK$29,array_results!$AK$34)</f>
        <v>28.771054898977884</v>
      </c>
      <c r="L5" s="5">
        <f>AVERAGE(array_results!$AK$30,array_results!$AK$35)</f>
        <v>327.55</v>
      </c>
      <c r="M5" s="5">
        <f>_xlfn.STDEV.P(array_results!$AK$30,array_results!$AK$35)</f>
        <v>13.25</v>
      </c>
      <c r="N5" s="5">
        <f>_xlfn.T.TEST(CHOOSE({1,2},array_results!$AK$30,array_results!$AK$35),CHOOSE({1,2,3},array_results!$AK$22,array_results!$AK$32,array_results!$AK$33),2,3)</f>
        <v>0.8555007975235055</v>
      </c>
      <c r="O5" s="5"/>
      <c r="P5" s="5">
        <f>L5/V5</f>
        <v>0.97795581210191085</v>
      </c>
      <c r="Q5" s="5">
        <f>'just data'!$R$10</f>
        <v>0.95514783466324316</v>
      </c>
      <c r="R5" s="5">
        <f>'just data'!$R$12</f>
        <v>3.9888661687121851E-2</v>
      </c>
      <c r="S5" s="5">
        <f>'just data'!$R$14</f>
        <v>0.16904789594159697</v>
      </c>
      <c r="T5" s="5"/>
      <c r="U5" s="5">
        <f>Q5/X5</f>
        <v>0.90054198117934714</v>
      </c>
      <c r="V5" s="5">
        <f>AVERAGE(array_results!$AK$22,array_results!$AK$32,array_results!$AK$33)</f>
        <v>334.93333333333334</v>
      </c>
      <c r="W5" s="5">
        <f>_xlfn.STDEV.P(array_results!$AK$22,array_results!$AK$32,array_results!$AK$33)</f>
        <v>48.359785864795803</v>
      </c>
      <c r="X5" s="5">
        <f>'just data'!$R$11</f>
        <v>1.060636655064525</v>
      </c>
      <c r="Y5" s="5">
        <f>'just data'!$R$13</f>
        <v>3.4723890582773351E-2</v>
      </c>
      <c r="Z5" s="6">
        <f>AVERAGE(array_results!$AK$24,array_results!$AK$36)</f>
        <v>341.05</v>
      </c>
      <c r="AA5" s="6">
        <f>_xlfn.STDEV.P(array_results!$AK$24,array_results!$AK$36)</f>
        <v>9.9499999999999886</v>
      </c>
      <c r="AB5" s="6" t="e">
        <f>_xlfn.T.TEST(CHOOSE({1,2},array_results!$AK$24,array_results!$AK$36),array_results!$AK$26,2,3)</f>
        <v>#DIV/0!</v>
      </c>
      <c r="AC5" s="6"/>
      <c r="AD5" s="6">
        <f>Z5/AJ5</f>
        <v>0.78222477064220186</v>
      </c>
      <c r="AE5" s="6">
        <f>'just data'!$S$10</f>
        <v>0.99442347669717601</v>
      </c>
      <c r="AF5" s="6">
        <f>'just data'!$S$12</f>
        <v>2.7708148230022711E-2</v>
      </c>
      <c r="AG5" s="6" t="e">
        <f>'just data'!$S$14</f>
        <v>#DIV/0!</v>
      </c>
      <c r="AH5" s="6"/>
      <c r="AI5" s="6">
        <f t="shared" si="0"/>
        <v>0.83636488280929921</v>
      </c>
      <c r="AJ5" s="6">
        <f>AVERAGE(array_results!$AK$26)</f>
        <v>436</v>
      </c>
      <c r="AK5" s="6">
        <f>_xlfn.STDEV.P(array_results!$AK$26)</f>
        <v>0</v>
      </c>
      <c r="AL5" s="6">
        <f>'just data'!$S$11</f>
        <v>1.1889828197436596</v>
      </c>
      <c r="AM5" s="6">
        <f>'just data'!$S$13</f>
        <v>0</v>
      </c>
      <c r="AN5"/>
    </row>
    <row r="6" spans="1:40" x14ac:dyDescent="0.3">
      <c r="A6" s="5" t="s">
        <v>4</v>
      </c>
      <c r="B6" s="5" t="s">
        <v>15</v>
      </c>
      <c r="C6" s="5" t="s">
        <v>20</v>
      </c>
      <c r="D6" s="5" t="s">
        <v>25</v>
      </c>
      <c r="E6" s="6">
        <f>AVERAGE(array_results!$AL$28,array_results!$AL$31)</f>
        <v>943</v>
      </c>
      <c r="F6" s="6">
        <f>_xlfn.STDEV.P(array_results!$AL$28,array_results!$AL$31)</f>
        <v>90.5</v>
      </c>
      <c r="G6" s="6">
        <f>_xlfn.T.TEST(CHOOSE({1,2},array_results!$AL$28,array_results!$AL$31),CHOOSE({1,2,3,4,5},array_results!$AL$23,array_results!$AL$27,array_results!$AL$25,array_results!$AL$29,array_results!$AL$34),2,3)</f>
        <v>0.76740691169663244</v>
      </c>
      <c r="H6" s="6"/>
      <c r="I6" s="6">
        <f>E6/J6</f>
        <v>1.0381803769596618</v>
      </c>
      <c r="J6" s="6">
        <f>AVERAGE(array_results!$AL$23,array_results!$AL$27,array_results!$AL$25,array_results!$AL$29,array_results!$AL$34)</f>
        <v>908.31999999999994</v>
      </c>
      <c r="K6" s="6">
        <f>_xlfn.STDEV.P(array_results!$AL$23,array_results!$AL$27,array_results!$AL$25,array_results!$AL$29,array_results!$AL$34)</f>
        <v>35.161478922252392</v>
      </c>
      <c r="L6" s="5">
        <f>AVERAGE(array_results!$AL$30,array_results!$AL$35)</f>
        <v>930.35</v>
      </c>
      <c r="M6" s="5">
        <f>_xlfn.STDEV.P(array_results!$AL$30,array_results!$AL$35)</f>
        <v>78.149999999999977</v>
      </c>
      <c r="N6" s="5">
        <f>_xlfn.T.TEST(CHOOSE({1,2},array_results!$AL$30,array_results!$AL$35),CHOOSE({1,2,3},array_results!$AL$22,array_results!$AL$32,array_results!$AL$33),2,3)</f>
        <v>0.63688730850372632</v>
      </c>
      <c r="O6" s="5"/>
      <c r="P6" s="5">
        <f>L6/V6</f>
        <v>1.0567755859301049</v>
      </c>
      <c r="Q6" s="5">
        <f>'just data'!$T$10</f>
        <v>0.98772922350524306</v>
      </c>
      <c r="R6" s="5">
        <f>'just data'!$T$12</f>
        <v>1.1918870336399323E-2</v>
      </c>
      <c r="S6" s="5">
        <f>'just data'!$T$14</f>
        <v>0.92767505843367104</v>
      </c>
      <c r="T6" s="5"/>
      <c r="U6" s="5">
        <f>Q6/X6</f>
        <v>0.99806895586553124</v>
      </c>
      <c r="V6" s="5">
        <f>AVERAGE(array_results!$AL$22,array_results!$AL$32,array_results!$AL$33)</f>
        <v>880.36666666666667</v>
      </c>
      <c r="W6" s="5">
        <f>_xlfn.STDEV.P(array_results!$AL$22,array_results!$AL$32,array_results!$AL$33)</f>
        <v>36.766047138932713</v>
      </c>
      <c r="X6" s="5">
        <f>'just data'!$T$11</f>
        <v>0.9896402625294346</v>
      </c>
      <c r="Y6" s="5">
        <f>'just data'!$T$13</f>
        <v>2.1588711717813579E-2</v>
      </c>
      <c r="Z6" s="6">
        <f>AVERAGE(array_results!$AL$24,array_results!$AL$36)</f>
        <v>983.9</v>
      </c>
      <c r="AA6" s="6">
        <f>_xlfn.STDEV.P(array_results!$AL$24,array_results!$AL$36)</f>
        <v>66.699999999999932</v>
      </c>
      <c r="AB6" s="6" t="e">
        <f>_xlfn.T.TEST(CHOOSE({1,2},array_results!$AL$24,array_results!$AL$36),array_results!$AL$26,2,3)</f>
        <v>#DIV/0!</v>
      </c>
      <c r="AC6" s="6"/>
      <c r="AD6" s="6">
        <f>Z6/AJ6</f>
        <v>1.0768304695195359</v>
      </c>
      <c r="AE6" s="6">
        <f>'just data'!$U$10</f>
        <v>1.0462200732925018</v>
      </c>
      <c r="AF6" s="6">
        <f>'just data'!$U$12</f>
        <v>2.9674354859990926E-2</v>
      </c>
      <c r="AG6" s="6" t="e">
        <f>'just data'!$U$14</f>
        <v>#DIV/0!</v>
      </c>
      <c r="AH6" s="6"/>
      <c r="AI6" s="6">
        <f t="shared" si="0"/>
        <v>0.98026595681920847</v>
      </c>
      <c r="AJ6" s="6">
        <f>AVERAGE(array_results!$AL$26)</f>
        <v>913.7</v>
      </c>
      <c r="AK6" s="6">
        <f>_xlfn.STDEV.P(array_results!$AL$26)</f>
        <v>0</v>
      </c>
      <c r="AL6" s="6">
        <f>'just data'!$U$11</f>
        <v>1.0672818595958415</v>
      </c>
      <c r="AM6" s="6">
        <f>'just data'!$U$13</f>
        <v>0</v>
      </c>
      <c r="AN6"/>
    </row>
    <row r="7" spans="1:40" x14ac:dyDescent="0.3">
      <c r="E7"/>
      <c r="F7"/>
      <c r="G7"/>
      <c r="H7"/>
      <c r="I7"/>
      <c r="Q7"/>
      <c r="R7"/>
      <c r="S7"/>
      <c r="T7"/>
      <c r="U7"/>
      <c r="Z7"/>
      <c r="AA7"/>
      <c r="AB7"/>
      <c r="AC7"/>
      <c r="AD7"/>
      <c r="AE7"/>
      <c r="AF7"/>
      <c r="AG7"/>
      <c r="AH7"/>
      <c r="AI7"/>
      <c r="AN7"/>
    </row>
    <row r="8" spans="1:40" x14ac:dyDescent="0.3">
      <c r="E8"/>
      <c r="F8"/>
      <c r="G8"/>
      <c r="H8"/>
      <c r="I8"/>
      <c r="Q8"/>
      <c r="R8"/>
      <c r="S8"/>
      <c r="T8"/>
      <c r="U8"/>
      <c r="Z8"/>
      <c r="AA8"/>
      <c r="AB8"/>
      <c r="AC8"/>
      <c r="AD8"/>
      <c r="AE8"/>
      <c r="AF8"/>
      <c r="AG8"/>
      <c r="AH8"/>
      <c r="AI8"/>
      <c r="AN8"/>
    </row>
    <row r="9" spans="1:40" x14ac:dyDescent="0.3">
      <c r="E9"/>
      <c r="F9"/>
      <c r="G9"/>
      <c r="H9"/>
      <c r="I9"/>
      <c r="Q9"/>
      <c r="R9"/>
      <c r="S9"/>
      <c r="T9"/>
      <c r="U9"/>
      <c r="Z9"/>
      <c r="AA9"/>
      <c r="AB9"/>
      <c r="AC9"/>
      <c r="AD9"/>
      <c r="AE9"/>
      <c r="AF9"/>
      <c r="AG9"/>
      <c r="AH9"/>
      <c r="AI9"/>
      <c r="AN9"/>
    </row>
    <row r="10" spans="1:40" x14ac:dyDescent="0.3">
      <c r="E10"/>
      <c r="F10"/>
      <c r="G10"/>
      <c r="H10"/>
      <c r="I10"/>
      <c r="Q10"/>
      <c r="R10"/>
      <c r="S10"/>
      <c r="T10"/>
      <c r="U10"/>
      <c r="Z10"/>
      <c r="AA10"/>
      <c r="AB10"/>
      <c r="AC10"/>
      <c r="AD10"/>
      <c r="AE10"/>
      <c r="AF10"/>
      <c r="AG10"/>
      <c r="AH10"/>
      <c r="AI10"/>
      <c r="AN10"/>
    </row>
    <row r="11" spans="1:40" x14ac:dyDescent="0.3">
      <c r="E11"/>
      <c r="F11"/>
      <c r="G11"/>
      <c r="H11"/>
      <c r="I11"/>
      <c r="Q11"/>
      <c r="R11"/>
      <c r="S11"/>
      <c r="T11"/>
      <c r="U11"/>
      <c r="Z11"/>
      <c r="AA11"/>
      <c r="AB11"/>
      <c r="AC11"/>
      <c r="AD11"/>
      <c r="AE11"/>
      <c r="AF11"/>
      <c r="AG11"/>
      <c r="AH11"/>
      <c r="AI11"/>
      <c r="AN11"/>
    </row>
    <row r="12" spans="1:40" x14ac:dyDescent="0.3">
      <c r="E12"/>
      <c r="F12"/>
      <c r="G12"/>
      <c r="H12"/>
      <c r="I12"/>
      <c r="Q12"/>
      <c r="R12"/>
      <c r="S12"/>
      <c r="T12"/>
      <c r="U12"/>
      <c r="Z12"/>
      <c r="AA12"/>
      <c r="AB12"/>
      <c r="AC12"/>
      <c r="AD12"/>
      <c r="AE12"/>
      <c r="AF12"/>
      <c r="AG12"/>
      <c r="AH12"/>
      <c r="AI12"/>
      <c r="AN12"/>
    </row>
    <row r="13" spans="1:40" x14ac:dyDescent="0.3">
      <c r="E13"/>
      <c r="F13"/>
      <c r="G13"/>
      <c r="H13"/>
      <c r="I13"/>
      <c r="Q13"/>
      <c r="R13"/>
      <c r="S13"/>
      <c r="T13"/>
      <c r="U13"/>
      <c r="Z13"/>
      <c r="AA13"/>
      <c r="AB13"/>
      <c r="AC13"/>
      <c r="AD13"/>
      <c r="AE13"/>
      <c r="AF13"/>
      <c r="AG13"/>
      <c r="AH13"/>
      <c r="AI13"/>
      <c r="AN13"/>
    </row>
    <row r="14" spans="1:40" x14ac:dyDescent="0.3">
      <c r="E14"/>
      <c r="F14"/>
      <c r="G14"/>
      <c r="H14"/>
      <c r="I14"/>
      <c r="Q14"/>
      <c r="R14"/>
      <c r="S14"/>
      <c r="T14"/>
      <c r="U14"/>
      <c r="Z14"/>
      <c r="AA14"/>
      <c r="AB14"/>
      <c r="AC14"/>
      <c r="AD14"/>
      <c r="AE14"/>
      <c r="AF14"/>
      <c r="AG14"/>
      <c r="AH14"/>
      <c r="AI14"/>
      <c r="AN14"/>
    </row>
    <row r="15" spans="1:40" x14ac:dyDescent="0.3">
      <c r="E15"/>
      <c r="F15"/>
      <c r="G15"/>
      <c r="H15"/>
      <c r="I15"/>
      <c r="Q15"/>
      <c r="R15"/>
      <c r="S15"/>
      <c r="T15"/>
      <c r="U15"/>
      <c r="Z15"/>
      <c r="AA15"/>
      <c r="AB15"/>
      <c r="AC15"/>
      <c r="AD15"/>
      <c r="AE15"/>
      <c r="AF15"/>
      <c r="AG15"/>
      <c r="AH15"/>
      <c r="AI15"/>
      <c r="AN15"/>
    </row>
    <row r="16" spans="1:40" x14ac:dyDescent="0.3">
      <c r="E16"/>
      <c r="F16"/>
      <c r="G16"/>
      <c r="H16"/>
      <c r="I16"/>
      <c r="Q16"/>
      <c r="R16"/>
      <c r="S16"/>
      <c r="T16"/>
      <c r="U16"/>
      <c r="Z16"/>
      <c r="AA16"/>
      <c r="AB16"/>
      <c r="AC16"/>
      <c r="AD16"/>
      <c r="AE16"/>
      <c r="AF16"/>
      <c r="AG16"/>
      <c r="AH16"/>
      <c r="AI16"/>
      <c r="AN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</sheetData>
  <mergeCells count="3">
    <mergeCell ref="E1:K1"/>
    <mergeCell ref="L1:Y1"/>
    <mergeCell ref="Z1:A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1FBB-17B3-4A59-87F0-2F120B0158DD}">
  <dimension ref="A1:U21"/>
  <sheetViews>
    <sheetView topLeftCell="I1" workbookViewId="0">
      <selection activeCell="U15" sqref="U15"/>
    </sheetView>
  </sheetViews>
  <sheetFormatPr defaultRowHeight="14.4" x14ac:dyDescent="0.3"/>
  <cols>
    <col min="2" max="2" width="13.88671875" bestFit="1" customWidth="1"/>
    <col min="9" max="9" width="30.88671875" bestFit="1" customWidth="1"/>
    <col min="14" max="14" width="14.77734375" bestFit="1" customWidth="1"/>
    <col min="15" max="15" width="17.21875" bestFit="1" customWidth="1"/>
    <col min="16" max="16" width="14.77734375" bestFit="1" customWidth="1"/>
    <col min="17" max="17" width="18.21875" customWidth="1"/>
    <col min="18" max="18" width="14.77734375" bestFit="1" customWidth="1"/>
    <col min="19" max="19" width="17.21875" bestFit="1" customWidth="1"/>
    <col min="20" max="20" width="14.77734375" bestFit="1" customWidth="1"/>
    <col min="21" max="21" width="17.21875" bestFit="1" customWidth="1"/>
  </cols>
  <sheetData>
    <row r="1" spans="1:21" x14ac:dyDescent="0.3">
      <c r="E1" t="s">
        <v>0</v>
      </c>
      <c r="F1" t="s">
        <v>1</v>
      </c>
      <c r="G1" t="s">
        <v>2</v>
      </c>
      <c r="H1" t="s">
        <v>3</v>
      </c>
      <c r="I1" t="s">
        <v>4</v>
      </c>
      <c r="N1" s="14" t="s">
        <v>12</v>
      </c>
      <c r="O1" s="14"/>
      <c r="P1" s="14" t="s">
        <v>13</v>
      </c>
      <c r="Q1" s="14"/>
      <c r="R1" s="14" t="s">
        <v>14</v>
      </c>
      <c r="S1" s="14"/>
      <c r="T1" s="14" t="s">
        <v>15</v>
      </c>
      <c r="U1" s="14"/>
    </row>
    <row r="2" spans="1:21" x14ac:dyDescent="0.3">
      <c r="E2" t="s">
        <v>11</v>
      </c>
      <c r="F2" t="s">
        <v>12</v>
      </c>
      <c r="G2" t="s">
        <v>13</v>
      </c>
      <c r="H2" t="s">
        <v>14</v>
      </c>
      <c r="I2" t="s">
        <v>15</v>
      </c>
      <c r="N2" t="s">
        <v>204</v>
      </c>
      <c r="O2" t="s">
        <v>205</v>
      </c>
      <c r="P2" t="s">
        <v>204</v>
      </c>
      <c r="Q2" t="s">
        <v>205</v>
      </c>
      <c r="R2" t="s">
        <v>204</v>
      </c>
      <c r="S2" t="s">
        <v>205</v>
      </c>
      <c r="T2" t="s">
        <v>204</v>
      </c>
      <c r="U2" t="s">
        <v>205</v>
      </c>
    </row>
    <row r="3" spans="1:21" x14ac:dyDescent="0.3">
      <c r="E3" t="s">
        <v>16</v>
      </c>
      <c r="F3" t="s">
        <v>17</v>
      </c>
      <c r="G3" t="s">
        <v>18</v>
      </c>
      <c r="H3" t="s">
        <v>19</v>
      </c>
      <c r="I3" t="s">
        <v>20</v>
      </c>
      <c r="L3" t="s">
        <v>185</v>
      </c>
      <c r="M3" t="s">
        <v>122</v>
      </c>
    </row>
    <row r="4" spans="1:21" x14ac:dyDescent="0.3">
      <c r="E4" t="s">
        <v>21</v>
      </c>
      <c r="F4" t="s">
        <v>22</v>
      </c>
      <c r="G4" t="s">
        <v>23</v>
      </c>
      <c r="H4" t="s">
        <v>24</v>
      </c>
      <c r="I4" t="s">
        <v>25</v>
      </c>
      <c r="L4" t="s">
        <v>187</v>
      </c>
      <c r="M4" t="s">
        <v>103</v>
      </c>
      <c r="N4">
        <f>F20/F16</f>
        <v>1.0218955512572534</v>
      </c>
      <c r="O4">
        <f>F9/F16</f>
        <v>0.95280464216634431</v>
      </c>
      <c r="P4">
        <f>G20/G16</f>
        <v>1.0001903674090995</v>
      </c>
      <c r="Q4">
        <f>G9/G16</f>
        <v>0.98610317913573209</v>
      </c>
      <c r="R4">
        <f>H20/H16</f>
        <v>0.91525917297612125</v>
      </c>
      <c r="S4">
        <f>H9/H16</f>
        <v>1.0221316249271988</v>
      </c>
      <c r="T4">
        <f>I20/I16</f>
        <v>0.99964809384164233</v>
      </c>
      <c r="U4">
        <f>I9/I16</f>
        <v>1.0758944281524927</v>
      </c>
    </row>
    <row r="5" spans="1:21" x14ac:dyDescent="0.3">
      <c r="E5" t="s">
        <v>27</v>
      </c>
      <c r="F5" t="s">
        <v>28</v>
      </c>
      <c r="G5" t="s">
        <v>29</v>
      </c>
      <c r="H5" t="s">
        <v>19</v>
      </c>
      <c r="I5" t="s">
        <v>20</v>
      </c>
      <c r="L5" t="s">
        <v>185</v>
      </c>
      <c r="M5" t="s">
        <v>87</v>
      </c>
      <c r="N5">
        <f>F7/F10</f>
        <v>0.98962130104404777</v>
      </c>
      <c r="O5">
        <f>F11/F10</f>
        <v>0.94489405078149125</v>
      </c>
      <c r="P5">
        <f>G7/G10</f>
        <v>1.0867600542250337</v>
      </c>
      <c r="Q5">
        <f>G11/G10</f>
        <v>1.1821057388160867</v>
      </c>
      <c r="R5">
        <f>H7/H10</f>
        <v>1.0927188437414781</v>
      </c>
      <c r="S5">
        <f>H11/H10</f>
        <v>1.1889828197436596</v>
      </c>
      <c r="T5">
        <f>I7/I10</f>
        <v>0.9768718607639294</v>
      </c>
      <c r="U5">
        <f>I11/I10</f>
        <v>1.0672818595958415</v>
      </c>
    </row>
    <row r="6" spans="1:21" x14ac:dyDescent="0.3">
      <c r="A6" t="s">
        <v>51</v>
      </c>
      <c r="B6" t="s">
        <v>52</v>
      </c>
      <c r="C6" t="s">
        <v>53</v>
      </c>
      <c r="D6" t="s">
        <v>55</v>
      </c>
      <c r="L6" t="s">
        <v>185</v>
      </c>
      <c r="M6" t="s">
        <v>96</v>
      </c>
      <c r="N6">
        <f>F18/F8</f>
        <v>1.0816080704660092</v>
      </c>
      <c r="P6">
        <f>G18/G8</f>
        <v>1.0499776885319054</v>
      </c>
      <c r="R6">
        <f>H18/H8</f>
        <v>1.0123981579879562</v>
      </c>
      <c r="T6">
        <f>I18/I8</f>
        <v>1.0200418456117166</v>
      </c>
    </row>
    <row r="7" spans="1:21" x14ac:dyDescent="0.3">
      <c r="A7" t="s">
        <v>181</v>
      </c>
      <c r="B7" t="s">
        <v>82</v>
      </c>
      <c r="C7" t="s">
        <v>184</v>
      </c>
      <c r="D7" t="s">
        <v>185</v>
      </c>
      <c r="F7">
        <v>1601.9</v>
      </c>
      <c r="G7">
        <v>481</v>
      </c>
      <c r="H7">
        <v>400.7</v>
      </c>
      <c r="I7">
        <v>836.3</v>
      </c>
      <c r="L7" t="s">
        <v>185</v>
      </c>
      <c r="M7" t="s">
        <v>138</v>
      </c>
      <c r="N7">
        <f>F17/F14</f>
        <v>0.94597014925373124</v>
      </c>
      <c r="P7">
        <f>G17/G14</f>
        <v>1.0660102931304543</v>
      </c>
      <c r="R7">
        <f>H17/H14</f>
        <v>1.0767929634641407</v>
      </c>
      <c r="T7">
        <f>I17/I14</f>
        <v>0.97200708121265766</v>
      </c>
    </row>
    <row r="8" spans="1:21" x14ac:dyDescent="0.3">
      <c r="A8" t="s">
        <v>182</v>
      </c>
      <c r="B8" t="s">
        <v>91</v>
      </c>
      <c r="C8" t="s">
        <v>184</v>
      </c>
      <c r="D8" t="s">
        <v>185</v>
      </c>
      <c r="F8">
        <v>1328.3</v>
      </c>
      <c r="G8">
        <v>448.2</v>
      </c>
      <c r="H8">
        <v>282.3</v>
      </c>
      <c r="I8">
        <v>908.1</v>
      </c>
      <c r="L8" t="s">
        <v>187</v>
      </c>
      <c r="M8" t="s">
        <v>129</v>
      </c>
      <c r="N8">
        <f>F15/F13</f>
        <v>0.97615035644847703</v>
      </c>
      <c r="O8">
        <f>F21/F13</f>
        <v>1.0699287103046016</v>
      </c>
      <c r="P8">
        <f>G15/G13</f>
        <v>0.99435626102292762</v>
      </c>
      <c r="Q8">
        <f>G21/G13</f>
        <v>0.97971781305114636</v>
      </c>
      <c r="R8">
        <f>H15/H13</f>
        <v>0.99503649635036495</v>
      </c>
      <c r="S8">
        <f>H21/H13</f>
        <v>0.96671532846715336</v>
      </c>
      <c r="T8">
        <f>I15/I13</f>
        <v>0.97581035316884368</v>
      </c>
      <c r="U8">
        <f>I21/I13</f>
        <v>1.0165457184325108</v>
      </c>
    </row>
    <row r="9" spans="1:21" x14ac:dyDescent="0.3">
      <c r="A9" t="s">
        <v>183</v>
      </c>
      <c r="B9" t="s">
        <v>98</v>
      </c>
      <c r="C9" t="s">
        <v>186</v>
      </c>
      <c r="D9" t="s">
        <v>187</v>
      </c>
      <c r="F9">
        <v>1231.5</v>
      </c>
      <c r="G9">
        <v>518</v>
      </c>
      <c r="H9">
        <v>351</v>
      </c>
      <c r="I9">
        <v>917.2</v>
      </c>
    </row>
    <row r="10" spans="1:21" x14ac:dyDescent="0.3">
      <c r="A10" t="s">
        <v>182</v>
      </c>
      <c r="B10" t="s">
        <v>105</v>
      </c>
      <c r="C10" t="s">
        <v>184</v>
      </c>
      <c r="D10" t="s">
        <v>185</v>
      </c>
      <c r="F10">
        <v>1618.7</v>
      </c>
      <c r="G10">
        <v>442.6</v>
      </c>
      <c r="H10">
        <v>366.7</v>
      </c>
      <c r="I10">
        <v>856.1</v>
      </c>
      <c r="L10" t="s">
        <v>187</v>
      </c>
      <c r="M10" t="s">
        <v>206</v>
      </c>
      <c r="N10">
        <f>AVERAGE(N4,N8)</f>
        <v>0.99902295385286521</v>
      </c>
      <c r="O10">
        <f t="shared" ref="O10:U10" si="0">AVERAGE(O4,O8)</f>
        <v>1.0113666762354729</v>
      </c>
      <c r="P10">
        <f t="shared" si="0"/>
        <v>0.99727331421601351</v>
      </c>
      <c r="Q10">
        <f t="shared" si="0"/>
        <v>0.98291049609343917</v>
      </c>
      <c r="R10">
        <f t="shared" si="0"/>
        <v>0.95514783466324316</v>
      </c>
      <c r="S10">
        <f t="shared" si="0"/>
        <v>0.99442347669717601</v>
      </c>
      <c r="T10">
        <f t="shared" si="0"/>
        <v>0.98772922350524306</v>
      </c>
      <c r="U10">
        <f t="shared" si="0"/>
        <v>1.0462200732925018</v>
      </c>
    </row>
    <row r="11" spans="1:21" x14ac:dyDescent="0.3">
      <c r="A11" t="s">
        <v>183</v>
      </c>
      <c r="B11" t="s">
        <v>111</v>
      </c>
      <c r="C11" t="s">
        <v>184</v>
      </c>
      <c r="D11" t="s">
        <v>185</v>
      </c>
      <c r="F11">
        <v>1529.5</v>
      </c>
      <c r="G11">
        <v>523.20000000000005</v>
      </c>
      <c r="H11">
        <v>436</v>
      </c>
      <c r="I11">
        <v>913.7</v>
      </c>
      <c r="L11" t="s">
        <v>185</v>
      </c>
      <c r="M11" t="s">
        <v>206</v>
      </c>
      <c r="N11">
        <f>AVERAGE(N5:N7)</f>
        <v>1.0057331735879294</v>
      </c>
      <c r="O11">
        <f>O5</f>
        <v>0.94489405078149125</v>
      </c>
      <c r="P11">
        <f>AVERAGE(P5:P7)</f>
        <v>1.0675826786291311</v>
      </c>
      <c r="Q11">
        <f>Q5</f>
        <v>1.1821057388160867</v>
      </c>
      <c r="R11">
        <f>AVERAGE(R5:R7)</f>
        <v>1.060636655064525</v>
      </c>
      <c r="S11">
        <f>S5</f>
        <v>1.1889828197436596</v>
      </c>
      <c r="T11">
        <f>AVERAGE(T5:T7)</f>
        <v>0.9896402625294346</v>
      </c>
      <c r="U11">
        <f>U5</f>
        <v>1.0672818595958415</v>
      </c>
    </row>
    <row r="12" spans="1:21" x14ac:dyDescent="0.3">
      <c r="A12" t="s">
        <v>182</v>
      </c>
      <c r="B12" t="s">
        <v>117</v>
      </c>
      <c r="C12" t="s">
        <v>186</v>
      </c>
      <c r="D12" t="s">
        <v>185</v>
      </c>
      <c r="F12">
        <v>1360.2</v>
      </c>
      <c r="G12">
        <v>552.20000000000005</v>
      </c>
      <c r="H12">
        <v>310.60000000000002</v>
      </c>
      <c r="I12">
        <v>966.9</v>
      </c>
      <c r="L12" t="s">
        <v>187</v>
      </c>
      <c r="M12" t="s">
        <v>219</v>
      </c>
      <c r="N12">
        <f>_xlfn.STDEV.P(N4,N8)</f>
        <v>2.2872597404388184E-2</v>
      </c>
      <c r="O12">
        <f t="shared" ref="O12:U12" si="1">_xlfn.STDEV.P(O4,O8)</f>
        <v>5.8562034069128632E-2</v>
      </c>
      <c r="P12">
        <f t="shared" si="1"/>
        <v>2.9170531930859389E-3</v>
      </c>
      <c r="Q12">
        <f t="shared" si="1"/>
        <v>3.1926830422928654E-3</v>
      </c>
      <c r="R12">
        <f t="shared" si="1"/>
        <v>3.9888661687121851E-2</v>
      </c>
      <c r="S12">
        <f t="shared" si="1"/>
        <v>2.7708148230022711E-2</v>
      </c>
      <c r="T12">
        <f t="shared" si="1"/>
        <v>1.1918870336399323E-2</v>
      </c>
      <c r="U12">
        <f t="shared" si="1"/>
        <v>2.9674354859990926E-2</v>
      </c>
    </row>
    <row r="13" spans="1:21" x14ac:dyDescent="0.3">
      <c r="A13" t="s">
        <v>182</v>
      </c>
      <c r="B13" t="s">
        <v>124</v>
      </c>
      <c r="C13" t="s">
        <v>186</v>
      </c>
      <c r="D13" t="s">
        <v>187</v>
      </c>
      <c r="F13">
        <v>1543</v>
      </c>
      <c r="G13">
        <v>567</v>
      </c>
      <c r="H13">
        <v>342.5</v>
      </c>
      <c r="I13">
        <v>1033.5</v>
      </c>
      <c r="L13" t="s">
        <v>185</v>
      </c>
      <c r="M13" t="s">
        <v>219</v>
      </c>
      <c r="N13">
        <f>_xlfn.STDEV.P(N5:N7)</f>
        <v>5.6533799597230573E-2</v>
      </c>
      <c r="O13">
        <f>_xlfn.STDEV.P(O5)</f>
        <v>0</v>
      </c>
      <c r="P13">
        <f t="shared" ref="P13:T13" si="2">_xlfn.STDEV.P(P5:P7)</f>
        <v>1.5057443422066327E-2</v>
      </c>
      <c r="Q13">
        <f>_xlfn.STDEV.P(Q5)</f>
        <v>0</v>
      </c>
      <c r="R13">
        <f t="shared" si="2"/>
        <v>3.4723890582773351E-2</v>
      </c>
      <c r="S13">
        <f>_xlfn.STDEV.P(S5)</f>
        <v>0</v>
      </c>
      <c r="T13">
        <f t="shared" si="2"/>
        <v>2.1588711717813579E-2</v>
      </c>
      <c r="U13">
        <f>_xlfn.STDEV.P(U5)</f>
        <v>0</v>
      </c>
    </row>
    <row r="14" spans="1:21" x14ac:dyDescent="0.3">
      <c r="A14" t="s">
        <v>182</v>
      </c>
      <c r="B14" t="s">
        <v>133</v>
      </c>
      <c r="C14" t="s">
        <v>184</v>
      </c>
      <c r="D14" t="s">
        <v>185</v>
      </c>
      <c r="F14">
        <v>1340</v>
      </c>
      <c r="G14">
        <v>446.9</v>
      </c>
      <c r="H14">
        <v>295.60000000000002</v>
      </c>
      <c r="I14">
        <v>903.8</v>
      </c>
      <c r="M14" t="s">
        <v>208</v>
      </c>
      <c r="N14">
        <f>_xlfn.T.TEST(CHOOSE({1,2},N4,N8),N5:N7,2,3)</f>
        <v>0.89369016722656824</v>
      </c>
      <c r="O14" t="e">
        <f>_xlfn.T.TEST(CHOOSE({1,2},O4,O8),O5,2,3)</f>
        <v>#DIV/0!</v>
      </c>
      <c r="P14">
        <f>_xlfn.T.TEST(CHOOSE({1,2},P4,P8),P5:P7,2,3)</f>
        <v>1.6894256310163551E-2</v>
      </c>
      <c r="Q14" t="e">
        <f>_xlfn.T.TEST(CHOOSE({1,2},Q4,Q8),Q5,2,3)</f>
        <v>#DIV/0!</v>
      </c>
      <c r="R14">
        <f>_xlfn.T.TEST(CHOOSE({1,2},R4,R8),R5:R7,2,3)</f>
        <v>0.16904789594159697</v>
      </c>
      <c r="S14" t="e">
        <f>_xlfn.T.TEST(CHOOSE({1,2},S4,S8),S5,2,3)</f>
        <v>#DIV/0!</v>
      </c>
      <c r="T14">
        <f>_xlfn.T.TEST(CHOOSE({1,2},T4,T8),T5:T7,2,3)</f>
        <v>0.92767505843367104</v>
      </c>
      <c r="U14" t="e">
        <f>_xlfn.T.TEST(CHOOSE({1,2},U4,U8),U5,2,3)</f>
        <v>#DIV/0!</v>
      </c>
    </row>
    <row r="15" spans="1:21" x14ac:dyDescent="0.3">
      <c r="A15" t="s">
        <v>181</v>
      </c>
      <c r="B15" t="s">
        <v>140</v>
      </c>
      <c r="C15" t="s">
        <v>186</v>
      </c>
      <c r="D15" t="s">
        <v>187</v>
      </c>
      <c r="F15">
        <v>1506.2</v>
      </c>
      <c r="G15">
        <v>563.79999999999995</v>
      </c>
      <c r="H15">
        <v>340.8</v>
      </c>
      <c r="I15">
        <v>1008.5</v>
      </c>
      <c r="M15" t="s">
        <v>209</v>
      </c>
    </row>
    <row r="16" spans="1:21" x14ac:dyDescent="0.3">
      <c r="A16" t="s">
        <v>182</v>
      </c>
      <c r="B16" t="s">
        <v>146</v>
      </c>
      <c r="C16" t="s">
        <v>186</v>
      </c>
      <c r="D16" t="s">
        <v>187</v>
      </c>
      <c r="F16">
        <v>1292.5</v>
      </c>
      <c r="G16">
        <v>525.29999999999995</v>
      </c>
      <c r="H16">
        <v>343.4</v>
      </c>
      <c r="I16">
        <v>852.5</v>
      </c>
    </row>
    <row r="17" spans="1:9" x14ac:dyDescent="0.3">
      <c r="A17" t="s">
        <v>182</v>
      </c>
      <c r="B17" t="s">
        <v>152</v>
      </c>
      <c r="C17" t="s">
        <v>184</v>
      </c>
      <c r="D17" t="s">
        <v>185</v>
      </c>
      <c r="F17">
        <v>1267.5999999999999</v>
      </c>
      <c r="G17">
        <v>476.4</v>
      </c>
      <c r="H17">
        <v>318.3</v>
      </c>
      <c r="I17">
        <v>878.5</v>
      </c>
    </row>
    <row r="18" spans="1:9" x14ac:dyDescent="0.3">
      <c r="A18" t="s">
        <v>181</v>
      </c>
      <c r="B18" t="s">
        <v>158</v>
      </c>
      <c r="C18" t="s">
        <v>184</v>
      </c>
      <c r="D18" t="s">
        <v>185</v>
      </c>
      <c r="F18">
        <v>1436.7</v>
      </c>
      <c r="G18">
        <v>470.6</v>
      </c>
      <c r="H18">
        <v>285.8</v>
      </c>
      <c r="I18">
        <v>926.3</v>
      </c>
    </row>
    <row r="19" spans="1:9" x14ac:dyDescent="0.3">
      <c r="A19" t="s">
        <v>182</v>
      </c>
      <c r="B19" t="s">
        <v>164</v>
      </c>
      <c r="C19" t="s">
        <v>186</v>
      </c>
      <c r="D19" t="s">
        <v>185</v>
      </c>
      <c r="F19">
        <v>1444.4</v>
      </c>
      <c r="G19">
        <v>546.70000000000005</v>
      </c>
      <c r="H19">
        <v>316.7</v>
      </c>
      <c r="I19">
        <v>906.7</v>
      </c>
    </row>
    <row r="20" spans="1:9" x14ac:dyDescent="0.3">
      <c r="A20" t="s">
        <v>181</v>
      </c>
      <c r="B20" t="s">
        <v>170</v>
      </c>
      <c r="C20" t="s">
        <v>186</v>
      </c>
      <c r="D20" t="s">
        <v>187</v>
      </c>
      <c r="F20">
        <v>1320.8</v>
      </c>
      <c r="G20">
        <v>525.4</v>
      </c>
      <c r="H20">
        <v>314.3</v>
      </c>
      <c r="I20">
        <v>852.2</v>
      </c>
    </row>
    <row r="21" spans="1:9" x14ac:dyDescent="0.3">
      <c r="A21" t="s">
        <v>183</v>
      </c>
      <c r="B21" t="s">
        <v>176</v>
      </c>
      <c r="C21" t="s">
        <v>186</v>
      </c>
      <c r="D21" t="s">
        <v>187</v>
      </c>
      <c r="F21">
        <v>1650.9</v>
      </c>
      <c r="G21">
        <v>555.5</v>
      </c>
      <c r="H21">
        <v>331.1</v>
      </c>
      <c r="I21">
        <v>1050.5999999999999</v>
      </c>
    </row>
  </sheetData>
  <mergeCells count="4">
    <mergeCell ref="N1:O1"/>
    <mergeCell ref="P1:Q1"/>
    <mergeCell ref="R1:S1"/>
    <mergeCell ref="T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D9B6-B17A-4059-963B-57F1346D3CF3}">
  <dimension ref="A1:C51"/>
  <sheetViews>
    <sheetView workbookViewId="0">
      <selection activeCell="F22" sqref="F22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f>TTEST(A:A,B:B,1,3)</f>
        <v>0.5</v>
      </c>
    </row>
    <row r="2" spans="1:3" x14ac:dyDescent="0.3">
      <c r="A2">
        <v>1</v>
      </c>
      <c r="B2">
        <v>1</v>
      </c>
    </row>
    <row r="3" spans="1:3" x14ac:dyDescent="0.3">
      <c r="A3">
        <v>2</v>
      </c>
      <c r="B3">
        <v>2</v>
      </c>
    </row>
    <row r="4" spans="1:3" x14ac:dyDescent="0.3">
      <c r="A4">
        <v>3</v>
      </c>
      <c r="B4">
        <v>3</v>
      </c>
    </row>
    <row r="5" spans="1:3" x14ac:dyDescent="0.3">
      <c r="A5">
        <v>4</v>
      </c>
      <c r="B5">
        <v>4</v>
      </c>
    </row>
    <row r="6" spans="1:3" x14ac:dyDescent="0.3">
      <c r="A6">
        <v>5</v>
      </c>
      <c r="B6">
        <v>5</v>
      </c>
    </row>
    <row r="7" spans="1:3" x14ac:dyDescent="0.3">
      <c r="A7">
        <v>6</v>
      </c>
      <c r="B7">
        <v>6</v>
      </c>
    </row>
    <row r="8" spans="1:3" x14ac:dyDescent="0.3">
      <c r="A8">
        <v>7</v>
      </c>
      <c r="B8">
        <v>7</v>
      </c>
    </row>
    <row r="9" spans="1:3" x14ac:dyDescent="0.3">
      <c r="A9">
        <v>8</v>
      </c>
      <c r="B9">
        <v>8</v>
      </c>
    </row>
    <row r="10" spans="1:3" x14ac:dyDescent="0.3">
      <c r="A10">
        <v>9</v>
      </c>
      <c r="B10">
        <v>9</v>
      </c>
    </row>
    <row r="11" spans="1:3" x14ac:dyDescent="0.3">
      <c r="A11">
        <v>10</v>
      </c>
      <c r="B11">
        <v>10</v>
      </c>
    </row>
    <row r="12" spans="1:3" x14ac:dyDescent="0.3">
      <c r="A12">
        <v>11</v>
      </c>
      <c r="B12">
        <v>11</v>
      </c>
    </row>
    <row r="13" spans="1:3" x14ac:dyDescent="0.3">
      <c r="A13">
        <v>12</v>
      </c>
      <c r="B13">
        <v>12</v>
      </c>
    </row>
    <row r="14" spans="1:3" x14ac:dyDescent="0.3">
      <c r="A14">
        <v>13</v>
      </c>
      <c r="B14">
        <v>13</v>
      </c>
    </row>
    <row r="15" spans="1:3" x14ac:dyDescent="0.3">
      <c r="A15">
        <v>14</v>
      </c>
      <c r="B15">
        <v>14</v>
      </c>
    </row>
    <row r="16" spans="1:3" x14ac:dyDescent="0.3">
      <c r="A16">
        <v>15</v>
      </c>
      <c r="B16">
        <v>15</v>
      </c>
    </row>
    <row r="17" spans="1:2" x14ac:dyDescent="0.3">
      <c r="A17">
        <v>16</v>
      </c>
      <c r="B17">
        <v>16</v>
      </c>
    </row>
    <row r="18" spans="1:2" x14ac:dyDescent="0.3">
      <c r="A18">
        <v>17</v>
      </c>
      <c r="B18">
        <v>17</v>
      </c>
    </row>
    <row r="19" spans="1:2" x14ac:dyDescent="0.3">
      <c r="A19">
        <v>18</v>
      </c>
      <c r="B19">
        <v>18</v>
      </c>
    </row>
    <row r="20" spans="1:2" x14ac:dyDescent="0.3">
      <c r="A20">
        <v>19</v>
      </c>
      <c r="B20">
        <v>19</v>
      </c>
    </row>
    <row r="21" spans="1:2" x14ac:dyDescent="0.3">
      <c r="A21">
        <v>20</v>
      </c>
      <c r="B21">
        <v>20</v>
      </c>
    </row>
    <row r="22" spans="1:2" x14ac:dyDescent="0.3">
      <c r="A22">
        <v>21</v>
      </c>
      <c r="B22">
        <v>21</v>
      </c>
    </row>
    <row r="23" spans="1:2" x14ac:dyDescent="0.3">
      <c r="A23">
        <v>22</v>
      </c>
      <c r="B23">
        <v>22</v>
      </c>
    </row>
    <row r="24" spans="1:2" x14ac:dyDescent="0.3">
      <c r="A24">
        <v>23</v>
      </c>
      <c r="B24">
        <v>23</v>
      </c>
    </row>
    <row r="25" spans="1:2" x14ac:dyDescent="0.3">
      <c r="A25">
        <v>24</v>
      </c>
      <c r="B25">
        <v>24</v>
      </c>
    </row>
    <row r="26" spans="1:2" x14ac:dyDescent="0.3">
      <c r="A26">
        <v>25</v>
      </c>
      <c r="B26">
        <v>25</v>
      </c>
    </row>
    <row r="27" spans="1:2" x14ac:dyDescent="0.3">
      <c r="A27">
        <v>26</v>
      </c>
      <c r="B27">
        <v>26</v>
      </c>
    </row>
    <row r="28" spans="1:2" x14ac:dyDescent="0.3">
      <c r="A28">
        <v>27</v>
      </c>
      <c r="B28">
        <v>27</v>
      </c>
    </row>
    <row r="29" spans="1:2" x14ac:dyDescent="0.3">
      <c r="A29">
        <v>28</v>
      </c>
      <c r="B29">
        <v>28</v>
      </c>
    </row>
    <row r="30" spans="1:2" x14ac:dyDescent="0.3">
      <c r="A30">
        <v>29</v>
      </c>
      <c r="B30">
        <v>29</v>
      </c>
    </row>
    <row r="31" spans="1:2" x14ac:dyDescent="0.3">
      <c r="A31">
        <v>30</v>
      </c>
      <c r="B31">
        <v>30</v>
      </c>
    </row>
    <row r="32" spans="1:2" x14ac:dyDescent="0.3">
      <c r="A32">
        <v>31</v>
      </c>
      <c r="B32">
        <v>31</v>
      </c>
    </row>
    <row r="33" spans="1:2" x14ac:dyDescent="0.3">
      <c r="A33">
        <v>32</v>
      </c>
      <c r="B33">
        <v>32</v>
      </c>
    </row>
    <row r="34" spans="1:2" x14ac:dyDescent="0.3">
      <c r="A34">
        <v>33</v>
      </c>
      <c r="B34">
        <v>33</v>
      </c>
    </row>
    <row r="35" spans="1:2" x14ac:dyDescent="0.3">
      <c r="A35">
        <v>34</v>
      </c>
      <c r="B35">
        <v>34</v>
      </c>
    </row>
    <row r="36" spans="1:2" x14ac:dyDescent="0.3">
      <c r="A36">
        <v>35</v>
      </c>
      <c r="B36">
        <v>35</v>
      </c>
    </row>
    <row r="37" spans="1:2" x14ac:dyDescent="0.3">
      <c r="A37">
        <v>36</v>
      </c>
      <c r="B37">
        <v>36</v>
      </c>
    </row>
    <row r="38" spans="1:2" x14ac:dyDescent="0.3">
      <c r="A38">
        <v>37</v>
      </c>
      <c r="B38">
        <v>37</v>
      </c>
    </row>
    <row r="39" spans="1:2" x14ac:dyDescent="0.3">
      <c r="A39">
        <v>38</v>
      </c>
      <c r="B39">
        <v>38</v>
      </c>
    </row>
    <row r="40" spans="1:2" x14ac:dyDescent="0.3">
      <c r="A40">
        <v>39</v>
      </c>
      <c r="B40">
        <v>39</v>
      </c>
    </row>
    <row r="41" spans="1:2" x14ac:dyDescent="0.3">
      <c r="A41">
        <v>40</v>
      </c>
      <c r="B41">
        <v>40</v>
      </c>
    </row>
    <row r="42" spans="1:2" x14ac:dyDescent="0.3">
      <c r="A42">
        <v>41</v>
      </c>
      <c r="B42">
        <v>41</v>
      </c>
    </row>
    <row r="43" spans="1:2" x14ac:dyDescent="0.3">
      <c r="A43">
        <v>42</v>
      </c>
      <c r="B43">
        <v>42</v>
      </c>
    </row>
    <row r="44" spans="1:2" x14ac:dyDescent="0.3">
      <c r="A44">
        <v>43</v>
      </c>
      <c r="B44">
        <v>43</v>
      </c>
    </row>
    <row r="45" spans="1:2" x14ac:dyDescent="0.3">
      <c r="A45">
        <v>44</v>
      </c>
      <c r="B45">
        <v>44</v>
      </c>
    </row>
    <row r="46" spans="1:2" x14ac:dyDescent="0.3">
      <c r="A46">
        <v>45</v>
      </c>
      <c r="B46">
        <v>45</v>
      </c>
    </row>
    <row r="47" spans="1:2" x14ac:dyDescent="0.3">
      <c r="A47">
        <v>46</v>
      </c>
      <c r="B47">
        <v>46</v>
      </c>
    </row>
    <row r="48" spans="1:2" x14ac:dyDescent="0.3">
      <c r="A48">
        <v>47</v>
      </c>
      <c r="B48">
        <v>47</v>
      </c>
    </row>
    <row r="49" spans="1:2" x14ac:dyDescent="0.3">
      <c r="A49">
        <v>48</v>
      </c>
      <c r="B49">
        <v>48</v>
      </c>
    </row>
    <row r="50" spans="1:2" x14ac:dyDescent="0.3">
      <c r="A50">
        <v>49</v>
      </c>
      <c r="B50">
        <v>49</v>
      </c>
    </row>
    <row r="51" spans="1:2" x14ac:dyDescent="0.3">
      <c r="A51">
        <v>50</v>
      </c>
      <c r="B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array_results</vt:lpstr>
      <vt:lpstr>V1</vt:lpstr>
      <vt:lpstr>V2</vt:lpstr>
      <vt:lpstr>just data</vt:lpstr>
      <vt:lpstr>ttest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noah.muruve@gmail.com</cp:lastModifiedBy>
  <dcterms:created xsi:type="dcterms:W3CDTF">2023-09-07T04:43:28Z</dcterms:created>
  <dcterms:modified xsi:type="dcterms:W3CDTF">2023-10-24T18:55:56Z</dcterms:modified>
</cp:coreProperties>
</file>