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oah_tran\Desktop\"/>
    </mc:Choice>
  </mc:AlternateContent>
  <xr:revisionPtr revIDLastSave="0" documentId="13_ncr:1_{BA80792A-6EF2-44D1-9DE6-B54A3146C2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hiết kế transformer" sheetId="1" r:id="rId1"/>
    <sheet name="IC_FBOB222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l="1"/>
  <c r="W3" i="1" l="1"/>
  <c r="L15" i="1" l="1"/>
  <c r="C11" i="2"/>
  <c r="X66" i="1"/>
  <c r="W66" i="1"/>
  <c r="V66" i="1"/>
  <c r="O66" i="1"/>
  <c r="N66" i="1"/>
  <c r="L66" i="1"/>
  <c r="X65" i="1"/>
  <c r="W65" i="1"/>
  <c r="V65" i="1"/>
  <c r="O65" i="1"/>
  <c r="N65" i="1"/>
  <c r="L65" i="1"/>
  <c r="X64" i="1"/>
  <c r="W64" i="1"/>
  <c r="V64" i="1"/>
  <c r="O64" i="1"/>
  <c r="N64" i="1"/>
  <c r="L64" i="1"/>
  <c r="X63" i="1"/>
  <c r="W63" i="1"/>
  <c r="V63" i="1"/>
  <c r="O63" i="1"/>
  <c r="N63" i="1"/>
  <c r="L63" i="1"/>
  <c r="X62" i="1"/>
  <c r="W62" i="1"/>
  <c r="V62" i="1"/>
  <c r="O62" i="1"/>
  <c r="N62" i="1"/>
  <c r="L62" i="1"/>
  <c r="X61" i="1"/>
  <c r="W61" i="1"/>
  <c r="V61" i="1"/>
  <c r="O61" i="1"/>
  <c r="N61" i="1"/>
  <c r="L61" i="1"/>
  <c r="X60" i="1"/>
  <c r="W60" i="1"/>
  <c r="V60" i="1"/>
  <c r="O60" i="1"/>
  <c r="N60" i="1"/>
  <c r="L60" i="1"/>
  <c r="X59" i="1"/>
  <c r="W59" i="1"/>
  <c r="V59" i="1"/>
  <c r="O59" i="1"/>
  <c r="N59" i="1"/>
  <c r="L59" i="1"/>
  <c r="X58" i="1"/>
  <c r="W58" i="1"/>
  <c r="V58" i="1"/>
  <c r="O58" i="1"/>
  <c r="N58" i="1"/>
  <c r="L58" i="1"/>
  <c r="X57" i="1"/>
  <c r="W57" i="1"/>
  <c r="V57" i="1"/>
  <c r="O57" i="1"/>
  <c r="N57" i="1"/>
  <c r="L57" i="1"/>
  <c r="X56" i="1"/>
  <c r="W56" i="1"/>
  <c r="V56" i="1"/>
  <c r="O56" i="1"/>
  <c r="N56" i="1"/>
  <c r="L56" i="1"/>
  <c r="X55" i="1"/>
  <c r="W55" i="1"/>
  <c r="V55" i="1"/>
  <c r="O55" i="1"/>
  <c r="N55" i="1"/>
  <c r="L55" i="1"/>
  <c r="X54" i="1"/>
  <c r="W54" i="1"/>
  <c r="V54" i="1"/>
  <c r="O54" i="1"/>
  <c r="N54" i="1"/>
  <c r="L54" i="1"/>
  <c r="X53" i="1"/>
  <c r="W53" i="1"/>
  <c r="V53" i="1"/>
  <c r="O53" i="1"/>
  <c r="N53" i="1"/>
  <c r="L53" i="1"/>
  <c r="X52" i="1"/>
  <c r="W52" i="1"/>
  <c r="V52" i="1"/>
  <c r="O52" i="1"/>
  <c r="N52" i="1"/>
  <c r="L52" i="1"/>
  <c r="X51" i="1"/>
  <c r="W51" i="1"/>
  <c r="V51" i="1"/>
  <c r="O51" i="1"/>
  <c r="N51" i="1"/>
  <c r="L51" i="1"/>
  <c r="X50" i="1"/>
  <c r="W50" i="1"/>
  <c r="V50" i="1"/>
  <c r="O50" i="1"/>
  <c r="N50" i="1"/>
  <c r="L50" i="1"/>
  <c r="X49" i="1"/>
  <c r="W49" i="1"/>
  <c r="V49" i="1"/>
  <c r="O49" i="1"/>
  <c r="N49" i="1"/>
  <c r="L49" i="1"/>
  <c r="X48" i="1"/>
  <c r="W48" i="1"/>
  <c r="V48" i="1"/>
  <c r="O48" i="1"/>
  <c r="N48" i="1"/>
  <c r="L48" i="1"/>
  <c r="X47" i="1"/>
  <c r="W47" i="1"/>
  <c r="V47" i="1"/>
  <c r="O47" i="1"/>
  <c r="N47" i="1"/>
  <c r="L47" i="1"/>
  <c r="X46" i="1"/>
  <c r="W46" i="1"/>
  <c r="V46" i="1"/>
  <c r="O46" i="1"/>
  <c r="N46" i="1"/>
  <c r="L46" i="1"/>
  <c r="X45" i="1"/>
  <c r="W45" i="1"/>
  <c r="V45" i="1"/>
  <c r="O45" i="1"/>
  <c r="N45" i="1"/>
  <c r="L45" i="1"/>
  <c r="X44" i="1"/>
  <c r="W44" i="1"/>
  <c r="V44" i="1"/>
  <c r="O44" i="1"/>
  <c r="N44" i="1"/>
  <c r="L44" i="1"/>
  <c r="X43" i="1"/>
  <c r="W43" i="1"/>
  <c r="V43" i="1"/>
  <c r="O43" i="1"/>
  <c r="N43" i="1"/>
  <c r="L43" i="1"/>
  <c r="X42" i="1"/>
  <c r="W42" i="1"/>
  <c r="V42" i="1"/>
  <c r="O42" i="1"/>
  <c r="N42" i="1"/>
  <c r="L42" i="1"/>
  <c r="X41" i="1"/>
  <c r="W41" i="1"/>
  <c r="V41" i="1"/>
  <c r="O41" i="1"/>
  <c r="N41" i="1"/>
  <c r="L41" i="1"/>
  <c r="X40" i="1"/>
  <c r="W40" i="1"/>
  <c r="V40" i="1"/>
  <c r="O40" i="1"/>
  <c r="N40" i="1"/>
  <c r="L40" i="1"/>
  <c r="X39" i="1"/>
  <c r="W39" i="1"/>
  <c r="V39" i="1"/>
  <c r="O39" i="1"/>
  <c r="N39" i="1"/>
  <c r="L39" i="1"/>
  <c r="X38" i="1"/>
  <c r="W38" i="1"/>
  <c r="V38" i="1"/>
  <c r="O38" i="1"/>
  <c r="N38" i="1"/>
  <c r="L38" i="1"/>
  <c r="X37" i="1"/>
  <c r="W37" i="1"/>
  <c r="V37" i="1"/>
  <c r="O37" i="1"/>
  <c r="N37" i="1"/>
  <c r="L37" i="1"/>
  <c r="X36" i="1"/>
  <c r="W36" i="1"/>
  <c r="V36" i="1"/>
  <c r="O36" i="1"/>
  <c r="N36" i="1"/>
  <c r="L36" i="1"/>
  <c r="X35" i="1"/>
  <c r="W35" i="1"/>
  <c r="V35" i="1"/>
  <c r="O35" i="1"/>
  <c r="N35" i="1"/>
  <c r="L35" i="1"/>
  <c r="X34" i="1"/>
  <c r="W34" i="1"/>
  <c r="V34" i="1"/>
  <c r="O34" i="1"/>
  <c r="N34" i="1"/>
  <c r="L34" i="1"/>
  <c r="X33" i="1"/>
  <c r="W33" i="1"/>
  <c r="V33" i="1"/>
  <c r="O33" i="1"/>
  <c r="N33" i="1"/>
  <c r="L33" i="1"/>
  <c r="X32" i="1"/>
  <c r="W32" i="1"/>
  <c r="V32" i="1"/>
  <c r="O32" i="1"/>
  <c r="N32" i="1"/>
  <c r="L32" i="1"/>
  <c r="X31" i="1"/>
  <c r="W31" i="1"/>
  <c r="V31" i="1"/>
  <c r="O31" i="1"/>
  <c r="N31" i="1"/>
  <c r="L31" i="1"/>
  <c r="X30" i="1"/>
  <c r="W30" i="1"/>
  <c r="V30" i="1"/>
  <c r="O30" i="1"/>
  <c r="N30" i="1"/>
  <c r="L30" i="1"/>
  <c r="X29" i="1"/>
  <c r="W29" i="1"/>
  <c r="V29" i="1"/>
  <c r="O29" i="1"/>
  <c r="N29" i="1"/>
  <c r="L29" i="1"/>
  <c r="X28" i="1"/>
  <c r="W28" i="1"/>
  <c r="V28" i="1"/>
  <c r="O28" i="1"/>
  <c r="N28" i="1"/>
  <c r="L28" i="1"/>
  <c r="X27" i="1"/>
  <c r="W27" i="1"/>
  <c r="V27" i="1"/>
  <c r="O27" i="1"/>
  <c r="N27" i="1"/>
  <c r="L27" i="1"/>
  <c r="X26" i="1"/>
  <c r="W26" i="1"/>
  <c r="V26" i="1"/>
  <c r="O26" i="1"/>
  <c r="N26" i="1"/>
  <c r="L26" i="1"/>
  <c r="X25" i="1"/>
  <c r="W25" i="1"/>
  <c r="V25" i="1"/>
  <c r="O25" i="1"/>
  <c r="N25" i="1"/>
  <c r="L25" i="1"/>
  <c r="X24" i="1"/>
  <c r="W24" i="1"/>
  <c r="V24" i="1"/>
  <c r="O24" i="1"/>
  <c r="N24" i="1"/>
  <c r="L24" i="1"/>
  <c r="X23" i="1"/>
  <c r="W23" i="1"/>
  <c r="V23" i="1"/>
  <c r="O23" i="1"/>
  <c r="N23" i="1"/>
  <c r="L23" i="1"/>
  <c r="X22" i="1"/>
  <c r="W22" i="1"/>
  <c r="V22" i="1"/>
  <c r="O22" i="1"/>
  <c r="N22" i="1"/>
  <c r="L22" i="1"/>
  <c r="X21" i="1"/>
  <c r="W21" i="1"/>
  <c r="V21" i="1"/>
  <c r="O21" i="1"/>
  <c r="N21" i="1"/>
  <c r="L21" i="1"/>
  <c r="X20" i="1"/>
  <c r="W20" i="1"/>
  <c r="O20" i="1"/>
  <c r="N20" i="1"/>
  <c r="V20" i="1" s="1"/>
  <c r="L20" i="1"/>
  <c r="O19" i="1"/>
  <c r="N19" i="1"/>
  <c r="W19" i="1" s="1"/>
  <c r="L19" i="1"/>
  <c r="O18" i="1"/>
  <c r="V18" i="1" s="1"/>
  <c r="N18" i="1"/>
  <c r="W18" i="1" s="1"/>
  <c r="L18" i="1"/>
  <c r="O17" i="1"/>
  <c r="N17" i="1"/>
  <c r="W17" i="1" s="1"/>
  <c r="L17" i="1"/>
  <c r="O16" i="1"/>
  <c r="N16" i="1"/>
  <c r="W16" i="1" s="1"/>
  <c r="L16" i="1"/>
  <c r="O15" i="1"/>
  <c r="N15" i="1"/>
  <c r="W15" i="1" s="1"/>
  <c r="O14" i="1"/>
  <c r="N14" i="1"/>
  <c r="W14" i="1" s="1"/>
  <c r="L14" i="1"/>
  <c r="X13" i="1"/>
  <c r="O13" i="1"/>
  <c r="N13" i="1"/>
  <c r="W13" i="1" s="1"/>
  <c r="L13" i="1"/>
  <c r="O12" i="1"/>
  <c r="N12" i="1"/>
  <c r="W12" i="1" s="1"/>
  <c r="L12" i="1"/>
  <c r="O11" i="1"/>
  <c r="N11" i="1"/>
  <c r="W11" i="1" s="1"/>
  <c r="L11" i="1"/>
  <c r="O10" i="1"/>
  <c r="N10" i="1"/>
  <c r="W10" i="1" s="1"/>
  <c r="L10" i="1"/>
  <c r="O9" i="1"/>
  <c r="N9" i="1"/>
  <c r="W9" i="1" s="1"/>
  <c r="L9" i="1"/>
  <c r="X8" i="1"/>
  <c r="O8" i="1"/>
  <c r="N8" i="1"/>
  <c r="W8" i="1" s="1"/>
  <c r="L8" i="1"/>
  <c r="O7" i="1"/>
  <c r="N7" i="1"/>
  <c r="W7" i="1" s="1"/>
  <c r="L7" i="1"/>
  <c r="O6" i="1"/>
  <c r="V6" i="1" s="1"/>
  <c r="N6" i="1"/>
  <c r="W6" i="1" s="1"/>
  <c r="L6" i="1"/>
  <c r="O5" i="1"/>
  <c r="N5" i="1"/>
  <c r="W5" i="1" s="1"/>
  <c r="L5" i="1"/>
  <c r="O4" i="1"/>
  <c r="N4" i="1"/>
  <c r="W4" i="1" s="1"/>
  <c r="L4" i="1"/>
  <c r="I4" i="1"/>
  <c r="O3" i="1"/>
  <c r="N3" i="1"/>
  <c r="L3" i="1"/>
  <c r="I1" i="1"/>
  <c r="I2" i="1" s="1"/>
  <c r="X18" i="1" l="1"/>
  <c r="X11" i="1"/>
  <c r="V4" i="1"/>
  <c r="V11" i="1"/>
  <c r="X6" i="1"/>
  <c r="V16" i="1"/>
  <c r="V9" i="1"/>
  <c r="X4" i="1"/>
  <c r="V14" i="1"/>
  <c r="V19" i="1"/>
  <c r="V3" i="1"/>
  <c r="X14" i="1"/>
  <c r="V17" i="1"/>
  <c r="X19" i="1"/>
  <c r="V10" i="1"/>
  <c r="X12" i="1"/>
  <c r="V15" i="1"/>
  <c r="X10" i="1"/>
  <c r="I3" i="1"/>
  <c r="Q26" i="1" s="1"/>
  <c r="X16" i="1"/>
  <c r="X3" i="1"/>
  <c r="V7" i="1"/>
  <c r="X9" i="1"/>
  <c r="V12" i="1"/>
  <c r="V5" i="1"/>
  <c r="X7" i="1"/>
  <c r="X5" i="1"/>
  <c r="X17" i="1"/>
  <c r="V8" i="1"/>
  <c r="V13" i="1"/>
  <c r="X15" i="1"/>
  <c r="Q22" i="1" l="1"/>
  <c r="Q13" i="1"/>
  <c r="P13" i="1" s="1"/>
  <c r="U13" i="1" s="1"/>
  <c r="Q14" i="1"/>
  <c r="P14" i="1" s="1"/>
  <c r="U14" i="1" s="1"/>
  <c r="Q15" i="1"/>
  <c r="P15" i="1" s="1"/>
  <c r="U15" i="1" s="1"/>
  <c r="Q45" i="1"/>
  <c r="S45" i="1" s="1"/>
  <c r="T45" i="1" s="1"/>
  <c r="Q43" i="1"/>
  <c r="S43" i="1" s="1"/>
  <c r="T43" i="1" s="1"/>
  <c r="Q16" i="1"/>
  <c r="Q53" i="1"/>
  <c r="S53" i="1" s="1"/>
  <c r="T53" i="1" s="1"/>
  <c r="Q54" i="1"/>
  <c r="S54" i="1" s="1"/>
  <c r="T54" i="1" s="1"/>
  <c r="Q64" i="1"/>
  <c r="S64" i="1" s="1"/>
  <c r="T64" i="1" s="1"/>
  <c r="Q65" i="1"/>
  <c r="P65" i="1" s="1"/>
  <c r="U65" i="1" s="1"/>
  <c r="Q28" i="1"/>
  <c r="P28" i="1" s="1"/>
  <c r="U28" i="1" s="1"/>
  <c r="Q27" i="1"/>
  <c r="Q29" i="1"/>
  <c r="R29" i="1" s="1"/>
  <c r="Q39" i="1"/>
  <c r="S39" i="1" s="1"/>
  <c r="T39" i="1" s="1"/>
  <c r="Q40" i="1"/>
  <c r="P40" i="1" s="1"/>
  <c r="U40" i="1" s="1"/>
  <c r="Q41" i="1"/>
  <c r="S41" i="1" s="1"/>
  <c r="T41" i="1" s="1"/>
  <c r="Q52" i="1"/>
  <c r="S52" i="1" s="1"/>
  <c r="T52" i="1" s="1"/>
  <c r="P43" i="1"/>
  <c r="U43" i="1" s="1"/>
  <c r="R13" i="1"/>
  <c r="S13" i="1"/>
  <c r="T13" i="1" s="1"/>
  <c r="S27" i="1"/>
  <c r="T27" i="1" s="1"/>
  <c r="R27" i="1"/>
  <c r="P27" i="1"/>
  <c r="U27" i="1" s="1"/>
  <c r="S29" i="1"/>
  <c r="T29" i="1" s="1"/>
  <c r="Q4" i="1"/>
  <c r="Q30" i="1"/>
  <c r="Q55" i="1"/>
  <c r="Q42" i="1"/>
  <c r="S26" i="1"/>
  <c r="T26" i="1" s="1"/>
  <c r="R26" i="1"/>
  <c r="P26" i="1"/>
  <c r="U26" i="1" s="1"/>
  <c r="R22" i="1"/>
  <c r="S22" i="1"/>
  <c r="T22" i="1" s="1"/>
  <c r="D20" i="1"/>
  <c r="D21" i="1"/>
  <c r="Q5" i="1"/>
  <c r="Q17" i="1"/>
  <c r="Q31" i="1"/>
  <c r="Q56" i="1"/>
  <c r="Q3" i="1"/>
  <c r="Q6" i="1"/>
  <c r="Q18" i="1"/>
  <c r="Q32" i="1"/>
  <c r="Q44" i="1"/>
  <c r="Q57" i="1"/>
  <c r="Q7" i="1"/>
  <c r="Q19" i="1"/>
  <c r="Q33" i="1"/>
  <c r="Q46" i="1"/>
  <c r="Q58" i="1"/>
  <c r="Q8" i="1"/>
  <c r="S8" i="1" s="1"/>
  <c r="Q20" i="1"/>
  <c r="Q34" i="1"/>
  <c r="Q47" i="1"/>
  <c r="Q59" i="1"/>
  <c r="Q9" i="1"/>
  <c r="Q66" i="1"/>
  <c r="Q35" i="1"/>
  <c r="Q48" i="1"/>
  <c r="Q60" i="1"/>
  <c r="Q10" i="1"/>
  <c r="Q23" i="1"/>
  <c r="Q36" i="1"/>
  <c r="Q49" i="1"/>
  <c r="Q61" i="1"/>
  <c r="P22" i="1"/>
  <c r="U22" i="1" s="1"/>
  <c r="Q11" i="1"/>
  <c r="Q24" i="1"/>
  <c r="Q37" i="1"/>
  <c r="Q50" i="1"/>
  <c r="Q62" i="1"/>
  <c r="Q12" i="1"/>
  <c r="Q25" i="1"/>
  <c r="Q38" i="1"/>
  <c r="Q51" i="1"/>
  <c r="Q63" i="1"/>
  <c r="Q21" i="1"/>
  <c r="P29" i="1" l="1"/>
  <c r="U29" i="1" s="1"/>
  <c r="P45" i="1"/>
  <c r="U45" i="1" s="1"/>
  <c r="R45" i="1"/>
  <c r="S14" i="1"/>
  <c r="T14" i="1" s="1"/>
  <c r="S28" i="1"/>
  <c r="T28" i="1" s="1"/>
  <c r="R14" i="1"/>
  <c r="R65" i="1"/>
  <c r="R28" i="1"/>
  <c r="R15" i="1"/>
  <c r="S65" i="1"/>
  <c r="T65" i="1" s="1"/>
  <c r="R40" i="1"/>
  <c r="S40" i="1"/>
  <c r="T40" i="1" s="1"/>
  <c r="P53" i="1"/>
  <c r="U53" i="1" s="1"/>
  <c r="R53" i="1"/>
  <c r="P39" i="1"/>
  <c r="U39" i="1" s="1"/>
  <c r="R43" i="1"/>
  <c r="P64" i="1"/>
  <c r="U64" i="1" s="1"/>
  <c r="R64" i="1"/>
  <c r="P54" i="1"/>
  <c r="U54" i="1" s="1"/>
  <c r="R54" i="1"/>
  <c r="S15" i="1"/>
  <c r="T15" i="1" s="1"/>
  <c r="R39" i="1"/>
  <c r="P52" i="1"/>
  <c r="U52" i="1" s="1"/>
  <c r="P41" i="1"/>
  <c r="U41" i="1" s="1"/>
  <c r="R52" i="1"/>
  <c r="R41" i="1"/>
  <c r="S38" i="1"/>
  <c r="T38" i="1" s="1"/>
  <c r="R38" i="1"/>
  <c r="P38" i="1"/>
  <c r="U38" i="1" s="1"/>
  <c r="R10" i="1"/>
  <c r="S10" i="1"/>
  <c r="T10" i="1" s="1"/>
  <c r="P10" i="1"/>
  <c r="U10" i="1" s="1"/>
  <c r="S60" i="1"/>
  <c r="T60" i="1" s="1"/>
  <c r="R60" i="1"/>
  <c r="P60" i="1"/>
  <c r="U60" i="1" s="1"/>
  <c r="S33" i="1"/>
  <c r="T33" i="1" s="1"/>
  <c r="R33" i="1"/>
  <c r="P33" i="1"/>
  <c r="U33" i="1" s="1"/>
  <c r="R5" i="1"/>
  <c r="S5" i="1"/>
  <c r="T5" i="1" s="1"/>
  <c r="P5" i="1"/>
  <c r="U5" i="1" s="1"/>
  <c r="S62" i="1"/>
  <c r="T62" i="1" s="1"/>
  <c r="R62" i="1"/>
  <c r="P62" i="1"/>
  <c r="U62" i="1" s="1"/>
  <c r="S48" i="1"/>
  <c r="T48" i="1" s="1"/>
  <c r="R48" i="1"/>
  <c r="P48" i="1"/>
  <c r="U48" i="1" s="1"/>
  <c r="R19" i="1"/>
  <c r="S19" i="1"/>
  <c r="T19" i="1" s="1"/>
  <c r="P19" i="1"/>
  <c r="U19" i="1" s="1"/>
  <c r="S50" i="1"/>
  <c r="T50" i="1" s="1"/>
  <c r="R50" i="1"/>
  <c r="P50" i="1"/>
  <c r="U50" i="1" s="1"/>
  <c r="S37" i="1"/>
  <c r="T37" i="1" s="1"/>
  <c r="R37" i="1"/>
  <c r="P37" i="1"/>
  <c r="U37" i="1" s="1"/>
  <c r="S42" i="1"/>
  <c r="T42" i="1" s="1"/>
  <c r="R42" i="1"/>
  <c r="P42" i="1"/>
  <c r="U42" i="1" s="1"/>
  <c r="S31" i="1"/>
  <c r="T31" i="1" s="1"/>
  <c r="R31" i="1"/>
  <c r="P31" i="1"/>
  <c r="U31" i="1" s="1"/>
  <c r="S35" i="1"/>
  <c r="T35" i="1" s="1"/>
  <c r="R35" i="1"/>
  <c r="P35" i="1"/>
  <c r="U35" i="1" s="1"/>
  <c r="S57" i="1"/>
  <c r="T57" i="1" s="1"/>
  <c r="R57" i="1"/>
  <c r="P57" i="1"/>
  <c r="U57" i="1" s="1"/>
  <c r="R9" i="1"/>
  <c r="S9" i="1"/>
  <c r="T9" i="1" s="1"/>
  <c r="P9" i="1"/>
  <c r="U9" i="1" s="1"/>
  <c r="R12" i="1"/>
  <c r="S12" i="1"/>
  <c r="T12" i="1" s="1"/>
  <c r="P12" i="1"/>
  <c r="U12" i="1" s="1"/>
  <c r="S58" i="1"/>
  <c r="T58" i="1" s="1"/>
  <c r="R58" i="1"/>
  <c r="P58" i="1"/>
  <c r="U58" i="1" s="1"/>
  <c r="S46" i="1"/>
  <c r="T46" i="1" s="1"/>
  <c r="R46" i="1"/>
  <c r="P46" i="1"/>
  <c r="U46" i="1" s="1"/>
  <c r="R7" i="1"/>
  <c r="S7" i="1"/>
  <c r="T7" i="1" s="1"/>
  <c r="P7" i="1"/>
  <c r="U7" i="1" s="1"/>
  <c r="S44" i="1"/>
  <c r="T44" i="1" s="1"/>
  <c r="R44" i="1"/>
  <c r="P44" i="1"/>
  <c r="U44" i="1" s="1"/>
  <c r="S23" i="1"/>
  <c r="T23" i="1" s="1"/>
  <c r="R23" i="1"/>
  <c r="P23" i="1"/>
  <c r="U23" i="1" s="1"/>
  <c r="R4" i="1"/>
  <c r="S4" i="1"/>
  <c r="T4" i="1" s="1"/>
  <c r="P4" i="1"/>
  <c r="U4" i="1" s="1"/>
  <c r="S25" i="1"/>
  <c r="T25" i="1" s="1"/>
  <c r="R25" i="1"/>
  <c r="P25" i="1"/>
  <c r="U25" i="1" s="1"/>
  <c r="R17" i="1"/>
  <c r="S17" i="1"/>
  <c r="T17" i="1" s="1"/>
  <c r="P17" i="1"/>
  <c r="U17" i="1" s="1"/>
  <c r="S66" i="1"/>
  <c r="T66" i="1" s="1"/>
  <c r="R66" i="1"/>
  <c r="P66" i="1"/>
  <c r="U66" i="1" s="1"/>
  <c r="S24" i="1"/>
  <c r="T24" i="1" s="1"/>
  <c r="R24" i="1"/>
  <c r="P24" i="1"/>
  <c r="U24" i="1" s="1"/>
  <c r="R11" i="1"/>
  <c r="S11" i="1"/>
  <c r="T11" i="1" s="1"/>
  <c r="P11" i="1"/>
  <c r="U11" i="1" s="1"/>
  <c r="S59" i="1"/>
  <c r="T59" i="1" s="1"/>
  <c r="R59" i="1"/>
  <c r="P59" i="1"/>
  <c r="U59" i="1" s="1"/>
  <c r="S32" i="1"/>
  <c r="T32" i="1" s="1"/>
  <c r="R32" i="1"/>
  <c r="P32" i="1"/>
  <c r="U32" i="1" s="1"/>
  <c r="S47" i="1"/>
  <c r="T47" i="1" s="1"/>
  <c r="R47" i="1"/>
  <c r="P47" i="1"/>
  <c r="U47" i="1" s="1"/>
  <c r="R18" i="1"/>
  <c r="S18" i="1"/>
  <c r="T18" i="1" s="1"/>
  <c r="P18" i="1"/>
  <c r="U18" i="1" s="1"/>
  <c r="S21" i="1"/>
  <c r="T21" i="1" s="1"/>
  <c r="R21" i="1"/>
  <c r="P21" i="1"/>
  <c r="U21" i="1" s="1"/>
  <c r="S61" i="1"/>
  <c r="T61" i="1" s="1"/>
  <c r="R61" i="1"/>
  <c r="P61" i="1"/>
  <c r="U61" i="1" s="1"/>
  <c r="S34" i="1"/>
  <c r="T34" i="1" s="1"/>
  <c r="R34" i="1"/>
  <c r="P34" i="1"/>
  <c r="U34" i="1" s="1"/>
  <c r="R6" i="1"/>
  <c r="S6" i="1"/>
  <c r="T6" i="1" s="1"/>
  <c r="P6" i="1"/>
  <c r="U6" i="1" s="1"/>
  <c r="S55" i="1"/>
  <c r="T55" i="1" s="1"/>
  <c r="R55" i="1"/>
  <c r="P55" i="1"/>
  <c r="U55" i="1" s="1"/>
  <c r="S63" i="1"/>
  <c r="T63" i="1" s="1"/>
  <c r="R63" i="1"/>
  <c r="P63" i="1"/>
  <c r="U63" i="1" s="1"/>
  <c r="S49" i="1"/>
  <c r="T49" i="1" s="1"/>
  <c r="R49" i="1"/>
  <c r="P49" i="1"/>
  <c r="U49" i="1" s="1"/>
  <c r="S20" i="1"/>
  <c r="T20" i="1" s="1"/>
  <c r="R20" i="1"/>
  <c r="P20" i="1"/>
  <c r="U20" i="1" s="1"/>
  <c r="S3" i="1"/>
  <c r="T3" i="1" s="1"/>
  <c r="R3" i="1"/>
  <c r="P3" i="1"/>
  <c r="U3" i="1" s="1"/>
  <c r="S30" i="1"/>
  <c r="T30" i="1" s="1"/>
  <c r="R30" i="1"/>
  <c r="P30" i="1"/>
  <c r="U30" i="1" s="1"/>
  <c r="S51" i="1"/>
  <c r="T51" i="1" s="1"/>
  <c r="R51" i="1"/>
  <c r="P51" i="1"/>
  <c r="U51" i="1" s="1"/>
  <c r="S36" i="1"/>
  <c r="T36" i="1" s="1"/>
  <c r="R36" i="1"/>
  <c r="P36" i="1"/>
  <c r="U36" i="1" s="1"/>
  <c r="R8" i="1"/>
  <c r="T8" i="1"/>
  <c r="P8" i="1"/>
  <c r="U8" i="1" s="1"/>
  <c r="S56" i="1"/>
  <c r="T56" i="1" s="1"/>
  <c r="R56" i="1"/>
  <c r="P56" i="1"/>
  <c r="U56" i="1" s="1"/>
  <c r="R16" i="1"/>
  <c r="S16" i="1"/>
  <c r="T16" i="1" s="1"/>
  <c r="P16" i="1"/>
  <c r="U16" i="1" s="1"/>
</calcChain>
</file>

<file path=xl/sharedStrings.xml><?xml version="1.0" encoding="utf-8"?>
<sst xmlns="http://schemas.openxmlformats.org/spreadsheetml/2006/main" count="92" uniqueCount="77">
  <si>
    <t>V</t>
  </si>
  <si>
    <t>W</t>
  </si>
  <si>
    <t>Np/Ns</t>
  </si>
  <si>
    <t>Naux</t>
  </si>
  <si>
    <t>Input power max</t>
  </si>
  <si>
    <t>Pin_max</t>
  </si>
  <si>
    <t>Lp
(uH)</t>
  </si>
  <si>
    <t>Np</t>
  </si>
  <si>
    <t>Ns</t>
  </si>
  <si>
    <t>Ipri_rms</t>
  </si>
  <si>
    <t>Isec_peak</t>
  </si>
  <si>
    <t>Isec_rms</t>
  </si>
  <si>
    <t>Kết quả
(so sánh với Bsat)</t>
  </si>
  <si>
    <t>Ls(μH)</t>
  </si>
  <si>
    <t>Vout(tính toán)</t>
  </si>
  <si>
    <t>switching frequency</t>
  </si>
  <si>
    <t>kHz</t>
  </si>
  <si>
    <t>efficiency</t>
  </si>
  <si>
    <t>Input capacitor</t>
  </si>
  <si>
    <t>Cin</t>
  </si>
  <si>
    <t>uF</t>
  </si>
  <si>
    <t>Output voltage</t>
  </si>
  <si>
    <t>Output current</t>
  </si>
  <si>
    <t>A</t>
  </si>
  <si>
    <t>Duty cycle max</t>
  </si>
  <si>
    <t xml:space="preserve">Tiết diện lõi ferrrite
</t>
  </si>
  <si>
    <t>Ae</t>
  </si>
  <si>
    <t>mm²</t>
  </si>
  <si>
    <t>độ tự cảm mà lõi tạo ra khi quấn 1 vòng</t>
  </si>
  <si>
    <t>Al</t>
  </si>
  <si>
    <t>nH/vòng²</t>
  </si>
  <si>
    <t>Saturating flux density</t>
  </si>
  <si>
    <t>Bsat</t>
  </si>
  <si>
    <t>T</t>
  </si>
  <si>
    <t>Vd</t>
  </si>
  <si>
    <t>Điện áp cực đại đi qua MOSFET</t>
  </si>
  <si>
    <t>Vds_max</t>
  </si>
  <si>
    <t>AC frequency</t>
  </si>
  <si>
    <t>Hz</t>
  </si>
  <si>
    <t xml:space="preserve">Điện áp chân FB của ic </t>
  </si>
  <si>
    <t>Trở trên</t>
  </si>
  <si>
    <t>R2</t>
  </si>
  <si>
    <t>Ohm</t>
  </si>
  <si>
    <t>Trở dưới</t>
  </si>
  <si>
    <t>R1</t>
  </si>
  <si>
    <t>Điện áp MOSFET chịu tính toán</t>
  </si>
  <si>
    <t>Điện áp diode cuộn thứ chịu</t>
  </si>
  <si>
    <t>Vd_max</t>
  </si>
  <si>
    <t>Diện tích cửa số quấn</t>
  </si>
  <si>
    <t>Tích diện tích</t>
  </si>
  <si>
    <t>Ap</t>
  </si>
  <si>
    <t>Aw*Ae</t>
  </si>
  <si>
    <t>mm4</t>
  </si>
  <si>
    <t>snubber</t>
  </si>
  <si>
    <t>Vfb</t>
  </si>
  <si>
    <t>Vout</t>
  </si>
  <si>
    <t>Output power Pout</t>
  </si>
  <si>
    <t>VAC_min</t>
  </si>
  <si>
    <r>
      <t>P</t>
    </r>
    <r>
      <rPr>
        <sz val="8"/>
        <color theme="1"/>
        <rFont val="Times New Roman"/>
        <family val="1"/>
      </rPr>
      <t>out</t>
    </r>
  </si>
  <si>
    <t>VAC_max</t>
  </si>
  <si>
    <r>
      <t>N</t>
    </r>
    <r>
      <rPr>
        <b/>
        <sz val="8"/>
        <color theme="1"/>
        <rFont val="Times New Roman"/>
        <family val="1"/>
      </rPr>
      <t>aux</t>
    </r>
  </si>
  <si>
    <r>
      <t>B</t>
    </r>
    <r>
      <rPr>
        <b/>
        <sz val="8"/>
        <color theme="1"/>
        <rFont val="Times New Roman"/>
        <family val="1"/>
      </rPr>
      <t>max</t>
    </r>
  </si>
  <si>
    <r>
      <t>I</t>
    </r>
    <r>
      <rPr>
        <b/>
        <sz val="8"/>
        <color theme="1"/>
        <rFont val="Times New Roman"/>
        <family val="1"/>
      </rPr>
      <t>pri_peak</t>
    </r>
  </si>
  <si>
    <r>
      <rPr>
        <b/>
        <sz val="11"/>
        <color theme="1"/>
        <rFont val="Times New Roman"/>
        <family val="1"/>
      </rPr>
      <t>V</t>
    </r>
    <r>
      <rPr>
        <b/>
        <sz val="8"/>
        <color theme="1"/>
        <rFont val="Times New Roman"/>
        <family val="1"/>
      </rPr>
      <t>aux</t>
    </r>
  </si>
  <si>
    <r>
      <t>f</t>
    </r>
    <r>
      <rPr>
        <sz val="8"/>
        <color theme="1"/>
        <rFont val="Times New Roman"/>
        <family val="1"/>
      </rPr>
      <t>SW</t>
    </r>
  </si>
  <si>
    <r>
      <t>V</t>
    </r>
    <r>
      <rPr>
        <sz val="8"/>
        <color theme="1"/>
        <rFont val="Times New Roman"/>
        <family val="1"/>
      </rPr>
      <t>dc_min</t>
    </r>
  </si>
  <si>
    <r>
      <t>V</t>
    </r>
    <r>
      <rPr>
        <sz val="8"/>
        <color theme="1"/>
        <rFont val="Times New Roman"/>
        <family val="1"/>
      </rPr>
      <t>dc_max</t>
    </r>
  </si>
  <si>
    <t>Dmax</t>
  </si>
  <si>
    <r>
      <rPr>
        <sz val="9"/>
        <color theme="1"/>
        <rFont val="Times New Roman"/>
        <family val="1"/>
      </rPr>
      <t>f</t>
    </r>
    <r>
      <rPr>
        <sz val="8"/>
        <color theme="1"/>
        <rFont val="Times New Roman"/>
        <family val="1"/>
      </rPr>
      <t>AC</t>
    </r>
  </si>
  <si>
    <r>
      <t>V</t>
    </r>
    <r>
      <rPr>
        <sz val="8"/>
        <color theme="1"/>
        <rFont val="Times New Roman"/>
        <family val="1"/>
      </rPr>
      <t>spike</t>
    </r>
  </si>
  <si>
    <r>
      <t>V</t>
    </r>
    <r>
      <rPr>
        <sz val="8"/>
        <color theme="1"/>
        <rFont val="Times New Roman"/>
        <family val="1"/>
      </rPr>
      <t>FB</t>
    </r>
  </si>
  <si>
    <r>
      <t>I</t>
    </r>
    <r>
      <rPr>
        <sz val="8"/>
        <color theme="1"/>
        <rFont val="Times New Roman"/>
        <family val="1"/>
      </rPr>
      <t>OVP</t>
    </r>
  </si>
  <si>
    <r>
      <t>V</t>
    </r>
    <r>
      <rPr>
        <sz val="8"/>
        <color theme="1"/>
        <rFont val="Times New Roman"/>
        <family val="1"/>
      </rPr>
      <t>ds_real</t>
    </r>
  </si>
  <si>
    <r>
      <t>A</t>
    </r>
    <r>
      <rPr>
        <sz val="8"/>
        <color theme="1"/>
        <rFont val="Times New Roman"/>
        <family val="1"/>
      </rPr>
      <t>w</t>
    </r>
  </si>
  <si>
    <t>Tụ đầu ra</t>
  </si>
  <si>
    <r>
      <t>C</t>
    </r>
    <r>
      <rPr>
        <sz val="8"/>
        <color theme="1"/>
        <rFont val="Times New Roman"/>
        <family val="1"/>
      </rPr>
      <t>out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</si>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</sst>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FF"/>
      <name val="Times New Roman"/>
      <family val="1"/>
    </font>
    <font>
      <sz val="10"/>
      <color rgb="FF0000FF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30</xdr:row>
      <xdr:rowOff>133350</xdr:rowOff>
    </xdr:from>
    <xdr:ext cx="4286250" cy="7048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180975</xdr:rowOff>
    </xdr:from>
    <xdr:ext cx="3800475" cy="590550"/>
    <xdr:pic>
      <xdr:nvPicPr>
        <xdr:cNvPr id="3" name="image2.png" title="Hình ảnh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514350</xdr:colOff>
      <xdr:row>12</xdr:row>
      <xdr:rowOff>190500</xdr:rowOff>
    </xdr:from>
    <xdr:ext cx="2486025" cy="2800350"/>
    <xdr:pic>
      <xdr:nvPicPr>
        <xdr:cNvPr id="4" name="image5.png" title="Hình ảnh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8</xdr:row>
      <xdr:rowOff>285750</xdr:rowOff>
    </xdr:from>
    <xdr:ext cx="2238375" cy="762000"/>
    <xdr:pic>
      <xdr:nvPicPr>
        <xdr:cNvPr id="5" name="image6.png" title="Hình ảnh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4</xdr:row>
      <xdr:rowOff>85725</xdr:rowOff>
    </xdr:from>
    <xdr:ext cx="2838450" cy="981075"/>
    <xdr:pic>
      <xdr:nvPicPr>
        <xdr:cNvPr id="6" name="image4.png" title="Hình ản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387215</xdr:colOff>
      <xdr:row>47</xdr:row>
      <xdr:rowOff>54718</xdr:rowOff>
    </xdr:from>
    <xdr:ext cx="7705725" cy="1257300"/>
    <xdr:pic>
      <xdr:nvPicPr>
        <xdr:cNvPr id="7" name="image3.png" title="Hình ảnh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967960" y="8606952"/>
          <a:ext cx="7705725" cy="1257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87" zoomScaleNormal="47" workbookViewId="0">
      <selection activeCell="AB6" sqref="AB6"/>
    </sheetView>
  </sheetViews>
  <sheetFormatPr defaultColWidth="12.6328125" defaultRowHeight="15.75" customHeight="1" x14ac:dyDescent="0.3"/>
  <cols>
    <col min="1" max="1" width="2.90625" style="10" customWidth="1"/>
    <col min="2" max="2" width="22" style="10" bestFit="1" customWidth="1"/>
    <col min="3" max="5" width="12.6328125" style="10"/>
    <col min="6" max="6" width="17" style="10" customWidth="1"/>
    <col min="7" max="7" width="17.453125" style="10" bestFit="1" customWidth="1"/>
    <col min="8" max="20" width="12.6328125" style="10"/>
    <col min="21" max="21" width="13.36328125" style="10" customWidth="1"/>
    <col min="22" max="23" width="12.6328125" style="10"/>
    <col min="24" max="24" width="16.7265625" style="10" bestFit="1" customWidth="1"/>
    <col min="25" max="16384" width="12.6328125" style="10"/>
  </cols>
  <sheetData>
    <row r="1" spans="1:26" ht="15.75" customHeight="1" x14ac:dyDescent="0.3">
      <c r="A1" s="4">
        <v>1</v>
      </c>
      <c r="B1" s="5" t="s">
        <v>57</v>
      </c>
      <c r="C1" s="4"/>
      <c r="D1" s="6">
        <v>90</v>
      </c>
      <c r="E1" s="4" t="s">
        <v>0</v>
      </c>
      <c r="F1" s="7"/>
      <c r="G1" s="2" t="s">
        <v>56</v>
      </c>
      <c r="H1" s="4" t="s">
        <v>58</v>
      </c>
      <c r="I1" s="8">
        <f>D6*D7</f>
        <v>12</v>
      </c>
      <c r="J1" s="4" t="s">
        <v>1</v>
      </c>
      <c r="K1" s="7"/>
      <c r="L1" s="7" t="s">
        <v>2</v>
      </c>
      <c r="M1" s="9">
        <v>9</v>
      </c>
      <c r="N1" s="7" t="s">
        <v>3</v>
      </c>
      <c r="O1" s="9">
        <v>10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x14ac:dyDescent="0.3">
      <c r="A2" s="4">
        <v>2</v>
      </c>
      <c r="B2" s="11" t="s">
        <v>59</v>
      </c>
      <c r="C2" s="12"/>
      <c r="D2" s="6">
        <v>230</v>
      </c>
      <c r="E2" s="4" t="s">
        <v>0</v>
      </c>
      <c r="F2" s="7"/>
      <c r="G2" s="3" t="s">
        <v>4</v>
      </c>
      <c r="H2" s="13" t="s">
        <v>5</v>
      </c>
      <c r="I2" s="4">
        <f>I1/D4</f>
        <v>15</v>
      </c>
      <c r="J2" s="4" t="s">
        <v>1</v>
      </c>
      <c r="K2" s="7"/>
      <c r="L2" s="3" t="s">
        <v>6</v>
      </c>
      <c r="M2" s="3" t="s">
        <v>7</v>
      </c>
      <c r="N2" s="3" t="s">
        <v>8</v>
      </c>
      <c r="O2" s="3" t="s">
        <v>60</v>
      </c>
      <c r="P2" s="3" t="s">
        <v>61</v>
      </c>
      <c r="Q2" s="3" t="s">
        <v>62</v>
      </c>
      <c r="R2" s="3" t="s">
        <v>9</v>
      </c>
      <c r="S2" s="3" t="s">
        <v>10</v>
      </c>
      <c r="T2" s="3" t="s">
        <v>11</v>
      </c>
      <c r="U2" s="14" t="s">
        <v>12</v>
      </c>
      <c r="V2" s="3" t="s">
        <v>63</v>
      </c>
      <c r="W2" s="3" t="s">
        <v>13</v>
      </c>
      <c r="X2" s="3" t="s">
        <v>14</v>
      </c>
      <c r="Y2" s="3"/>
      <c r="Z2" s="7"/>
    </row>
    <row r="3" spans="1:26" ht="15.75" customHeight="1" x14ac:dyDescent="0.3">
      <c r="A3" s="4">
        <v>3</v>
      </c>
      <c r="B3" s="5" t="s">
        <v>15</v>
      </c>
      <c r="C3" s="4" t="s">
        <v>64</v>
      </c>
      <c r="D3" s="6">
        <v>80</v>
      </c>
      <c r="E3" s="4" t="s">
        <v>16</v>
      </c>
      <c r="F3" s="7"/>
      <c r="G3" s="3"/>
      <c r="H3" s="4" t="s">
        <v>65</v>
      </c>
      <c r="I3" s="4">
        <f>SQRT(2*D2^2-I2*0.8/(D5/10^6)/D14)</f>
        <v>312.19651930581591</v>
      </c>
      <c r="J3" s="4" t="s">
        <v>0</v>
      </c>
      <c r="K3" s="7"/>
      <c r="L3" s="15">
        <f t="shared" ref="L3:L66" si="0">M3^2*$D$10/10^3</f>
        <v>694.8</v>
      </c>
      <c r="M3" s="6">
        <v>60</v>
      </c>
      <c r="N3" s="4">
        <f t="shared" ref="N3:N66" si="1">M3/$M$1</f>
        <v>6.666666666666667</v>
      </c>
      <c r="O3" s="8">
        <f t="shared" ref="O3:O66" si="2">$O$1</f>
        <v>10</v>
      </c>
      <c r="P3" s="4">
        <f t="shared" ref="P3:P66" si="3">L3*Q3/M3/$D$9</f>
        <v>0.30554585006039803</v>
      </c>
      <c r="Q3" s="4">
        <f t="shared" ref="Q3:Q66" si="4">$I$2/($I$3*$D$8)+1/2*$I$3*$D$8/L3/$D$3/0.001</f>
        <v>1.0026547756731541</v>
      </c>
      <c r="R3" s="4">
        <f t="shared" ref="R3:R66" si="5">Q3*SQRT($D$8/3)</f>
        <v>0.31706727979723531</v>
      </c>
      <c r="S3" s="4">
        <f t="shared" ref="S3:S66" si="6">$M$1*Q3</f>
        <v>9.0238929810583866</v>
      </c>
      <c r="T3" s="4">
        <f t="shared" ref="T3:T66" si="7">S3*SQRT((1-$D$8)/3)</f>
        <v>4.3589544301937195</v>
      </c>
      <c r="U3" s="4" t="str">
        <f t="shared" ref="U3:U66" si="8">IF(P3&lt;$D$11,"OK", "NOT")</f>
        <v>OK</v>
      </c>
      <c r="V3" s="4">
        <f t="shared" ref="V3:V66" si="9">($D$6+$D$12)*O3/N3</f>
        <v>19.05</v>
      </c>
      <c r="W3" s="4">
        <f>$D$10/10^3*N3^2</f>
        <v>8.5777777777777793</v>
      </c>
      <c r="X3" s="4">
        <f t="shared" ref="X3:X66" si="10">$D$16/$D$19*($D$18+$D$19)*N3/O3</f>
        <v>8.5252525252525242</v>
      </c>
      <c r="Y3" s="4"/>
      <c r="Z3" s="7"/>
    </row>
    <row r="4" spans="1:26" ht="15.75" customHeight="1" x14ac:dyDescent="0.3">
      <c r="A4" s="4">
        <v>4</v>
      </c>
      <c r="B4" s="5" t="s">
        <v>17</v>
      </c>
      <c r="C4" s="4"/>
      <c r="D4" s="6">
        <v>0.8</v>
      </c>
      <c r="E4" s="4"/>
      <c r="F4" s="7"/>
      <c r="G4" s="3"/>
      <c r="H4" s="4" t="s">
        <v>66</v>
      </c>
      <c r="I4" s="4">
        <f>SQRT(2)*D2</f>
        <v>325.26911934581187</v>
      </c>
      <c r="J4" s="4" t="s">
        <v>0</v>
      </c>
      <c r="K4" s="7"/>
      <c r="L4" s="15">
        <f t="shared" si="0"/>
        <v>718.15300000000002</v>
      </c>
      <c r="M4" s="6">
        <v>61</v>
      </c>
      <c r="N4" s="4">
        <f t="shared" si="1"/>
        <v>6.7777777777777777</v>
      </c>
      <c r="O4" s="8">
        <f t="shared" si="2"/>
        <v>10</v>
      </c>
      <c r="P4" s="4">
        <f t="shared" si="3"/>
        <v>0.30215040996703368</v>
      </c>
      <c r="Q4" s="4">
        <f t="shared" si="4"/>
        <v>0.97525826711520258</v>
      </c>
      <c r="R4" s="4">
        <f t="shared" si="5"/>
        <v>0.30840374309929314</v>
      </c>
      <c r="S4" s="4">
        <f t="shared" si="6"/>
        <v>8.7773244040368237</v>
      </c>
      <c r="T4" s="4">
        <f t="shared" si="7"/>
        <v>4.2398504920806763</v>
      </c>
      <c r="U4" s="4" t="str">
        <f t="shared" si="8"/>
        <v>OK</v>
      </c>
      <c r="V4" s="4">
        <f t="shared" si="9"/>
        <v>18.737704918032787</v>
      </c>
      <c r="W4" s="4">
        <f t="shared" ref="W4:W66" si="11">$D$10/10^3*N4^2</f>
        <v>8.8660864197530866</v>
      </c>
      <c r="X4" s="4">
        <f t="shared" si="10"/>
        <v>8.6673400673400671</v>
      </c>
      <c r="Y4" s="4"/>
      <c r="Z4" s="7"/>
    </row>
    <row r="5" spans="1:26" ht="15.75" customHeight="1" x14ac:dyDescent="0.3">
      <c r="A5" s="4">
        <v>5</v>
      </c>
      <c r="B5" s="5" t="s">
        <v>18</v>
      </c>
      <c r="C5" s="4" t="s">
        <v>19</v>
      </c>
      <c r="D5" s="6">
        <v>24</v>
      </c>
      <c r="E5" s="4" t="s">
        <v>20</v>
      </c>
      <c r="F5" s="7"/>
      <c r="G5" s="7"/>
      <c r="H5" s="7"/>
      <c r="I5" s="7"/>
      <c r="J5" s="7"/>
      <c r="K5" s="7"/>
      <c r="L5" s="15">
        <f t="shared" si="0"/>
        <v>741.89200000000005</v>
      </c>
      <c r="M5" s="6">
        <v>62</v>
      </c>
      <c r="N5" s="4">
        <f t="shared" si="1"/>
        <v>6.8888888888888893</v>
      </c>
      <c r="O5" s="8">
        <f t="shared" si="2"/>
        <v>10</v>
      </c>
      <c r="P5" s="4">
        <f t="shared" si="3"/>
        <v>0.29889073960325141</v>
      </c>
      <c r="Q5" s="4">
        <f t="shared" si="4"/>
        <v>0.94917667599227418</v>
      </c>
      <c r="R5" s="4">
        <f t="shared" si="5"/>
        <v>0.30015601980432488</v>
      </c>
      <c r="S5" s="4">
        <f t="shared" si="6"/>
        <v>8.5425900839304667</v>
      </c>
      <c r="T5" s="4">
        <f t="shared" si="7"/>
        <v>4.1264630431499478</v>
      </c>
      <c r="U5" s="4" t="str">
        <f t="shared" si="8"/>
        <v>OK</v>
      </c>
      <c r="V5" s="4">
        <f t="shared" si="9"/>
        <v>18.43548387096774</v>
      </c>
      <c r="W5" s="4">
        <f t="shared" si="11"/>
        <v>9.1591604938271622</v>
      </c>
      <c r="X5" s="4">
        <f t="shared" si="10"/>
        <v>8.8094276094276101</v>
      </c>
      <c r="Y5" s="4"/>
      <c r="Z5" s="7"/>
    </row>
    <row r="6" spans="1:26" ht="15.75" customHeight="1" x14ac:dyDescent="0.3">
      <c r="A6" s="4">
        <v>6</v>
      </c>
      <c r="B6" s="5" t="s">
        <v>21</v>
      </c>
      <c r="C6" s="4"/>
      <c r="D6" s="6">
        <v>12</v>
      </c>
      <c r="E6" s="4" t="s">
        <v>0</v>
      </c>
      <c r="F6" s="7"/>
      <c r="G6" s="7"/>
      <c r="H6" s="7"/>
      <c r="I6" s="7"/>
      <c r="J6" s="7"/>
      <c r="K6" s="7"/>
      <c r="L6" s="15">
        <f t="shared" si="0"/>
        <v>766.01700000000005</v>
      </c>
      <c r="M6" s="6">
        <v>63</v>
      </c>
      <c r="N6" s="4">
        <f t="shared" si="1"/>
        <v>7</v>
      </c>
      <c r="O6" s="8">
        <f t="shared" si="2"/>
        <v>10</v>
      </c>
      <c r="P6" s="4">
        <f t="shared" si="3"/>
        <v>0.29576037374383296</v>
      </c>
      <c r="Q6" s="4">
        <f t="shared" si="4"/>
        <v>0.9243271816979729</v>
      </c>
      <c r="R6" s="4">
        <f t="shared" si="5"/>
        <v>0.29229791973698982</v>
      </c>
      <c r="S6" s="4">
        <f t="shared" si="6"/>
        <v>8.3189446352817562</v>
      </c>
      <c r="T6" s="4">
        <f t="shared" si="7"/>
        <v>4.0184320280186476</v>
      </c>
      <c r="U6" s="4" t="str">
        <f t="shared" si="8"/>
        <v>OK</v>
      </c>
      <c r="V6" s="4">
        <f t="shared" si="9"/>
        <v>18.142857142857142</v>
      </c>
      <c r="W6" s="4">
        <f t="shared" si="11"/>
        <v>9.4570000000000007</v>
      </c>
      <c r="X6" s="4">
        <f t="shared" si="10"/>
        <v>8.9515151515151512</v>
      </c>
      <c r="Y6" s="4"/>
      <c r="Z6" s="7"/>
    </row>
    <row r="7" spans="1:26" ht="15.75" customHeight="1" x14ac:dyDescent="0.3">
      <c r="A7" s="4">
        <v>7</v>
      </c>
      <c r="B7" s="5" t="s">
        <v>22</v>
      </c>
      <c r="C7" s="4"/>
      <c r="D7" s="6">
        <v>1</v>
      </c>
      <c r="E7" s="4" t="s">
        <v>23</v>
      </c>
      <c r="F7" s="7"/>
      <c r="G7" s="7"/>
      <c r="H7" s="7"/>
      <c r="I7" s="7"/>
      <c r="J7" s="7"/>
      <c r="K7" s="7"/>
      <c r="L7" s="15">
        <f t="shared" si="0"/>
        <v>790.52800000000002</v>
      </c>
      <c r="M7" s="6">
        <v>64</v>
      </c>
      <c r="N7" s="4">
        <f t="shared" si="1"/>
        <v>7.1111111111111107</v>
      </c>
      <c r="O7" s="8">
        <f t="shared" si="2"/>
        <v>10</v>
      </c>
      <c r="P7" s="4">
        <f t="shared" si="3"/>
        <v>0.29275325124013635</v>
      </c>
      <c r="Q7" s="4">
        <f t="shared" si="4"/>
        <v>0.90063338302503071</v>
      </c>
      <c r="R7" s="4">
        <f t="shared" si="5"/>
        <v>0.28480528271419259</v>
      </c>
      <c r="S7" s="4">
        <f t="shared" si="6"/>
        <v>8.1057004472252761</v>
      </c>
      <c r="T7" s="4">
        <f t="shared" si="7"/>
        <v>3.9154252990832563</v>
      </c>
      <c r="U7" s="4" t="str">
        <f t="shared" si="8"/>
        <v>OK</v>
      </c>
      <c r="V7" s="4">
        <f t="shared" si="9"/>
        <v>17.859375</v>
      </c>
      <c r="W7" s="4">
        <f t="shared" si="11"/>
        <v>9.7596049382716039</v>
      </c>
      <c r="X7" s="4">
        <f t="shared" si="10"/>
        <v>9.0936026936026924</v>
      </c>
      <c r="Y7" s="4"/>
      <c r="Z7" s="7"/>
    </row>
    <row r="8" spans="1:26" ht="15.75" customHeight="1" x14ac:dyDescent="0.3">
      <c r="A8" s="4">
        <v>8</v>
      </c>
      <c r="B8" s="5" t="s">
        <v>24</v>
      </c>
      <c r="C8" s="4" t="s">
        <v>67</v>
      </c>
      <c r="D8" s="6">
        <v>0.3</v>
      </c>
      <c r="E8" s="4"/>
      <c r="F8" s="7"/>
      <c r="G8" s="7"/>
      <c r="H8" s="7"/>
      <c r="I8" s="7"/>
      <c r="J8" s="7"/>
      <c r="K8" s="7"/>
      <c r="L8" s="15">
        <f t="shared" si="0"/>
        <v>815.42499999999995</v>
      </c>
      <c r="M8" s="6">
        <v>65</v>
      </c>
      <c r="N8" s="4">
        <f t="shared" si="1"/>
        <v>7.2222222222222223</v>
      </c>
      <c r="O8" s="8">
        <f t="shared" si="2"/>
        <v>10</v>
      </c>
      <c r="P8" s="4">
        <f t="shared" si="3"/>
        <v>0.28986368393728196</v>
      </c>
      <c r="Q8" s="4">
        <f t="shared" si="4"/>
        <v>0.878024710212572</v>
      </c>
      <c r="R8" s="4">
        <f t="shared" si="5"/>
        <v>0.27765579261810314</v>
      </c>
      <c r="S8" s="4">
        <f>$M$1*Q8</f>
        <v>7.9022223919131482</v>
      </c>
      <c r="T8" s="4">
        <f t="shared" si="7"/>
        <v>3.8171360604462561</v>
      </c>
      <c r="U8" s="4" t="str">
        <f>IF(P8&lt;$D$11,"OK", "NOT")</f>
        <v>OK</v>
      </c>
      <c r="V8" s="4">
        <f t="shared" si="9"/>
        <v>17.584615384615386</v>
      </c>
      <c r="W8" s="4">
        <f t="shared" si="11"/>
        <v>10.066975308641975</v>
      </c>
      <c r="X8" s="4">
        <f t="shared" si="10"/>
        <v>9.2356902356902353</v>
      </c>
      <c r="Y8" s="4"/>
      <c r="Z8" s="7"/>
    </row>
    <row r="9" spans="1:26" ht="15.75" customHeight="1" x14ac:dyDescent="0.3">
      <c r="A9" s="4">
        <v>9</v>
      </c>
      <c r="B9" s="4" t="s">
        <v>25</v>
      </c>
      <c r="C9" s="4" t="s">
        <v>26</v>
      </c>
      <c r="D9" s="6">
        <v>38</v>
      </c>
      <c r="E9" s="4" t="s">
        <v>27</v>
      </c>
      <c r="F9" s="16"/>
      <c r="G9" s="7"/>
      <c r="H9" s="7"/>
      <c r="I9" s="7"/>
      <c r="J9" s="7"/>
      <c r="K9" s="7"/>
      <c r="L9" s="15">
        <f t="shared" si="0"/>
        <v>840.70799999999997</v>
      </c>
      <c r="M9" s="6">
        <v>66</v>
      </c>
      <c r="N9" s="4">
        <f t="shared" si="1"/>
        <v>7.333333333333333</v>
      </c>
      <c r="O9" s="8">
        <f t="shared" si="2"/>
        <v>10</v>
      </c>
      <c r="P9" s="4">
        <f t="shared" si="3"/>
        <v>0.28708632841704995</v>
      </c>
      <c r="Q9" s="4">
        <f t="shared" si="4"/>
        <v>0.85643589887328453</v>
      </c>
      <c r="R9" s="4">
        <f t="shared" si="5"/>
        <v>0.27082881103732132</v>
      </c>
      <c r="S9" s="4">
        <f t="shared" si="6"/>
        <v>7.7079230898595608</v>
      </c>
      <c r="T9" s="4">
        <f t="shared" si="7"/>
        <v>3.7232805808602496</v>
      </c>
      <c r="U9" s="4" t="str">
        <f t="shared" si="8"/>
        <v>OK</v>
      </c>
      <c r="V9" s="4">
        <f t="shared" si="9"/>
        <v>17.31818181818182</v>
      </c>
      <c r="W9" s="4">
        <f t="shared" si="11"/>
        <v>10.37911111111111</v>
      </c>
      <c r="X9" s="4">
        <f t="shared" si="10"/>
        <v>9.3777777777777764</v>
      </c>
      <c r="Y9" s="4"/>
      <c r="Z9" s="7"/>
    </row>
    <row r="10" spans="1:26" ht="26" x14ac:dyDescent="0.3">
      <c r="A10" s="4">
        <v>10</v>
      </c>
      <c r="B10" s="17" t="s">
        <v>28</v>
      </c>
      <c r="C10" s="4" t="s">
        <v>29</v>
      </c>
      <c r="D10" s="6">
        <v>193</v>
      </c>
      <c r="E10" s="4" t="s">
        <v>30</v>
      </c>
      <c r="F10" s="16"/>
      <c r="G10" s="7"/>
      <c r="H10" s="7"/>
      <c r="I10" s="7"/>
      <c r="J10" s="7"/>
      <c r="K10" s="7"/>
      <c r="L10" s="15">
        <f t="shared" si="0"/>
        <v>866.37699999999995</v>
      </c>
      <c r="M10" s="6">
        <v>67</v>
      </c>
      <c r="N10" s="4">
        <f t="shared" si="1"/>
        <v>7.4444444444444446</v>
      </c>
      <c r="O10" s="8">
        <f t="shared" si="2"/>
        <v>10</v>
      </c>
      <c r="P10" s="4">
        <f t="shared" si="3"/>
        <v>0.28441616027126293</v>
      </c>
      <c r="Q10" s="4">
        <f t="shared" si="4"/>
        <v>0.83580651846786724</v>
      </c>
      <c r="R10" s="4">
        <f t="shared" si="5"/>
        <v>0.26430522815740465</v>
      </c>
      <c r="S10" s="4">
        <f t="shared" si="6"/>
        <v>7.5222586662108055</v>
      </c>
      <c r="T10" s="4">
        <f t="shared" si="7"/>
        <v>3.6335961438116415</v>
      </c>
      <c r="U10" s="4" t="str">
        <f t="shared" si="8"/>
        <v>OK</v>
      </c>
      <c r="V10" s="4">
        <f t="shared" si="9"/>
        <v>17.059701492537314</v>
      </c>
      <c r="W10" s="4">
        <f t="shared" si="11"/>
        <v>10.696012345679012</v>
      </c>
      <c r="X10" s="4">
        <f t="shared" si="10"/>
        <v>9.5198653198653194</v>
      </c>
      <c r="Y10" s="4"/>
      <c r="Z10" s="7"/>
    </row>
    <row r="11" spans="1:26" ht="15.75" customHeight="1" x14ac:dyDescent="0.3">
      <c r="A11" s="4">
        <v>11</v>
      </c>
      <c r="B11" s="4" t="s">
        <v>31</v>
      </c>
      <c r="C11" s="4" t="s">
        <v>32</v>
      </c>
      <c r="D11" s="6">
        <v>0.4</v>
      </c>
      <c r="E11" s="4" t="s">
        <v>33</v>
      </c>
      <c r="F11" s="7"/>
      <c r="G11" s="7"/>
      <c r="H11" s="7"/>
      <c r="I11" s="7"/>
      <c r="J11" s="7"/>
      <c r="K11" s="7"/>
      <c r="L11" s="15">
        <f t="shared" si="0"/>
        <v>892.43200000000002</v>
      </c>
      <c r="M11" s="6">
        <v>68</v>
      </c>
      <c r="N11" s="4">
        <f t="shared" si="1"/>
        <v>7.5555555555555554</v>
      </c>
      <c r="O11" s="8">
        <f t="shared" si="2"/>
        <v>10</v>
      </c>
      <c r="P11" s="4">
        <f t="shared" si="3"/>
        <v>0.28184845064516617</v>
      </c>
      <c r="Q11" s="4">
        <f t="shared" si="4"/>
        <v>0.81608054895735394</v>
      </c>
      <c r="R11" s="4">
        <f t="shared" si="5"/>
        <v>0.2580673288865788</v>
      </c>
      <c r="S11" s="4">
        <f t="shared" si="6"/>
        <v>7.3447249406161852</v>
      </c>
      <c r="T11" s="4">
        <f t="shared" si="7"/>
        <v>3.5478392070534328</v>
      </c>
      <c r="U11" s="4" t="str">
        <f t="shared" si="8"/>
        <v>OK</v>
      </c>
      <c r="V11" s="4">
        <f t="shared" si="9"/>
        <v>16.808823529411764</v>
      </c>
      <c r="W11" s="4">
        <f t="shared" si="11"/>
        <v>11.017679012345679</v>
      </c>
      <c r="X11" s="4">
        <f t="shared" si="10"/>
        <v>9.6619528619528605</v>
      </c>
      <c r="Y11" s="4"/>
      <c r="Z11" s="7"/>
    </row>
    <row r="12" spans="1:26" ht="15.75" customHeight="1" x14ac:dyDescent="0.3">
      <c r="A12" s="4">
        <v>12</v>
      </c>
      <c r="B12" s="4"/>
      <c r="C12" s="4" t="s">
        <v>34</v>
      </c>
      <c r="D12" s="6">
        <v>0.7</v>
      </c>
      <c r="E12" s="4"/>
      <c r="F12" s="7"/>
      <c r="G12" s="7"/>
      <c r="H12" s="7"/>
      <c r="I12" s="7"/>
      <c r="J12" s="7"/>
      <c r="K12" s="7"/>
      <c r="L12" s="15">
        <f t="shared" si="0"/>
        <v>918.87300000000005</v>
      </c>
      <c r="M12" s="6">
        <v>69</v>
      </c>
      <c r="N12" s="4">
        <f t="shared" si="1"/>
        <v>7.666666666666667</v>
      </c>
      <c r="O12" s="8">
        <f t="shared" si="2"/>
        <v>10</v>
      </c>
      <c r="P12" s="4">
        <f t="shared" si="3"/>
        <v>0.27937874482051211</v>
      </c>
      <c r="Q12" s="4">
        <f t="shared" si="4"/>
        <v>0.79720600008856801</v>
      </c>
      <c r="R12" s="4">
        <f t="shared" si="5"/>
        <v>0.25209867246322698</v>
      </c>
      <c r="S12" s="4">
        <f t="shared" si="6"/>
        <v>7.1748540007971124</v>
      </c>
      <c r="T12" s="4">
        <f t="shared" si="7"/>
        <v>3.4657837474818511</v>
      </c>
      <c r="U12" s="4" t="str">
        <f t="shared" si="8"/>
        <v>OK</v>
      </c>
      <c r="V12" s="4">
        <f t="shared" si="9"/>
        <v>16.565217391304348</v>
      </c>
      <c r="W12" s="4">
        <f t="shared" si="11"/>
        <v>11.344111111111113</v>
      </c>
      <c r="X12" s="4">
        <f t="shared" si="10"/>
        <v>9.8040404040404034</v>
      </c>
      <c r="Y12" s="4"/>
      <c r="Z12" s="7"/>
    </row>
    <row r="13" spans="1:26" ht="26" x14ac:dyDescent="0.3">
      <c r="A13" s="4">
        <v>13</v>
      </c>
      <c r="B13" s="17" t="s">
        <v>35</v>
      </c>
      <c r="C13" s="4" t="s">
        <v>36</v>
      </c>
      <c r="D13" s="6">
        <v>600</v>
      </c>
      <c r="E13" s="4" t="s">
        <v>0</v>
      </c>
      <c r="F13" s="16"/>
      <c r="G13" s="7"/>
      <c r="H13" s="7"/>
      <c r="I13" s="7"/>
      <c r="J13" s="7"/>
      <c r="K13" s="7"/>
      <c r="L13" s="15">
        <f t="shared" si="0"/>
        <v>945.7</v>
      </c>
      <c r="M13" s="6">
        <v>70</v>
      </c>
      <c r="N13" s="4">
        <f t="shared" si="1"/>
        <v>7.7777777777777777</v>
      </c>
      <c r="O13" s="8">
        <f t="shared" si="2"/>
        <v>10</v>
      </c>
      <c r="P13" s="4">
        <f t="shared" si="3"/>
        <v>0.27700284263438191</v>
      </c>
      <c r="Q13" s="4">
        <f t="shared" si="4"/>
        <v>0.77913456847568552</v>
      </c>
      <c r="R13" s="4">
        <f t="shared" si="5"/>
        <v>0.24638398401555908</v>
      </c>
      <c r="S13" s="4">
        <f t="shared" si="6"/>
        <v>7.0122111162811693</v>
      </c>
      <c r="T13" s="4">
        <f t="shared" si="7"/>
        <v>3.3872197703282674</v>
      </c>
      <c r="U13" s="4" t="str">
        <f t="shared" si="8"/>
        <v>OK</v>
      </c>
      <c r="V13" s="4">
        <f t="shared" si="9"/>
        <v>16.328571428571429</v>
      </c>
      <c r="W13" s="4">
        <f t="shared" si="11"/>
        <v>11.675308641975308</v>
      </c>
      <c r="X13" s="4">
        <f t="shared" si="10"/>
        <v>9.9461279461279464</v>
      </c>
      <c r="Y13" s="4"/>
      <c r="Z13" s="7"/>
    </row>
    <row r="14" spans="1:26" ht="15.75" customHeight="1" x14ac:dyDescent="0.3">
      <c r="A14" s="4">
        <v>14</v>
      </c>
      <c r="B14" s="5" t="s">
        <v>37</v>
      </c>
      <c r="C14" s="4" t="s">
        <v>68</v>
      </c>
      <c r="D14" s="6">
        <v>60</v>
      </c>
      <c r="E14" s="4" t="s">
        <v>38</v>
      </c>
      <c r="F14" s="7"/>
      <c r="G14" s="7"/>
      <c r="H14" s="7"/>
      <c r="I14" s="7"/>
      <c r="J14" s="7"/>
      <c r="K14" s="7"/>
      <c r="L14" s="15">
        <f t="shared" si="0"/>
        <v>972.91300000000001</v>
      </c>
      <c r="M14" s="6">
        <v>71</v>
      </c>
      <c r="N14" s="4">
        <f t="shared" si="1"/>
        <v>7.8888888888888893</v>
      </c>
      <c r="O14" s="8">
        <f t="shared" si="2"/>
        <v>10</v>
      </c>
      <c r="P14" s="4">
        <f t="shared" si="3"/>
        <v>0.27471678055275334</v>
      </c>
      <c r="Q14" s="4">
        <f t="shared" si="4"/>
        <v>0.76182132824962612</v>
      </c>
      <c r="R14" s="4">
        <f t="shared" si="5"/>
        <v>0.24090905673635946</v>
      </c>
      <c r="S14" s="4">
        <f t="shared" si="6"/>
        <v>6.8563919542466349</v>
      </c>
      <c r="T14" s="4">
        <f t="shared" si="7"/>
        <v>3.3119519642843347</v>
      </c>
      <c r="U14" s="4" t="str">
        <f t="shared" si="8"/>
        <v>OK</v>
      </c>
      <c r="V14" s="4">
        <f t="shared" si="9"/>
        <v>16.098591549295772</v>
      </c>
      <c r="W14" s="4">
        <f t="shared" si="11"/>
        <v>12.011271604938274</v>
      </c>
      <c r="X14" s="4">
        <f t="shared" si="10"/>
        <v>10.088215488215488</v>
      </c>
      <c r="Y14" s="4"/>
      <c r="Z14" s="7"/>
    </row>
    <row r="15" spans="1:26" ht="15.75" customHeight="1" x14ac:dyDescent="0.3">
      <c r="A15" s="4">
        <v>15</v>
      </c>
      <c r="B15" s="4"/>
      <c r="C15" s="4" t="s">
        <v>69</v>
      </c>
      <c r="D15" s="6">
        <v>100</v>
      </c>
      <c r="E15" s="4"/>
      <c r="F15" s="7"/>
      <c r="G15" s="7"/>
      <c r="H15" s="7"/>
      <c r="I15" s="7"/>
      <c r="J15" s="7"/>
      <c r="K15" s="7"/>
      <c r="L15" s="15">
        <f>M15^2*$D$10/10^3</f>
        <v>1000.5119999999999</v>
      </c>
      <c r="M15" s="6">
        <v>72</v>
      </c>
      <c r="N15" s="4">
        <f t="shared" si="1"/>
        <v>8</v>
      </c>
      <c r="O15" s="8">
        <f t="shared" si="2"/>
        <v>10</v>
      </c>
      <c r="P15" s="4">
        <f t="shared" si="3"/>
        <v>0.27251681523793891</v>
      </c>
      <c r="Q15" s="4">
        <f t="shared" si="4"/>
        <v>0.74522445157179618</v>
      </c>
      <c r="R15" s="4">
        <f t="shared" si="5"/>
        <v>0.23566066350167234</v>
      </c>
      <c r="S15" s="4">
        <f t="shared" si="6"/>
        <v>6.7070200641461657</v>
      </c>
      <c r="T15" s="4">
        <f t="shared" si="7"/>
        <v>3.2397984864597915</v>
      </c>
      <c r="U15" s="4" t="str">
        <f t="shared" si="8"/>
        <v>OK</v>
      </c>
      <c r="V15" s="4">
        <f t="shared" si="9"/>
        <v>15.875</v>
      </c>
      <c r="W15" s="4">
        <f t="shared" si="11"/>
        <v>12.352</v>
      </c>
      <c r="X15" s="4">
        <f t="shared" si="10"/>
        <v>10.23030303030303</v>
      </c>
      <c r="Y15" s="4"/>
      <c r="Z15" s="7"/>
    </row>
    <row r="16" spans="1:26" ht="15.75" customHeight="1" x14ac:dyDescent="0.3">
      <c r="A16" s="4">
        <v>16</v>
      </c>
      <c r="B16" s="4" t="s">
        <v>39</v>
      </c>
      <c r="C16" s="4" t="s">
        <v>70</v>
      </c>
      <c r="D16" s="6">
        <v>2</v>
      </c>
      <c r="E16" s="4" t="s">
        <v>0</v>
      </c>
      <c r="F16" s="16"/>
      <c r="G16" s="7"/>
      <c r="H16" s="7"/>
      <c r="I16" s="7"/>
      <c r="J16" s="7"/>
      <c r="K16" s="7"/>
      <c r="L16" s="15">
        <f t="shared" si="0"/>
        <v>1028.4970000000001</v>
      </c>
      <c r="M16" s="6">
        <v>73</v>
      </c>
      <c r="N16" s="4">
        <f t="shared" si="1"/>
        <v>8.1111111111111107</v>
      </c>
      <c r="O16" s="8">
        <f t="shared" si="2"/>
        <v>10</v>
      </c>
      <c r="P16" s="4">
        <f t="shared" si="3"/>
        <v>0.27039940846664484</v>
      </c>
      <c r="Q16" s="4">
        <f>$I$2/($I$3*$D$8)+1/2*$I$3*$D$8/L16/$D$3/0.001</f>
        <v>0.72930495576211962</v>
      </c>
      <c r="R16" s="4">
        <f t="shared" si="5"/>
        <v>0.2306264769056639</v>
      </c>
      <c r="S16" s="4">
        <f t="shared" si="6"/>
        <v>6.5637446018590762</v>
      </c>
      <c r="T16" s="4">
        <f t="shared" si="7"/>
        <v>3.1705898630435692</v>
      </c>
      <c r="U16" s="4" t="str">
        <f t="shared" si="8"/>
        <v>OK</v>
      </c>
      <c r="V16" s="4">
        <f t="shared" si="9"/>
        <v>15.657534246575343</v>
      </c>
      <c r="W16" s="4">
        <f t="shared" si="11"/>
        <v>12.697493827160493</v>
      </c>
      <c r="X16" s="4">
        <f t="shared" si="10"/>
        <v>10.372390572390572</v>
      </c>
      <c r="Y16" s="4"/>
      <c r="Z16" s="7"/>
    </row>
    <row r="17" spans="1:26" ht="15.75" customHeight="1" x14ac:dyDescent="0.3">
      <c r="A17" s="4">
        <v>17</v>
      </c>
      <c r="B17" s="4" t="s">
        <v>71</v>
      </c>
      <c r="C17" s="4"/>
      <c r="D17" s="4"/>
      <c r="E17" s="4"/>
      <c r="F17" s="7"/>
      <c r="G17" s="7"/>
      <c r="H17" s="7"/>
      <c r="I17" s="7"/>
      <c r="J17" s="7"/>
      <c r="K17" s="7"/>
      <c r="L17" s="15">
        <f t="shared" si="0"/>
        <v>1056.8679999999999</v>
      </c>
      <c r="M17" s="6">
        <v>74</v>
      </c>
      <c r="N17" s="4">
        <f t="shared" si="1"/>
        <v>8.2222222222222214</v>
      </c>
      <c r="O17" s="8">
        <f t="shared" si="2"/>
        <v>10</v>
      </c>
      <c r="P17" s="4">
        <f t="shared" si="3"/>
        <v>0.26836121327089058</v>
      </c>
      <c r="Q17" s="4">
        <f t="shared" si="4"/>
        <v>0.71402647418385679</v>
      </c>
      <c r="R17" s="4">
        <f t="shared" si="5"/>
        <v>0.22579499680804044</v>
      </c>
      <c r="S17" s="4">
        <f t="shared" si="6"/>
        <v>6.4262382676547114</v>
      </c>
      <c r="T17" s="4">
        <f t="shared" si="7"/>
        <v>3.1041679932454729</v>
      </c>
      <c r="U17" s="4" t="str">
        <f t="shared" si="8"/>
        <v>OK</v>
      </c>
      <c r="V17" s="4">
        <f t="shared" si="9"/>
        <v>15.445945945945947</v>
      </c>
      <c r="W17" s="4">
        <f t="shared" si="11"/>
        <v>13.04775308641975</v>
      </c>
      <c r="X17" s="4">
        <f t="shared" si="10"/>
        <v>10.514478114478113</v>
      </c>
      <c r="Y17" s="4"/>
      <c r="Z17" s="7"/>
    </row>
    <row r="18" spans="1:26" ht="15.75" customHeight="1" x14ac:dyDescent="0.3">
      <c r="A18" s="4">
        <v>18</v>
      </c>
      <c r="B18" s="4" t="s">
        <v>40</v>
      </c>
      <c r="C18" s="4" t="s">
        <v>41</v>
      </c>
      <c r="D18" s="6">
        <v>17800</v>
      </c>
      <c r="E18" s="4" t="s">
        <v>42</v>
      </c>
      <c r="F18" s="16"/>
      <c r="G18" s="7"/>
      <c r="H18" s="7"/>
      <c r="I18" s="7"/>
      <c r="J18" s="7"/>
      <c r="K18" s="7"/>
      <c r="L18" s="15">
        <f t="shared" si="0"/>
        <v>1085.625</v>
      </c>
      <c r="M18" s="6">
        <v>75</v>
      </c>
      <c r="N18" s="4">
        <f t="shared" si="1"/>
        <v>8.3333333333333339</v>
      </c>
      <c r="O18" s="8">
        <f t="shared" si="2"/>
        <v>10</v>
      </c>
      <c r="P18" s="4">
        <f t="shared" si="3"/>
        <v>0.26639906118765455</v>
      </c>
      <c r="Q18" s="4">
        <f t="shared" si="4"/>
        <v>0.69935504836828133</v>
      </c>
      <c r="R18" s="4">
        <f t="shared" si="5"/>
        <v>0.22115548459809925</v>
      </c>
      <c r="S18" s="4">
        <f t="shared" si="6"/>
        <v>6.2941954353145322</v>
      </c>
      <c r="T18" s="4">
        <f t="shared" si="7"/>
        <v>3.0403852455762905</v>
      </c>
      <c r="U18" s="4" t="str">
        <f t="shared" si="8"/>
        <v>OK</v>
      </c>
      <c r="V18" s="4">
        <f t="shared" si="9"/>
        <v>15.239999999999998</v>
      </c>
      <c r="W18" s="4">
        <f t="shared" si="11"/>
        <v>13.40277777777778</v>
      </c>
      <c r="X18" s="4">
        <f t="shared" si="10"/>
        <v>10.656565656565657</v>
      </c>
      <c r="Y18" s="4"/>
      <c r="Z18" s="7"/>
    </row>
    <row r="19" spans="1:26" ht="15.75" customHeight="1" x14ac:dyDescent="0.3">
      <c r="A19" s="4">
        <v>19</v>
      </c>
      <c r="B19" s="4" t="s">
        <v>43</v>
      </c>
      <c r="C19" s="4" t="s">
        <v>44</v>
      </c>
      <c r="D19" s="6">
        <v>3300</v>
      </c>
      <c r="E19" s="4" t="s">
        <v>42</v>
      </c>
      <c r="F19" s="16"/>
      <c r="G19" s="7"/>
      <c r="H19" s="7"/>
      <c r="I19" s="7"/>
      <c r="J19" s="7"/>
      <c r="K19" s="7"/>
      <c r="L19" s="15">
        <f t="shared" si="0"/>
        <v>1114.768</v>
      </c>
      <c r="M19" s="6">
        <v>76</v>
      </c>
      <c r="N19" s="4">
        <f t="shared" si="1"/>
        <v>8.4444444444444446</v>
      </c>
      <c r="O19" s="8">
        <f t="shared" si="2"/>
        <v>10</v>
      </c>
      <c r="P19" s="4">
        <f t="shared" si="3"/>
        <v>0.26450995051512671</v>
      </c>
      <c r="Q19" s="4">
        <f t="shared" si="4"/>
        <v>0.68525893915835945</v>
      </c>
      <c r="R19" s="4">
        <f t="shared" si="5"/>
        <v>0.21669790347311627</v>
      </c>
      <c r="S19" s="4">
        <f t="shared" si="6"/>
        <v>6.1673304524252348</v>
      </c>
      <c r="T19" s="4">
        <f t="shared" si="7"/>
        <v>2.9791036368113679</v>
      </c>
      <c r="U19" s="4" t="str">
        <f t="shared" si="8"/>
        <v>OK</v>
      </c>
      <c r="V19" s="4">
        <f t="shared" si="9"/>
        <v>15.039473684210526</v>
      </c>
      <c r="W19" s="4">
        <f t="shared" si="11"/>
        <v>13.762567901234569</v>
      </c>
      <c r="X19" s="4">
        <f t="shared" si="10"/>
        <v>10.798653198653199</v>
      </c>
      <c r="Y19" s="4"/>
      <c r="Z19" s="7"/>
    </row>
    <row r="20" spans="1:26" ht="26" x14ac:dyDescent="0.3">
      <c r="A20" s="4">
        <v>20</v>
      </c>
      <c r="B20" s="17" t="s">
        <v>45</v>
      </c>
      <c r="C20" s="4" t="s">
        <v>72</v>
      </c>
      <c r="D20" s="4">
        <f>I3+D6*M1+D15</f>
        <v>520.19651930581585</v>
      </c>
      <c r="E20" s="4" t="s">
        <v>0</v>
      </c>
      <c r="F20" s="7"/>
      <c r="G20" s="7"/>
      <c r="H20" s="7"/>
      <c r="I20" s="7"/>
      <c r="J20" s="7"/>
      <c r="K20" s="7"/>
      <c r="L20" s="15">
        <f t="shared" si="0"/>
        <v>1144.297</v>
      </c>
      <c r="M20" s="6">
        <v>77</v>
      </c>
      <c r="N20" s="4">
        <f t="shared" si="1"/>
        <v>8.5555555555555554</v>
      </c>
      <c r="O20" s="8">
        <f t="shared" si="2"/>
        <v>10</v>
      </c>
      <c r="P20" s="4">
        <f t="shared" si="3"/>
        <v>0.26269103548405903</v>
      </c>
      <c r="Q20" s="4">
        <f t="shared" si="4"/>
        <v>0.67170845490843423</v>
      </c>
      <c r="R20" s="4">
        <f t="shared" si="5"/>
        <v>0.21241286411031607</v>
      </c>
      <c r="S20" s="4">
        <f t="shared" si="6"/>
        <v>6.045376094175908</v>
      </c>
      <c r="T20" s="4">
        <f t="shared" si="7"/>
        <v>2.9201940851036761</v>
      </c>
      <c r="U20" s="4" t="str">
        <f t="shared" si="8"/>
        <v>OK</v>
      </c>
      <c r="V20" s="4">
        <f t="shared" si="9"/>
        <v>14.844155844155845</v>
      </c>
      <c r="W20" s="4">
        <f t="shared" si="11"/>
        <v>14.127123456790123</v>
      </c>
      <c r="X20" s="4">
        <f t="shared" si="10"/>
        <v>10.94074074074074</v>
      </c>
      <c r="Y20" s="4"/>
      <c r="Z20" s="7"/>
    </row>
    <row r="21" spans="1:26" ht="13" x14ac:dyDescent="0.3">
      <c r="A21" s="4">
        <v>21</v>
      </c>
      <c r="B21" s="4" t="s">
        <v>46</v>
      </c>
      <c r="C21" s="4" t="s">
        <v>47</v>
      </c>
      <c r="D21" s="4">
        <f>I3*1/M1+D6</f>
        <v>46.688502145090659</v>
      </c>
      <c r="E21" s="4"/>
      <c r="F21" s="7"/>
      <c r="G21" s="7"/>
      <c r="H21" s="7"/>
      <c r="I21" s="7"/>
      <c r="J21" s="7"/>
      <c r="K21" s="7"/>
      <c r="L21" s="15">
        <f t="shared" si="0"/>
        <v>1174.212</v>
      </c>
      <c r="M21" s="6">
        <v>78</v>
      </c>
      <c r="N21" s="4">
        <f t="shared" si="1"/>
        <v>8.6666666666666661</v>
      </c>
      <c r="O21" s="8">
        <f t="shared" si="2"/>
        <v>10</v>
      </c>
      <c r="P21" s="4">
        <f t="shared" si="3"/>
        <v>0.26093961626208717</v>
      </c>
      <c r="Q21" s="4">
        <f t="shared" si="4"/>
        <v>0.65867579500194717</v>
      </c>
      <c r="R21" s="4">
        <f t="shared" si="5"/>
        <v>0.20829157518283045</v>
      </c>
      <c r="S21" s="4">
        <f t="shared" si="6"/>
        <v>5.9280821550175249</v>
      </c>
      <c r="T21" s="4">
        <f t="shared" si="7"/>
        <v>2.8635357296907178</v>
      </c>
      <c r="U21" s="4" t="str">
        <f t="shared" si="8"/>
        <v>OK</v>
      </c>
      <c r="V21" s="4">
        <f t="shared" si="9"/>
        <v>14.653846153846155</v>
      </c>
      <c r="W21" s="4">
        <f t="shared" si="11"/>
        <v>14.496444444444442</v>
      </c>
      <c r="X21" s="4">
        <f t="shared" si="10"/>
        <v>11.082828282828281</v>
      </c>
      <c r="Y21" s="4"/>
      <c r="Z21" s="7"/>
    </row>
    <row r="22" spans="1:26" ht="13" x14ac:dyDescent="0.3">
      <c r="A22" s="4">
        <v>22</v>
      </c>
      <c r="B22" s="4" t="s">
        <v>48</v>
      </c>
      <c r="C22" s="4" t="s">
        <v>73</v>
      </c>
      <c r="D22" s="6">
        <v>108</v>
      </c>
      <c r="E22" s="4" t="s">
        <v>27</v>
      </c>
      <c r="F22" s="7"/>
      <c r="G22" s="7"/>
      <c r="H22" s="7"/>
      <c r="I22" s="7"/>
      <c r="J22" s="7"/>
      <c r="K22" s="7"/>
      <c r="L22" s="15">
        <f t="shared" si="0"/>
        <v>1204.5129999999999</v>
      </c>
      <c r="M22" s="6">
        <v>79</v>
      </c>
      <c r="N22" s="4">
        <f t="shared" si="1"/>
        <v>8.7777777777777786</v>
      </c>
      <c r="O22" s="8">
        <f t="shared" si="2"/>
        <v>10</v>
      </c>
      <c r="P22" s="4">
        <f t="shared" si="3"/>
        <v>0.25925312971722053</v>
      </c>
      <c r="Q22" s="4">
        <f t="shared" si="4"/>
        <v>0.64613490714595534</v>
      </c>
      <c r="R22" s="4">
        <f t="shared" si="5"/>
        <v>0.20432579823226246</v>
      </c>
      <c r="S22" s="4">
        <f t="shared" si="6"/>
        <v>5.8152141643135984</v>
      </c>
      <c r="T22" s="4">
        <f t="shared" si="7"/>
        <v>2.8090153104948508</v>
      </c>
      <c r="U22" s="4" t="str">
        <f t="shared" si="8"/>
        <v>OK</v>
      </c>
      <c r="V22" s="4">
        <f t="shared" si="9"/>
        <v>14.468354430379746</v>
      </c>
      <c r="W22" s="4">
        <f t="shared" si="11"/>
        <v>14.870530864197534</v>
      </c>
      <c r="X22" s="4">
        <f t="shared" si="10"/>
        <v>11.224915824915826</v>
      </c>
      <c r="Y22" s="4"/>
      <c r="Z22" s="7"/>
    </row>
    <row r="23" spans="1:26" ht="13" x14ac:dyDescent="0.3">
      <c r="A23" s="18">
        <v>23</v>
      </c>
      <c r="B23" s="18" t="s">
        <v>49</v>
      </c>
      <c r="C23" s="18" t="s">
        <v>50</v>
      </c>
      <c r="D23" s="18">
        <f>D22*D9</f>
        <v>4104</v>
      </c>
      <c r="E23" s="18" t="s">
        <v>51</v>
      </c>
      <c r="F23" s="4" t="s">
        <v>52</v>
      </c>
      <c r="G23" s="7"/>
      <c r="H23" s="7"/>
      <c r="I23" s="7"/>
      <c r="J23" s="7"/>
      <c r="K23" s="7"/>
      <c r="L23" s="15">
        <f t="shared" si="0"/>
        <v>1235.2</v>
      </c>
      <c r="M23" s="6">
        <v>80</v>
      </c>
      <c r="N23" s="4">
        <f t="shared" si="1"/>
        <v>8.8888888888888893</v>
      </c>
      <c r="O23" s="8">
        <f t="shared" si="2"/>
        <v>10</v>
      </c>
      <c r="P23" s="4">
        <f t="shared" si="3"/>
        <v>0.25762914087406757</v>
      </c>
      <c r="Q23" s="4">
        <f t="shared" si="4"/>
        <v>0.63406135707348232</v>
      </c>
      <c r="R23" s="4">
        <f t="shared" si="5"/>
        <v>0.20050780646495189</v>
      </c>
      <c r="S23" s="4">
        <f t="shared" si="6"/>
        <v>5.7065522136613414</v>
      </c>
      <c r="T23" s="4">
        <f t="shared" si="7"/>
        <v>2.7565266016655943</v>
      </c>
      <c r="U23" s="4" t="str">
        <f t="shared" si="8"/>
        <v>OK</v>
      </c>
      <c r="V23" s="4">
        <f t="shared" si="9"/>
        <v>14.2875</v>
      </c>
      <c r="W23" s="4">
        <f t="shared" si="11"/>
        <v>15.249382716049386</v>
      </c>
      <c r="X23" s="4">
        <f t="shared" si="10"/>
        <v>11.367003367003367</v>
      </c>
      <c r="Y23" s="4"/>
      <c r="Z23" s="7"/>
    </row>
    <row r="24" spans="1:26" ht="13" x14ac:dyDescent="0.3">
      <c r="A24" s="19">
        <v>24</v>
      </c>
      <c r="B24" s="19" t="s">
        <v>74</v>
      </c>
      <c r="C24" s="19" t="s">
        <v>75</v>
      </c>
      <c r="D24" s="19">
        <f>D7*D8/0.01/D3/1000</f>
        <v>3.7500000000000001E-4</v>
      </c>
      <c r="E24" s="19" t="s">
        <v>76</v>
      </c>
      <c r="F24" s="7"/>
      <c r="G24" s="7"/>
      <c r="H24" s="7"/>
      <c r="I24" s="7"/>
      <c r="J24" s="7"/>
      <c r="K24" s="7"/>
      <c r="L24" s="15">
        <f t="shared" si="0"/>
        <v>1266.2729999999999</v>
      </c>
      <c r="M24" s="6">
        <v>81</v>
      </c>
      <c r="N24" s="4">
        <f t="shared" si="1"/>
        <v>9</v>
      </c>
      <c r="O24" s="8">
        <f t="shared" si="2"/>
        <v>10</v>
      </c>
      <c r="P24" s="4">
        <f t="shared" si="3"/>
        <v>0.25606533500293499</v>
      </c>
      <c r="Q24" s="4">
        <f t="shared" si="4"/>
        <v>0.62243220943590682</v>
      </c>
      <c r="R24" s="4">
        <f t="shared" si="5"/>
        <v>0.19683034708684141</v>
      </c>
      <c r="S24" s="4">
        <f t="shared" si="6"/>
        <v>5.6018898849231613</v>
      </c>
      <c r="T24" s="4">
        <f t="shared" si="7"/>
        <v>2.7059698937696441</v>
      </c>
      <c r="U24" s="4" t="str">
        <f t="shared" si="8"/>
        <v>OK</v>
      </c>
      <c r="V24" s="4">
        <f t="shared" si="9"/>
        <v>14.111111111111111</v>
      </c>
      <c r="W24" s="4">
        <f t="shared" si="11"/>
        <v>15.633000000000001</v>
      </c>
      <c r="X24" s="4">
        <f t="shared" si="10"/>
        <v>11.509090909090908</v>
      </c>
      <c r="Y24" s="4"/>
      <c r="Z24" s="7"/>
    </row>
    <row r="25" spans="1:26" ht="13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15">
        <f t="shared" si="0"/>
        <v>1297.732</v>
      </c>
      <c r="M25" s="6">
        <v>82</v>
      </c>
      <c r="N25" s="4">
        <f t="shared" si="1"/>
        <v>9.1111111111111107</v>
      </c>
      <c r="O25" s="8">
        <f t="shared" si="2"/>
        <v>10</v>
      </c>
      <c r="P25" s="4">
        <f t="shared" si="3"/>
        <v>0.25455951028777357</v>
      </c>
      <c r="Q25" s="4">
        <f t="shared" si="4"/>
        <v>0.61122591880041677</v>
      </c>
      <c r="R25" s="4">
        <f t="shared" si="5"/>
        <v>0.19328660683384499</v>
      </c>
      <c r="S25" s="4">
        <f t="shared" si="6"/>
        <v>5.5010332692037505</v>
      </c>
      <c r="T25" s="4">
        <f t="shared" si="7"/>
        <v>2.6572515199117897</v>
      </c>
      <c r="U25" s="4" t="str">
        <f t="shared" si="8"/>
        <v>OK</v>
      </c>
      <c r="V25" s="4">
        <f t="shared" si="9"/>
        <v>13.939024390243903</v>
      </c>
      <c r="W25" s="4">
        <f t="shared" si="11"/>
        <v>16.021382716049381</v>
      </c>
      <c r="X25" s="4">
        <f t="shared" si="10"/>
        <v>11.651178451178449</v>
      </c>
      <c r="Y25" s="4"/>
      <c r="Z25" s="7"/>
    </row>
    <row r="26" spans="1:26" ht="13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15">
        <f t="shared" si="0"/>
        <v>1329.577</v>
      </c>
      <c r="M26" s="6">
        <v>83</v>
      </c>
      <c r="N26" s="4">
        <f t="shared" si="1"/>
        <v>9.2222222222222214</v>
      </c>
      <c r="O26" s="8">
        <f t="shared" si="2"/>
        <v>10</v>
      </c>
      <c r="P26" s="4">
        <f t="shared" si="3"/>
        <v>0.25310957102415044</v>
      </c>
      <c r="Q26" s="4">
        <f t="shared" si="4"/>
        <v>0.60042222978448823</v>
      </c>
      <c r="R26" s="4">
        <f t="shared" si="5"/>
        <v>0.18987018039159725</v>
      </c>
      <c r="S26" s="4">
        <f t="shared" si="6"/>
        <v>5.4038000680603941</v>
      </c>
      <c r="T26" s="4">
        <f t="shared" si="7"/>
        <v>2.6102834215782433</v>
      </c>
      <c r="U26" s="4" t="str">
        <f t="shared" si="8"/>
        <v>OK</v>
      </c>
      <c r="V26" s="4">
        <f t="shared" si="9"/>
        <v>13.771084337349398</v>
      </c>
      <c r="W26" s="4">
        <f t="shared" si="11"/>
        <v>16.414530864197527</v>
      </c>
      <c r="X26" s="4">
        <f t="shared" si="10"/>
        <v>11.793265993265992</v>
      </c>
      <c r="Y26" s="4"/>
      <c r="Z26" s="7"/>
    </row>
    <row r="27" spans="1:26" ht="13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15">
        <f t="shared" si="0"/>
        <v>1361.808</v>
      </c>
      <c r="M27" s="6">
        <v>84</v>
      </c>
      <c r="N27" s="4">
        <f t="shared" si="1"/>
        <v>9.3333333333333339</v>
      </c>
      <c r="O27" s="8">
        <f t="shared" si="2"/>
        <v>10</v>
      </c>
      <c r="P27" s="4">
        <f t="shared" si="3"/>
        <v>0.25171352130308217</v>
      </c>
      <c r="Q27" s="4">
        <f t="shared" si="4"/>
        <v>0.59000208546244282</v>
      </c>
      <c r="R27" s="4">
        <f t="shared" si="5"/>
        <v>0.18657504143106379</v>
      </c>
      <c r="S27" s="4">
        <f t="shared" si="6"/>
        <v>5.3100187691619851</v>
      </c>
      <c r="T27" s="4">
        <f t="shared" si="7"/>
        <v>2.5649827504421152</v>
      </c>
      <c r="U27" s="4" t="str">
        <f t="shared" si="8"/>
        <v>OK</v>
      </c>
      <c r="V27" s="4">
        <f t="shared" si="9"/>
        <v>13.607142857142856</v>
      </c>
      <c r="W27" s="4">
        <f t="shared" si="11"/>
        <v>16.812444444444449</v>
      </c>
      <c r="X27" s="4">
        <f t="shared" si="10"/>
        <v>11.935353535353535</v>
      </c>
      <c r="Y27" s="4"/>
      <c r="Z27" s="7"/>
    </row>
    <row r="28" spans="1:26" ht="13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15">
        <f t="shared" si="0"/>
        <v>1394.425</v>
      </c>
      <c r="M28" s="6">
        <v>85</v>
      </c>
      <c r="N28" s="4">
        <f t="shared" si="1"/>
        <v>9.4444444444444446</v>
      </c>
      <c r="O28" s="8">
        <f t="shared" si="2"/>
        <v>10</v>
      </c>
      <c r="P28" s="4">
        <f t="shared" si="3"/>
        <v>0.25036945914071379</v>
      </c>
      <c r="Q28" s="4">
        <f t="shared" si="4"/>
        <v>0.57994754327016906</v>
      </c>
      <c r="R28" s="4">
        <f t="shared" si="5"/>
        <v>0.18339551601527901</v>
      </c>
      <c r="S28" s="4">
        <f t="shared" si="6"/>
        <v>5.2195278894315216</v>
      </c>
      <c r="T28" s="4">
        <f t="shared" si="7"/>
        <v>2.5212715027665062</v>
      </c>
      <c r="U28" s="4" t="str">
        <f t="shared" si="8"/>
        <v>OK</v>
      </c>
      <c r="V28" s="4">
        <f t="shared" si="9"/>
        <v>13.447058823529412</v>
      </c>
      <c r="W28" s="4">
        <f t="shared" si="11"/>
        <v>17.215123456790124</v>
      </c>
      <c r="X28" s="4">
        <f t="shared" si="10"/>
        <v>12.077441077441076</v>
      </c>
      <c r="Y28" s="4"/>
      <c r="Z28" s="7"/>
    </row>
    <row r="29" spans="1:26" ht="13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15">
        <f t="shared" si="0"/>
        <v>1427.4280000000001</v>
      </c>
      <c r="M29" s="6">
        <v>86</v>
      </c>
      <c r="N29" s="4">
        <f t="shared" si="1"/>
        <v>9.5555555555555554</v>
      </c>
      <c r="O29" s="8">
        <f t="shared" si="2"/>
        <v>10</v>
      </c>
      <c r="P29" s="4">
        <f t="shared" si="3"/>
        <v>0.24907557101755581</v>
      </c>
      <c r="Q29" s="4">
        <f t="shared" si="4"/>
        <v>0.57024169771461142</v>
      </c>
      <c r="R29" s="4">
        <f t="shared" si="5"/>
        <v>0.18032625815794057</v>
      </c>
      <c r="S29" s="4">
        <f t="shared" si="6"/>
        <v>5.132175279431503</v>
      </c>
      <c r="T29" s="4">
        <f t="shared" si="7"/>
        <v>2.479076183390732</v>
      </c>
      <c r="U29" s="4" t="str">
        <f t="shared" si="8"/>
        <v>OK</v>
      </c>
      <c r="V29" s="4">
        <f t="shared" si="9"/>
        <v>13.290697674418604</v>
      </c>
      <c r="W29" s="4">
        <f t="shared" si="11"/>
        <v>17.622567901234568</v>
      </c>
      <c r="X29" s="4">
        <f t="shared" si="10"/>
        <v>12.219528619528619</v>
      </c>
      <c r="Y29" s="4"/>
      <c r="Z29" s="7"/>
    </row>
    <row r="30" spans="1:26" ht="1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15">
        <f t="shared" si="0"/>
        <v>1460.817</v>
      </c>
      <c r="M30" s="6">
        <v>87</v>
      </c>
      <c r="N30" s="4">
        <f t="shared" si="1"/>
        <v>9.6666666666666661</v>
      </c>
      <c r="O30" s="8">
        <f t="shared" si="2"/>
        <v>10</v>
      </c>
      <c r="P30" s="4">
        <f t="shared" si="3"/>
        <v>0.24783012679432515</v>
      </c>
      <c r="Q30" s="4">
        <f t="shared" si="4"/>
        <v>0.5608686092659374</v>
      </c>
      <c r="R30" s="4">
        <f t="shared" si="5"/>
        <v>0.17736222733713816</v>
      </c>
      <c r="S30" s="4">
        <f t="shared" si="6"/>
        <v>5.0478174833934366</v>
      </c>
      <c r="T30" s="4">
        <f t="shared" si="7"/>
        <v>2.4383274965952046</v>
      </c>
      <c r="U30" s="4" t="str">
        <f t="shared" si="8"/>
        <v>OK</v>
      </c>
      <c r="V30" s="4">
        <f t="shared" si="9"/>
        <v>13.13793103448276</v>
      </c>
      <c r="W30" s="4">
        <f t="shared" si="11"/>
        <v>18.034777777777776</v>
      </c>
      <c r="X30" s="4">
        <f t="shared" si="10"/>
        <v>12.36161616161616</v>
      </c>
      <c r="Y30" s="4"/>
      <c r="Z30" s="7"/>
    </row>
    <row r="31" spans="1:26" ht="13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15">
        <f t="shared" si="0"/>
        <v>1494.5920000000001</v>
      </c>
      <c r="M31" s="6">
        <v>88</v>
      </c>
      <c r="N31" s="4">
        <f t="shared" si="1"/>
        <v>9.7777777777777786</v>
      </c>
      <c r="O31" s="8">
        <f t="shared" si="2"/>
        <v>10</v>
      </c>
      <c r="P31" s="4">
        <f t="shared" si="3"/>
        <v>0.2466314749744333</v>
      </c>
      <c r="Q31" s="4">
        <f t="shared" si="4"/>
        <v>0.55181323887355538</v>
      </c>
      <c r="R31" s="4">
        <f t="shared" si="5"/>
        <v>0.17449866778750017</v>
      </c>
      <c r="S31" s="4">
        <f t="shared" si="6"/>
        <v>4.9663191498619987</v>
      </c>
      <c r="T31" s="4">
        <f t="shared" si="7"/>
        <v>2.3989600614155155</v>
      </c>
      <c r="U31" s="4" t="str">
        <f t="shared" si="8"/>
        <v>OK</v>
      </c>
      <c r="V31" s="4">
        <f t="shared" si="9"/>
        <v>12.988636363636363</v>
      </c>
      <c r="W31" s="4">
        <f t="shared" si="11"/>
        <v>18.451753086419757</v>
      </c>
      <c r="X31" s="4">
        <f t="shared" si="10"/>
        <v>12.503703703703703</v>
      </c>
      <c r="Y31" s="4"/>
      <c r="Z31" s="7"/>
    </row>
    <row r="32" spans="1:26" ht="13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5">
        <f t="shared" si="0"/>
        <v>1528.7529999999999</v>
      </c>
      <c r="M32" s="6">
        <v>89</v>
      </c>
      <c r="N32" s="4">
        <f t="shared" si="1"/>
        <v>9.8888888888888893</v>
      </c>
      <c r="O32" s="8">
        <f t="shared" si="2"/>
        <v>10</v>
      </c>
      <c r="P32" s="4">
        <f t="shared" si="3"/>
        <v>0.24547803828585768</v>
      </c>
      <c r="Q32" s="4">
        <f t="shared" si="4"/>
        <v>0.54306138760334122</v>
      </c>
      <c r="R32" s="4">
        <f t="shared" si="5"/>
        <v>0.17173108941180873</v>
      </c>
      <c r="S32" s="4">
        <f t="shared" si="6"/>
        <v>4.887552488430071</v>
      </c>
      <c r="T32" s="4">
        <f t="shared" si="7"/>
        <v>2.3609121492205283</v>
      </c>
      <c r="U32" s="4" t="str">
        <f t="shared" si="8"/>
        <v>OK</v>
      </c>
      <c r="V32" s="4">
        <f t="shared" si="9"/>
        <v>12.842696629213483</v>
      </c>
      <c r="W32" s="4">
        <f t="shared" si="11"/>
        <v>18.873493827160495</v>
      </c>
      <c r="X32" s="4">
        <f t="shared" si="10"/>
        <v>12.645791245791246</v>
      </c>
      <c r="Y32" s="4"/>
      <c r="Z32" s="7"/>
    </row>
    <row r="33" spans="1:26" ht="1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5">
        <f t="shared" si="0"/>
        <v>1563.3</v>
      </c>
      <c r="M33" s="6">
        <v>90</v>
      </c>
      <c r="N33" s="4">
        <f t="shared" si="1"/>
        <v>10</v>
      </c>
      <c r="O33" s="8">
        <f t="shared" si="2"/>
        <v>10</v>
      </c>
      <c r="P33" s="4">
        <f t="shared" si="3"/>
        <v>0.2443683095575544</v>
      </c>
      <c r="Q33" s="4">
        <f t="shared" si="4"/>
        <v>0.53459964094341206</v>
      </c>
      <c r="R33" s="4">
        <f t="shared" si="5"/>
        <v>0.16905525016893888</v>
      </c>
      <c r="S33" s="4">
        <f t="shared" si="6"/>
        <v>4.8113967684907086</v>
      </c>
      <c r="T33" s="4">
        <f t="shared" si="7"/>
        <v>2.3241254415865753</v>
      </c>
      <c r="U33" s="4" t="str">
        <f t="shared" si="8"/>
        <v>OK</v>
      </c>
      <c r="V33" s="4">
        <f t="shared" si="9"/>
        <v>12.7</v>
      </c>
      <c r="W33" s="4">
        <f t="shared" si="11"/>
        <v>19.3</v>
      </c>
      <c r="X33" s="4">
        <f t="shared" si="10"/>
        <v>12.787878787878787</v>
      </c>
      <c r="Y33" s="4"/>
      <c r="Z33" s="7"/>
    </row>
    <row r="34" spans="1:26" ht="1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5">
        <f t="shared" si="0"/>
        <v>1598.2329999999999</v>
      </c>
      <c r="M34" s="6">
        <v>91</v>
      </c>
      <c r="N34" s="4">
        <f t="shared" si="1"/>
        <v>10.111111111111111</v>
      </c>
      <c r="O34" s="8">
        <f t="shared" si="2"/>
        <v>10</v>
      </c>
      <c r="P34" s="4">
        <f t="shared" si="3"/>
        <v>0.24330084786775621</v>
      </c>
      <c r="Q34" s="4">
        <f t="shared" si="4"/>
        <v>0.526415317370309</v>
      </c>
      <c r="R34" s="4">
        <f t="shared" si="5"/>
        <v>0.16646713980905756</v>
      </c>
      <c r="S34" s="4">
        <f t="shared" si="6"/>
        <v>4.7377378563327808</v>
      </c>
      <c r="T34" s="4">
        <f t="shared" si="7"/>
        <v>2.2885448066934084</v>
      </c>
      <c r="U34" s="4" t="str">
        <f t="shared" si="8"/>
        <v>OK</v>
      </c>
      <c r="V34" s="4">
        <f t="shared" si="9"/>
        <v>12.56043956043956</v>
      </c>
      <c r="W34" s="4">
        <f t="shared" si="11"/>
        <v>19.731271604938271</v>
      </c>
      <c r="X34" s="4">
        <f t="shared" si="10"/>
        <v>12.929966329966328</v>
      </c>
      <c r="Y34" s="4"/>
      <c r="Z34" s="7"/>
    </row>
    <row r="35" spans="1:26" ht="13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15">
        <f t="shared" si="0"/>
        <v>1633.5519999999999</v>
      </c>
      <c r="M35" s="6">
        <v>92</v>
      </c>
      <c r="N35" s="4">
        <f t="shared" si="1"/>
        <v>10.222222222222221</v>
      </c>
      <c r="O35" s="8">
        <f t="shared" si="2"/>
        <v>10</v>
      </c>
      <c r="P35" s="4">
        <f t="shared" si="3"/>
        <v>0.24227427494346843</v>
      </c>
      <c r="Q35" s="4">
        <f t="shared" si="4"/>
        <v>0.51849642080715252</v>
      </c>
      <c r="R35" s="4">
        <f t="shared" si="5"/>
        <v>0.16396296483957218</v>
      </c>
      <c r="S35" s="4">
        <f t="shared" si="6"/>
        <v>4.6664677872643727</v>
      </c>
      <c r="T35" s="4">
        <f t="shared" si="7"/>
        <v>2.2541180926401672</v>
      </c>
      <c r="U35" s="4" t="str">
        <f t="shared" si="8"/>
        <v>OK</v>
      </c>
      <c r="V35" s="4">
        <f t="shared" si="9"/>
        <v>12.423913043478262</v>
      </c>
      <c r="W35" s="4">
        <f t="shared" si="11"/>
        <v>20.167308641975307</v>
      </c>
      <c r="X35" s="4">
        <f t="shared" si="10"/>
        <v>13.072053872053871</v>
      </c>
      <c r="Y35" s="4"/>
      <c r="Z35" s="7"/>
    </row>
    <row r="36" spans="1:26" ht="13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5">
        <f t="shared" si="0"/>
        <v>1669.2570000000001</v>
      </c>
      <c r="M36" s="6">
        <v>93</v>
      </c>
      <c r="N36" s="4">
        <f t="shared" si="1"/>
        <v>10.333333333333334</v>
      </c>
      <c r="O36" s="8">
        <f t="shared" si="2"/>
        <v>10</v>
      </c>
      <c r="P36" s="4">
        <f t="shared" si="3"/>
        <v>0.24128727179225512</v>
      </c>
      <c r="Q36" s="4">
        <f t="shared" si="4"/>
        <v>0.51083159664079869</v>
      </c>
      <c r="R36" s="4">
        <f t="shared" si="5"/>
        <v>0.16153913461653421</v>
      </c>
      <c r="S36" s="4">
        <f t="shared" si="6"/>
        <v>4.5974843697671881</v>
      </c>
      <c r="T36" s="4">
        <f t="shared" si="7"/>
        <v>2.2207959362337877</v>
      </c>
      <c r="U36" s="4" t="str">
        <f t="shared" si="8"/>
        <v>OK</v>
      </c>
      <c r="V36" s="4">
        <f t="shared" si="9"/>
        <v>12.29032258064516</v>
      </c>
      <c r="W36" s="4">
        <f t="shared" si="11"/>
        <v>20.608111111111114</v>
      </c>
      <c r="X36" s="4">
        <f t="shared" si="10"/>
        <v>13.214141414141414</v>
      </c>
      <c r="Y36" s="4"/>
      <c r="Z36" s="7"/>
    </row>
    <row r="37" spans="1:26" ht="13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5">
        <f t="shared" si="0"/>
        <v>1705.348</v>
      </c>
      <c r="M37" s="6">
        <v>94</v>
      </c>
      <c r="N37" s="4">
        <f t="shared" si="1"/>
        <v>10.444444444444445</v>
      </c>
      <c r="O37" s="8">
        <f t="shared" si="2"/>
        <v>10</v>
      </c>
      <c r="P37" s="4">
        <f t="shared" si="3"/>
        <v>0.24033857554901833</v>
      </c>
      <c r="Q37" s="4">
        <f t="shared" si="4"/>
        <v>0.50341009099673117</v>
      </c>
      <c r="R37" s="4">
        <f t="shared" si="5"/>
        <v>0.1591922484662294</v>
      </c>
      <c r="S37" s="4">
        <f t="shared" si="6"/>
        <v>4.5306908189705801</v>
      </c>
      <c r="T37" s="4">
        <f t="shared" si="7"/>
        <v>2.1885315859401415</v>
      </c>
      <c r="U37" s="4" t="str">
        <f t="shared" si="8"/>
        <v>OK</v>
      </c>
      <c r="V37" s="4">
        <f t="shared" si="9"/>
        <v>12.159574468085106</v>
      </c>
      <c r="W37" s="4">
        <f t="shared" si="11"/>
        <v>21.053679012345679</v>
      </c>
      <c r="X37" s="4">
        <f t="shared" si="10"/>
        <v>13.356228956228955</v>
      </c>
      <c r="Y37" s="4"/>
      <c r="Z37" s="7"/>
    </row>
    <row r="38" spans="1:26" ht="13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5">
        <f t="shared" si="0"/>
        <v>1741.825</v>
      </c>
      <c r="M38" s="6">
        <v>95</v>
      </c>
      <c r="N38" s="4">
        <f t="shared" si="1"/>
        <v>10.555555555555555</v>
      </c>
      <c r="O38" s="8">
        <f t="shared" si="2"/>
        <v>10</v>
      </c>
      <c r="P38" s="4">
        <f t="shared" si="3"/>
        <v>0.2394269765219271</v>
      </c>
      <c r="Q38" s="4">
        <f t="shared" si="4"/>
        <v>0.49622171299881268</v>
      </c>
      <c r="R38" s="4">
        <f t="shared" si="5"/>
        <v>0.15691908375066305</v>
      </c>
      <c r="S38" s="4">
        <f t="shared" si="6"/>
        <v>4.4659954169893137</v>
      </c>
      <c r="T38" s="4">
        <f t="shared" si="7"/>
        <v>2.1572807378115848</v>
      </c>
      <c r="U38" s="4" t="str">
        <f t="shared" si="8"/>
        <v>OK</v>
      </c>
      <c r="V38" s="4">
        <f t="shared" si="9"/>
        <v>12.031578947368422</v>
      </c>
      <c r="W38" s="4">
        <f t="shared" si="11"/>
        <v>21.504012345679012</v>
      </c>
      <c r="X38" s="4">
        <f t="shared" si="10"/>
        <v>13.498316498316498</v>
      </c>
      <c r="Y38" s="4"/>
      <c r="Z38" s="7"/>
    </row>
    <row r="39" spans="1:26" ht="13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5">
        <f t="shared" si="0"/>
        <v>1778.6880000000001</v>
      </c>
      <c r="M39" s="6">
        <v>96</v>
      </c>
      <c r="N39" s="4">
        <f t="shared" si="1"/>
        <v>10.666666666666666</v>
      </c>
      <c r="O39" s="8">
        <f t="shared" si="2"/>
        <v>10</v>
      </c>
      <c r="P39" s="4">
        <f t="shared" si="3"/>
        <v>0.238551315422977</v>
      </c>
      <c r="Q39" s="4">
        <f t="shared" si="4"/>
        <v>0.4892567997664683</v>
      </c>
      <c r="R39" s="4">
        <f t="shared" si="5"/>
        <v>0.15471658479869768</v>
      </c>
      <c r="S39" s="4">
        <f t="shared" si="6"/>
        <v>4.4033111978982147</v>
      </c>
      <c r="T39" s="4">
        <f t="shared" si="7"/>
        <v>2.1270013833152581</v>
      </c>
      <c r="U39" s="4" t="str">
        <f t="shared" si="8"/>
        <v>OK</v>
      </c>
      <c r="V39" s="4">
        <f t="shared" si="9"/>
        <v>11.90625</v>
      </c>
      <c r="W39" s="4">
        <f t="shared" si="11"/>
        <v>21.95911111111111</v>
      </c>
      <c r="X39" s="4">
        <f t="shared" si="10"/>
        <v>13.640404040404039</v>
      </c>
      <c r="Y39" s="4"/>
      <c r="Z39" s="7"/>
    </row>
    <row r="40" spans="1:26" ht="13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5">
        <f t="shared" si="0"/>
        <v>1815.9369999999999</v>
      </c>
      <c r="M40" s="6">
        <v>97</v>
      </c>
      <c r="N40" s="4">
        <f t="shared" si="1"/>
        <v>10.777777777777779</v>
      </c>
      <c r="O40" s="8">
        <f t="shared" si="2"/>
        <v>10</v>
      </c>
      <c r="P40" s="4">
        <f t="shared" si="3"/>
        <v>0.23771048076985424</v>
      </c>
      <c r="Q40" s="4">
        <f t="shared" si="4"/>
        <v>0.48250618392470812</v>
      </c>
      <c r="R40" s="4">
        <f t="shared" si="5"/>
        <v>0.15258185263181998</v>
      </c>
      <c r="S40" s="4">
        <f t="shared" si="6"/>
        <v>4.3425556553223732</v>
      </c>
      <c r="T40" s="4">
        <f t="shared" si="7"/>
        <v>2.0976536680857358</v>
      </c>
      <c r="U40" s="4" t="str">
        <f t="shared" si="8"/>
        <v>OK</v>
      </c>
      <c r="V40" s="4">
        <f t="shared" si="9"/>
        <v>11.783505154639174</v>
      </c>
      <c r="W40" s="4">
        <f t="shared" si="11"/>
        <v>22.418975308641979</v>
      </c>
      <c r="X40" s="4">
        <f t="shared" si="10"/>
        <v>13.782491582491582</v>
      </c>
      <c r="Y40" s="4"/>
      <c r="Z40" s="7"/>
    </row>
    <row r="41" spans="1:26" ht="13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5">
        <f t="shared" si="0"/>
        <v>1853.5719999999999</v>
      </c>
      <c r="M41" s="6">
        <v>98</v>
      </c>
      <c r="N41" s="4">
        <f t="shared" si="1"/>
        <v>10.888888888888889</v>
      </c>
      <c r="O41" s="8">
        <f t="shared" si="2"/>
        <v>10</v>
      </c>
      <c r="P41" s="4">
        <f t="shared" si="3"/>
        <v>0.23690340644687027</v>
      </c>
      <c r="Q41" s="4">
        <f t="shared" si="4"/>
        <v>0.47596116342291794</v>
      </c>
      <c r="R41" s="4">
        <f t="shared" si="5"/>
        <v>0.15051213542000447</v>
      </c>
      <c r="S41" s="4">
        <f t="shared" si="6"/>
        <v>4.2836504708062613</v>
      </c>
      <c r="T41" s="4">
        <f t="shared" si="7"/>
        <v>2.0691997607148429</v>
      </c>
      <c r="U41" s="4" t="str">
        <f t="shared" si="8"/>
        <v>OK</v>
      </c>
      <c r="V41" s="4">
        <f t="shared" si="9"/>
        <v>11.663265306122449</v>
      </c>
      <c r="W41" s="4">
        <f t="shared" si="11"/>
        <v>22.883604938271606</v>
      </c>
      <c r="X41" s="4">
        <f t="shared" si="10"/>
        <v>13.924579124579125</v>
      </c>
      <c r="Y41" s="4"/>
      <c r="Z41" s="7"/>
    </row>
    <row r="42" spans="1:26" ht="13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5">
        <f t="shared" si="0"/>
        <v>1891.5930000000001</v>
      </c>
      <c r="M42" s="6">
        <v>99</v>
      </c>
      <c r="N42" s="4">
        <f t="shared" si="1"/>
        <v>11</v>
      </c>
      <c r="O42" s="8">
        <f t="shared" si="2"/>
        <v>10</v>
      </c>
      <c r="P42" s="4">
        <f t="shared" si="3"/>
        <v>0.23612906941371783</v>
      </c>
      <c r="Q42" s="4">
        <f t="shared" si="4"/>
        <v>0.46961347347680316</v>
      </c>
      <c r="R42" s="4">
        <f t="shared" si="5"/>
        <v>0.14850481960897705</v>
      </c>
      <c r="S42" s="4">
        <f t="shared" si="6"/>
        <v>4.2265212612912286</v>
      </c>
      <c r="T42" s="4">
        <f t="shared" si="7"/>
        <v>2.041603730771699</v>
      </c>
      <c r="U42" s="4" t="str">
        <f t="shared" si="8"/>
        <v>OK</v>
      </c>
      <c r="V42" s="4">
        <f t="shared" si="9"/>
        <v>11.545454545454545</v>
      </c>
      <c r="W42" s="4">
        <f t="shared" si="11"/>
        <v>23.353000000000002</v>
      </c>
      <c r="X42" s="4">
        <f t="shared" si="10"/>
        <v>14.066666666666666</v>
      </c>
      <c r="Y42" s="4"/>
      <c r="Z42" s="7"/>
    </row>
    <row r="43" spans="1:26" ht="13" x14ac:dyDescent="0.3">
      <c r="A43" s="7"/>
      <c r="B43" s="7"/>
      <c r="C43" s="7"/>
      <c r="D43" s="7"/>
      <c r="E43" s="7"/>
      <c r="F43" s="7"/>
      <c r="G43" s="7" t="s">
        <v>53</v>
      </c>
      <c r="H43" s="7"/>
      <c r="I43" s="7"/>
      <c r="J43" s="7"/>
      <c r="K43" s="7"/>
      <c r="L43" s="15">
        <f t="shared" si="0"/>
        <v>1930</v>
      </c>
      <c r="M43" s="6">
        <v>100</v>
      </c>
      <c r="N43" s="4">
        <f t="shared" si="1"/>
        <v>11.111111111111111</v>
      </c>
      <c r="O43" s="8">
        <f t="shared" si="2"/>
        <v>10</v>
      </c>
      <c r="P43" s="4">
        <f t="shared" si="3"/>
        <v>0.23538648755170213</v>
      </c>
      <c r="Q43" s="4">
        <f t="shared" si="4"/>
        <v>0.46345526046449126</v>
      </c>
      <c r="R43" s="4">
        <f t="shared" si="5"/>
        <v>0.14655742166543784</v>
      </c>
      <c r="S43" s="4">
        <f t="shared" si="6"/>
        <v>4.1710973441804216</v>
      </c>
      <c r="T43" s="4">
        <f t="shared" si="7"/>
        <v>2.0148314353182895</v>
      </c>
      <c r="U43" s="4" t="str">
        <f t="shared" si="8"/>
        <v>OK</v>
      </c>
      <c r="V43" s="4">
        <f t="shared" si="9"/>
        <v>11.43</v>
      </c>
      <c r="W43" s="4">
        <f t="shared" si="11"/>
        <v>23.827160493827162</v>
      </c>
      <c r="X43" s="4">
        <f t="shared" si="10"/>
        <v>14.208754208754206</v>
      </c>
      <c r="Y43" s="4"/>
      <c r="Z43" s="7"/>
    </row>
    <row r="44" spans="1:26" ht="13" x14ac:dyDescent="0.3">
      <c r="A44" s="7"/>
      <c r="B44" s="7"/>
      <c r="C44" s="7"/>
      <c r="D44" s="7"/>
      <c r="E44" s="7"/>
      <c r="F44" s="7"/>
      <c r="G44" s="4"/>
      <c r="H44" s="4"/>
      <c r="I44" s="4"/>
      <c r="J44" s="7"/>
      <c r="K44" s="7"/>
      <c r="L44" s="15">
        <f t="shared" si="0"/>
        <v>1968.7929999999999</v>
      </c>
      <c r="M44" s="6">
        <v>101</v>
      </c>
      <c r="N44" s="4">
        <f t="shared" si="1"/>
        <v>11.222222222222221</v>
      </c>
      <c r="O44" s="8">
        <f t="shared" si="2"/>
        <v>10</v>
      </c>
      <c r="P44" s="4">
        <f t="shared" si="3"/>
        <v>0.23467471763791795</v>
      </c>
      <c r="Q44" s="4">
        <f t="shared" si="4"/>
        <v>0.45747905762278163</v>
      </c>
      <c r="R44" s="4">
        <f t="shared" si="5"/>
        <v>0.14466758039154051</v>
      </c>
      <c r="S44" s="4">
        <f t="shared" si="6"/>
        <v>4.1173115186050344</v>
      </c>
      <c r="T44" s="4">
        <f t="shared" si="7"/>
        <v>1.9888504132510305</v>
      </c>
      <c r="U44" s="4" t="str">
        <f t="shared" si="8"/>
        <v>OK</v>
      </c>
      <c r="V44" s="4">
        <f t="shared" si="9"/>
        <v>11.316831683168317</v>
      </c>
      <c r="W44" s="4">
        <f t="shared" si="11"/>
        <v>24.306086419753083</v>
      </c>
      <c r="X44" s="4">
        <f t="shared" si="10"/>
        <v>14.350841750841749</v>
      </c>
      <c r="Y44" s="4"/>
      <c r="Z44" s="7"/>
    </row>
    <row r="45" spans="1:26" ht="13" x14ac:dyDescent="0.3">
      <c r="A45" s="7"/>
      <c r="B45" s="7"/>
      <c r="C45" s="7"/>
      <c r="D45" s="7"/>
      <c r="E45" s="7"/>
      <c r="F45" s="7"/>
      <c r="G45" s="4"/>
      <c r="H45" s="4"/>
      <c r="I45" s="4"/>
      <c r="J45" s="7"/>
      <c r="K45" s="7"/>
      <c r="L45" s="15">
        <f t="shared" si="0"/>
        <v>2007.972</v>
      </c>
      <c r="M45" s="6">
        <v>102</v>
      </c>
      <c r="N45" s="4">
        <f t="shared" si="1"/>
        <v>11.333333333333334</v>
      </c>
      <c r="O45" s="8">
        <f t="shared" si="2"/>
        <v>10</v>
      </c>
      <c r="P45" s="4">
        <f t="shared" si="3"/>
        <v>0.23399285343859388</v>
      </c>
      <c r="Q45" s="4">
        <f t="shared" si="4"/>
        <v>0.45167776240305635</v>
      </c>
      <c r="R45" s="4">
        <f t="shared" si="5"/>
        <v>0.14283304976420264</v>
      </c>
      <c r="S45" s="4">
        <f t="shared" si="6"/>
        <v>4.0650998616275071</v>
      </c>
      <c r="T45" s="4">
        <f t="shared" si="7"/>
        <v>1.9636297868575587</v>
      </c>
      <c r="U45" s="4" t="str">
        <f t="shared" si="8"/>
        <v>OK</v>
      </c>
      <c r="V45" s="4">
        <f t="shared" si="9"/>
        <v>11.205882352941176</v>
      </c>
      <c r="W45" s="4">
        <f t="shared" si="11"/>
        <v>24.789777777777783</v>
      </c>
      <c r="X45" s="4">
        <f t="shared" si="10"/>
        <v>14.492929292929293</v>
      </c>
      <c r="Y45" s="4"/>
      <c r="Z45" s="7"/>
    </row>
    <row r="46" spans="1:26" ht="13" x14ac:dyDescent="0.3">
      <c r="A46" s="7"/>
      <c r="B46" s="7"/>
      <c r="C46" s="7"/>
      <c r="D46" s="7"/>
      <c r="E46" s="7"/>
      <c r="F46" s="7"/>
      <c r="G46" s="4"/>
      <c r="H46" s="4"/>
      <c r="I46" s="4"/>
      <c r="J46" s="7"/>
      <c r="K46" s="7"/>
      <c r="L46" s="15">
        <f t="shared" si="0"/>
        <v>2047.537</v>
      </c>
      <c r="M46" s="6">
        <v>103</v>
      </c>
      <c r="N46" s="4">
        <f t="shared" si="1"/>
        <v>11.444444444444445</v>
      </c>
      <c r="O46" s="8">
        <f t="shared" si="2"/>
        <v>10</v>
      </c>
      <c r="P46" s="4">
        <f t="shared" si="3"/>
        <v>0.23334002391350281</v>
      </c>
      <c r="Q46" s="4">
        <f t="shared" si="4"/>
        <v>0.44604461535857476</v>
      </c>
      <c r="R46" s="4">
        <f t="shared" si="5"/>
        <v>0.14105169225868186</v>
      </c>
      <c r="S46" s="4">
        <f t="shared" si="6"/>
        <v>4.0144015382271725</v>
      </c>
      <c r="T46" s="4">
        <f t="shared" si="7"/>
        <v>1.9391401700310786</v>
      </c>
      <c r="U46" s="4" t="str">
        <f t="shared" si="8"/>
        <v>OK</v>
      </c>
      <c r="V46" s="4">
        <f t="shared" si="9"/>
        <v>11.097087378640776</v>
      </c>
      <c r="W46" s="4">
        <f t="shared" si="11"/>
        <v>25.278234567901237</v>
      </c>
      <c r="X46" s="4">
        <f t="shared" si="10"/>
        <v>14.635016835016833</v>
      </c>
      <c r="Y46" s="4"/>
      <c r="Z46" s="7"/>
    </row>
    <row r="47" spans="1:26" ht="13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15">
        <f t="shared" si="0"/>
        <v>2087.4879999999998</v>
      </c>
      <c r="M47" s="6">
        <v>104</v>
      </c>
      <c r="N47" s="4">
        <f t="shared" si="1"/>
        <v>11.555555555555555</v>
      </c>
      <c r="O47" s="8">
        <f t="shared" si="2"/>
        <v>10</v>
      </c>
      <c r="P47" s="4">
        <f t="shared" si="3"/>
        <v>0.23271539152396503</v>
      </c>
      <c r="Q47" s="4">
        <f t="shared" si="4"/>
        <v>0.4405731804459283</v>
      </c>
      <c r="R47" s="4">
        <f t="shared" si="5"/>
        <v>0.13932147261934913</v>
      </c>
      <c r="S47" s="4">
        <f t="shared" si="6"/>
        <v>3.9651586240133545</v>
      </c>
      <c r="T47" s="4">
        <f t="shared" si="7"/>
        <v>1.9153535826326544</v>
      </c>
      <c r="U47" s="4" t="str">
        <f t="shared" si="8"/>
        <v>OK</v>
      </c>
      <c r="V47" s="4">
        <f t="shared" si="9"/>
        <v>10.990384615384615</v>
      </c>
      <c r="W47" s="4">
        <f t="shared" si="11"/>
        <v>25.771456790123455</v>
      </c>
      <c r="X47" s="4">
        <f t="shared" si="10"/>
        <v>14.777104377104376</v>
      </c>
      <c r="Y47" s="4"/>
      <c r="Z47" s="7"/>
    </row>
    <row r="48" spans="1:26" ht="13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15">
        <f t="shared" si="0"/>
        <v>2127.8249999999998</v>
      </c>
      <c r="M48" s="6">
        <v>105</v>
      </c>
      <c r="N48" s="4">
        <f t="shared" si="1"/>
        <v>11.666666666666666</v>
      </c>
      <c r="O48" s="8">
        <f t="shared" si="2"/>
        <v>10</v>
      </c>
      <c r="P48" s="4">
        <f t="shared" si="3"/>
        <v>0.23211815063753624</v>
      </c>
      <c r="Q48" s="4">
        <f t="shared" si="4"/>
        <v>0.43525732663342598</v>
      </c>
      <c r="R48" s="4">
        <f t="shared" si="5"/>
        <v>0.13764045204374944</v>
      </c>
      <c r="S48" s="4">
        <f t="shared" si="6"/>
        <v>3.9173159397008339</v>
      </c>
      <c r="T48" s="4">
        <f t="shared" si="7"/>
        <v>1.892243370535263</v>
      </c>
      <c r="U48" s="4" t="str">
        <f t="shared" si="8"/>
        <v>OK</v>
      </c>
      <c r="V48" s="4">
        <f t="shared" si="9"/>
        <v>10.885714285714286</v>
      </c>
      <c r="W48" s="4">
        <f t="shared" si="11"/>
        <v>26.269444444444439</v>
      </c>
      <c r="X48" s="4">
        <f t="shared" si="10"/>
        <v>14.919191919191917</v>
      </c>
      <c r="Y48" s="4"/>
      <c r="Z48" s="7"/>
    </row>
    <row r="49" spans="1:26" ht="13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15">
        <f t="shared" si="0"/>
        <v>2168.5479999999998</v>
      </c>
      <c r="M49" s="6">
        <v>106</v>
      </c>
      <c r="N49" s="4">
        <f t="shared" si="1"/>
        <v>11.777777777777779</v>
      </c>
      <c r="O49" s="8">
        <f t="shared" si="2"/>
        <v>10</v>
      </c>
      <c r="P49" s="4">
        <f t="shared" si="3"/>
        <v>0.23154752602299619</v>
      </c>
      <c r="Q49" s="4">
        <f t="shared" si="4"/>
        <v>0.43009121071824497</v>
      </c>
      <c r="R49" s="4">
        <f t="shared" si="5"/>
        <v>0.13600678274890771</v>
      </c>
      <c r="S49" s="4">
        <f t="shared" si="6"/>
        <v>3.8708208964642048</v>
      </c>
      <c r="T49" s="4">
        <f t="shared" si="7"/>
        <v>1.8697841309228511</v>
      </c>
      <c r="U49" s="4" t="str">
        <f t="shared" si="8"/>
        <v>OK</v>
      </c>
      <c r="V49" s="4">
        <f t="shared" si="9"/>
        <v>10.783018867924527</v>
      </c>
      <c r="W49" s="4">
        <f t="shared" si="11"/>
        <v>26.772197530864204</v>
      </c>
      <c r="X49" s="4">
        <f t="shared" si="10"/>
        <v>15.06127946127946</v>
      </c>
      <c r="Y49" s="4"/>
      <c r="Z49" s="7"/>
    </row>
    <row r="50" spans="1:26" ht="1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15">
        <f t="shared" si="0"/>
        <v>2209.6570000000002</v>
      </c>
      <c r="M50" s="6">
        <v>107</v>
      </c>
      <c r="N50" s="4">
        <f t="shared" si="1"/>
        <v>11.888888888888889</v>
      </c>
      <c r="O50" s="8">
        <f t="shared" si="2"/>
        <v>10</v>
      </c>
      <c r="P50" s="4">
        <f t="shared" si="3"/>
        <v>0.23100277142973125</v>
      </c>
      <c r="Q50" s="4">
        <f t="shared" si="4"/>
        <v>0.4250692612623983</v>
      </c>
      <c r="R50" s="4">
        <f t="shared" si="5"/>
        <v>0.13441870289143584</v>
      </c>
      <c r="S50" s="4">
        <f t="shared" si="6"/>
        <v>3.8256233513615845</v>
      </c>
      <c r="T50" s="4">
        <f t="shared" si="7"/>
        <v>1.8479516424533524</v>
      </c>
      <c r="U50" s="4" t="str">
        <f t="shared" si="8"/>
        <v>OK</v>
      </c>
      <c r="V50" s="4">
        <f t="shared" si="9"/>
        <v>10.682242990654204</v>
      </c>
      <c r="W50" s="4">
        <f t="shared" si="11"/>
        <v>27.279716049382721</v>
      </c>
      <c r="X50" s="4">
        <f t="shared" si="10"/>
        <v>15.203367003367003</v>
      </c>
      <c r="Y50" s="4"/>
      <c r="Z50" s="7"/>
    </row>
    <row r="51" spans="1:26" ht="1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15">
        <f t="shared" si="0"/>
        <v>2251.152</v>
      </c>
      <c r="M51" s="6">
        <v>108</v>
      </c>
      <c r="N51" s="4">
        <f t="shared" si="1"/>
        <v>12</v>
      </c>
      <c r="O51" s="8">
        <f t="shared" si="2"/>
        <v>10</v>
      </c>
      <c r="P51" s="4">
        <f t="shared" si="3"/>
        <v>0.2304831682460394</v>
      </c>
      <c r="Q51" s="4">
        <f t="shared" si="4"/>
        <v>0.42018616356503058</v>
      </c>
      <c r="R51" s="4">
        <f t="shared" si="5"/>
        <v>0.13287453181535527</v>
      </c>
      <c r="S51" s="4">
        <f t="shared" si="6"/>
        <v>3.7816754720852752</v>
      </c>
      <c r="T51" s="4">
        <f t="shared" si="7"/>
        <v>1.8267227999270508</v>
      </c>
      <c r="U51" s="4" t="str">
        <f t="shared" si="8"/>
        <v>OK</v>
      </c>
      <c r="V51" s="4">
        <f t="shared" si="9"/>
        <v>10.583333333333334</v>
      </c>
      <c r="W51" s="4">
        <f t="shared" si="11"/>
        <v>27.792000000000002</v>
      </c>
      <c r="X51" s="4">
        <f t="shared" si="10"/>
        <v>15.345454545454544</v>
      </c>
      <c r="Y51" s="4"/>
      <c r="Z51" s="7"/>
    </row>
    <row r="52" spans="1:26" ht="13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15">
        <f t="shared" si="0"/>
        <v>2293.0329999999999</v>
      </c>
      <c r="M52" s="6">
        <v>109</v>
      </c>
      <c r="N52" s="4">
        <f t="shared" si="1"/>
        <v>12.111111111111111</v>
      </c>
      <c r="O52" s="8">
        <f t="shared" si="2"/>
        <v>10</v>
      </c>
      <c r="P52" s="4">
        <f t="shared" si="3"/>
        <v>0.22998802423129011</v>
      </c>
      <c r="Q52" s="4">
        <f t="shared" si="4"/>
        <v>0.41543684559533323</v>
      </c>
      <c r="R52" s="4">
        <f t="shared" si="5"/>
        <v>0.13137266560369426</v>
      </c>
      <c r="S52" s="4">
        <f t="shared" si="6"/>
        <v>3.7389316103579988</v>
      </c>
      <c r="T52" s="4">
        <f t="shared" si="7"/>
        <v>1.8060755531311512</v>
      </c>
      <c r="U52" s="4" t="str">
        <f t="shared" si="8"/>
        <v>OK</v>
      </c>
      <c r="V52" s="4">
        <f t="shared" si="9"/>
        <v>10.486238532110091</v>
      </c>
      <c r="W52" s="4">
        <f t="shared" si="11"/>
        <v>28.309049382716051</v>
      </c>
      <c r="X52" s="4">
        <f t="shared" si="10"/>
        <v>15.487542087542087</v>
      </c>
      <c r="Y52" s="4"/>
      <c r="Z52" s="7"/>
    </row>
    <row r="53" spans="1:26" ht="13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15">
        <f t="shared" si="0"/>
        <v>2335.3000000000002</v>
      </c>
      <c r="M53" s="6">
        <v>110</v>
      </c>
      <c r="N53" s="4">
        <f t="shared" si="1"/>
        <v>12.222222222222221</v>
      </c>
      <c r="O53" s="8">
        <f t="shared" si="2"/>
        <v>10</v>
      </c>
      <c r="P53" s="4">
        <f t="shared" si="3"/>
        <v>0.22951667231723955</v>
      </c>
      <c r="Q53" s="4">
        <f t="shared" si="4"/>
        <v>0.410816464816538</v>
      </c>
      <c r="R53" s="4">
        <f t="shared" si="5"/>
        <v>0.12991157291186872</v>
      </c>
      <c r="S53" s="4">
        <f t="shared" si="6"/>
        <v>3.6973481833488417</v>
      </c>
      <c r="T53" s="4">
        <f t="shared" si="7"/>
        <v>1.785988849558239</v>
      </c>
      <c r="U53" s="4" t="str">
        <f t="shared" si="8"/>
        <v>OK</v>
      </c>
      <c r="V53" s="4">
        <f t="shared" si="9"/>
        <v>10.390909090909092</v>
      </c>
      <c r="W53" s="4">
        <f t="shared" si="11"/>
        <v>28.830864197530865</v>
      </c>
      <c r="X53" s="4">
        <f t="shared" si="10"/>
        <v>15.629629629629628</v>
      </c>
      <c r="Y53" s="4"/>
      <c r="Z53" s="7"/>
    </row>
    <row r="54" spans="1:26" ht="13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15">
        <f t="shared" si="0"/>
        <v>2377.953</v>
      </c>
      <c r="M54" s="6">
        <v>111</v>
      </c>
      <c r="N54" s="4">
        <f t="shared" si="1"/>
        <v>12.333333333333334</v>
      </c>
      <c r="O54" s="8">
        <f t="shared" si="2"/>
        <v>10</v>
      </c>
      <c r="P54" s="4">
        <f t="shared" si="3"/>
        <v>0.22906846947413906</v>
      </c>
      <c r="Q54" s="4">
        <f t="shared" si="4"/>
        <v>0.40632039583705754</v>
      </c>
      <c r="R54" s="4">
        <f t="shared" si="5"/>
        <v>0.12848979106263</v>
      </c>
      <c r="S54" s="4">
        <f t="shared" si="6"/>
        <v>3.6568835625335177</v>
      </c>
      <c r="T54" s="4">
        <f t="shared" si="7"/>
        <v>1.7664425807206869</v>
      </c>
      <c r="U54" s="4" t="str">
        <f t="shared" si="8"/>
        <v>OK</v>
      </c>
      <c r="V54" s="4">
        <f t="shared" si="9"/>
        <v>10.297297297297296</v>
      </c>
      <c r="W54" s="4">
        <f t="shared" si="11"/>
        <v>29.357444444444447</v>
      </c>
      <c r="X54" s="4">
        <f t="shared" si="10"/>
        <v>15.771717171717171</v>
      </c>
      <c r="Y54" s="4"/>
      <c r="Z54" s="7"/>
    </row>
    <row r="55" spans="1:26" ht="13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15">
        <f t="shared" si="0"/>
        <v>2420.9920000000002</v>
      </c>
      <c r="M55" s="6">
        <v>112</v>
      </c>
      <c r="N55" s="4">
        <f t="shared" si="1"/>
        <v>12.444444444444445</v>
      </c>
      <c r="O55" s="8">
        <f t="shared" si="2"/>
        <v>10</v>
      </c>
      <c r="P55" s="4">
        <f t="shared" si="3"/>
        <v>0.22864279563758816</v>
      </c>
      <c r="Q55" s="4">
        <f t="shared" si="4"/>
        <v>0.40194421882995701</v>
      </c>
      <c r="R55" s="4">
        <f t="shared" si="5"/>
        <v>0.12710592238398036</v>
      </c>
      <c r="S55" s="4">
        <f t="shared" si="6"/>
        <v>3.6174979694696132</v>
      </c>
      <c r="T55" s="4">
        <f t="shared" si="7"/>
        <v>1.7474175318053156</v>
      </c>
      <c r="U55" s="4" t="str">
        <f t="shared" si="8"/>
        <v>OK</v>
      </c>
      <c r="V55" s="4">
        <f t="shared" si="9"/>
        <v>10.205357142857142</v>
      </c>
      <c r="W55" s="4">
        <f t="shared" si="11"/>
        <v>29.888790123456793</v>
      </c>
      <c r="X55" s="4">
        <f t="shared" si="10"/>
        <v>15.913804713804714</v>
      </c>
      <c r="Y55" s="4"/>
      <c r="Z55" s="7"/>
    </row>
    <row r="56" spans="1:26" ht="13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15">
        <f t="shared" si="0"/>
        <v>2464.4169999999999</v>
      </c>
      <c r="M56" s="6">
        <v>113</v>
      </c>
      <c r="N56" s="4">
        <f t="shared" si="1"/>
        <v>12.555555555555555</v>
      </c>
      <c r="O56" s="8">
        <f t="shared" si="2"/>
        <v>10</v>
      </c>
      <c r="P56" s="4">
        <f t="shared" si="3"/>
        <v>0.22823905269236885</v>
      </c>
      <c r="Q56" s="4">
        <f t="shared" si="4"/>
        <v>0.39768370866660629</v>
      </c>
      <c r="R56" s="4">
        <f t="shared" si="5"/>
        <v>0.12575863077293192</v>
      </c>
      <c r="S56" s="4">
        <f t="shared" si="6"/>
        <v>3.5791533779994564</v>
      </c>
      <c r="T56" s="4">
        <f t="shared" si="7"/>
        <v>1.7288953344328899</v>
      </c>
      <c r="U56" s="4" t="str">
        <f t="shared" si="8"/>
        <v>OK</v>
      </c>
      <c r="V56" s="4">
        <f t="shared" si="9"/>
        <v>10.11504424778761</v>
      </c>
      <c r="W56" s="4">
        <f t="shared" si="11"/>
        <v>30.424901234567901</v>
      </c>
      <c r="X56" s="4">
        <f t="shared" si="10"/>
        <v>16.055892255892253</v>
      </c>
      <c r="Y56" s="4"/>
      <c r="Z56" s="7"/>
    </row>
    <row r="57" spans="1:26" ht="13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15">
        <f t="shared" si="0"/>
        <v>2508.2280000000001</v>
      </c>
      <c r="M57" s="6">
        <v>114</v>
      </c>
      <c r="N57" s="4">
        <f t="shared" si="1"/>
        <v>12.666666666666666</v>
      </c>
      <c r="O57" s="8">
        <f t="shared" si="2"/>
        <v>10</v>
      </c>
      <c r="P57" s="4">
        <f t="shared" si="3"/>
        <v>0.22785666350976172</v>
      </c>
      <c r="Q57" s="4">
        <f t="shared" si="4"/>
        <v>0.39353482471461437</v>
      </c>
      <c r="R57" s="4">
        <f t="shared" si="5"/>
        <v>0.12444663846933041</v>
      </c>
      <c r="S57" s="4">
        <f t="shared" si="6"/>
        <v>3.5418134224315292</v>
      </c>
      <c r="T57" s="4">
        <f t="shared" si="7"/>
        <v>1.7108584223055296</v>
      </c>
      <c r="U57" s="4" t="str">
        <f t="shared" si="8"/>
        <v>OK</v>
      </c>
      <c r="V57" s="4">
        <f t="shared" si="9"/>
        <v>10.026315789473685</v>
      </c>
      <c r="W57" s="4">
        <f t="shared" si="11"/>
        <v>30.965777777777774</v>
      </c>
      <c r="X57" s="4">
        <f t="shared" si="10"/>
        <v>16.197979797979794</v>
      </c>
      <c r="Y57" s="4"/>
      <c r="Z57" s="7"/>
    </row>
    <row r="58" spans="1:26" ht="13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15">
        <f t="shared" si="0"/>
        <v>2552.4250000000002</v>
      </c>
      <c r="M58" s="6">
        <v>115</v>
      </c>
      <c r="N58" s="4">
        <f t="shared" si="1"/>
        <v>12.777777777777779</v>
      </c>
      <c r="O58" s="8">
        <f t="shared" si="2"/>
        <v>10</v>
      </c>
      <c r="P58" s="4">
        <f t="shared" si="3"/>
        <v>0.22749507103509004</v>
      </c>
      <c r="Q58" s="4">
        <f t="shared" si="4"/>
        <v>0.38949370125404015</v>
      </c>
      <c r="R58" s="4">
        <f t="shared" si="5"/>
        <v>0.12316872302519478</v>
      </c>
      <c r="S58" s="4">
        <f t="shared" si="6"/>
        <v>3.5054433112863612</v>
      </c>
      <c r="T58" s="4">
        <f t="shared" si="7"/>
        <v>1.6932899895420159</v>
      </c>
      <c r="U58" s="4" t="str">
        <f t="shared" si="8"/>
        <v>OK</v>
      </c>
      <c r="V58" s="4">
        <f t="shared" si="9"/>
        <v>9.9391304347826086</v>
      </c>
      <c r="W58" s="4">
        <f t="shared" si="11"/>
        <v>31.511419753086425</v>
      </c>
      <c r="X58" s="4">
        <f t="shared" si="10"/>
        <v>16.340067340067343</v>
      </c>
      <c r="Y58" s="4"/>
      <c r="Z58" s="7"/>
    </row>
    <row r="59" spans="1:26" ht="13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15">
        <f t="shared" si="0"/>
        <v>2597.0079999999998</v>
      </c>
      <c r="M59" s="6">
        <v>116</v>
      </c>
      <c r="N59" s="4">
        <f t="shared" si="1"/>
        <v>12.888888888888889</v>
      </c>
      <c r="O59" s="8">
        <f t="shared" si="2"/>
        <v>10</v>
      </c>
      <c r="P59" s="4">
        <f t="shared" si="3"/>
        <v>0.22715373742245887</v>
      </c>
      <c r="Q59" s="4">
        <f t="shared" si="4"/>
        <v>0.38555663846942279</v>
      </c>
      <c r="R59" s="4">
        <f t="shared" si="5"/>
        <v>0.12192371445614721</v>
      </c>
      <c r="S59" s="4">
        <f t="shared" si="6"/>
        <v>3.4700097462248052</v>
      </c>
      <c r="T59" s="4">
        <f t="shared" si="7"/>
        <v>1.6761739515164285</v>
      </c>
      <c r="U59" s="4" t="str">
        <f t="shared" si="8"/>
        <v>OK</v>
      </c>
      <c r="V59" s="4">
        <f t="shared" si="9"/>
        <v>9.8534482758620694</v>
      </c>
      <c r="W59" s="4">
        <f t="shared" si="11"/>
        <v>32.061827160493827</v>
      </c>
      <c r="X59" s="4">
        <f t="shared" si="10"/>
        <v>16.48215488215488</v>
      </c>
      <c r="Y59" s="4"/>
      <c r="Z59" s="7"/>
    </row>
    <row r="60" spans="1:26" ht="13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15">
        <f t="shared" si="0"/>
        <v>2641.9769999999999</v>
      </c>
      <c r="M60" s="6">
        <v>117</v>
      </c>
      <c r="N60" s="4">
        <f t="shared" si="1"/>
        <v>13</v>
      </c>
      <c r="O60" s="8">
        <f t="shared" si="2"/>
        <v>10</v>
      </c>
      <c r="P60" s="4">
        <f t="shared" si="3"/>
        <v>0.22683214321386727</v>
      </c>
      <c r="Q60" s="4">
        <f t="shared" si="4"/>
        <v>0.38172009397843121</v>
      </c>
      <c r="R60" s="4">
        <f t="shared" si="5"/>
        <v>0.12071049256253673</v>
      </c>
      <c r="S60" s="4">
        <f t="shared" si="6"/>
        <v>3.435480845805881</v>
      </c>
      <c r="T60" s="4">
        <f t="shared" si="7"/>
        <v>1.6594949080296855</v>
      </c>
      <c r="U60" s="4" t="str">
        <f t="shared" si="8"/>
        <v>OK</v>
      </c>
      <c r="V60" s="4">
        <f t="shared" si="9"/>
        <v>9.7692307692307701</v>
      </c>
      <c r="W60" s="4">
        <f t="shared" si="11"/>
        <v>32.616999999999997</v>
      </c>
      <c r="X60" s="4">
        <f t="shared" si="10"/>
        <v>16.624242424242421</v>
      </c>
      <c r="Y60" s="4"/>
      <c r="Z60" s="7"/>
    </row>
    <row r="61" spans="1:26" ht="13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15">
        <f t="shared" si="0"/>
        <v>2687.3319999999999</v>
      </c>
      <c r="M61" s="6">
        <v>118</v>
      </c>
      <c r="N61" s="4">
        <f t="shared" si="1"/>
        <v>13.111111111111111</v>
      </c>
      <c r="O61" s="8">
        <f t="shared" si="2"/>
        <v>10</v>
      </c>
      <c r="P61" s="4">
        <f t="shared" si="3"/>
        <v>0.22652978656005976</v>
      </c>
      <c r="Q61" s="4">
        <f t="shared" si="4"/>
        <v>0.37798067486090592</v>
      </c>
      <c r="R61" s="4">
        <f t="shared" si="5"/>
        <v>0.11952798440880105</v>
      </c>
      <c r="S61" s="4">
        <f t="shared" si="6"/>
        <v>3.4018260737481532</v>
      </c>
      <c r="T61" s="4">
        <f t="shared" si="7"/>
        <v>1.6432381086564969</v>
      </c>
      <c r="U61" s="4" t="str">
        <f t="shared" si="8"/>
        <v>OK</v>
      </c>
      <c r="V61" s="4">
        <f t="shared" si="9"/>
        <v>9.6864406779661021</v>
      </c>
      <c r="W61" s="4">
        <f t="shared" si="11"/>
        <v>33.176938271604932</v>
      </c>
      <c r="X61" s="4">
        <f t="shared" si="10"/>
        <v>16.766329966329966</v>
      </c>
      <c r="Y61" s="4"/>
      <c r="Z61" s="7"/>
    </row>
    <row r="62" spans="1:26" ht="13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15">
        <f t="shared" si="0"/>
        <v>2733.0729999999999</v>
      </c>
      <c r="M62" s="6">
        <v>119</v>
      </c>
      <c r="N62" s="4">
        <f t="shared" si="1"/>
        <v>13.222222222222221</v>
      </c>
      <c r="O62" s="8">
        <f t="shared" si="2"/>
        <v>10</v>
      </c>
      <c r="P62" s="4">
        <f t="shared" si="3"/>
        <v>0.22624618248066389</v>
      </c>
      <c r="Q62" s="4">
        <f t="shared" si="4"/>
        <v>0.37433513015479725</v>
      </c>
      <c r="R62" s="4">
        <f t="shared" si="5"/>
        <v>0.1183751619504738</v>
      </c>
      <c r="S62" s="4">
        <f t="shared" si="6"/>
        <v>3.3690161713931754</v>
      </c>
      <c r="T62" s="4">
        <f t="shared" si="7"/>
        <v>1.6273894201221077</v>
      </c>
      <c r="U62" s="4" t="str">
        <f t="shared" si="8"/>
        <v>OK</v>
      </c>
      <c r="V62" s="4">
        <f t="shared" si="9"/>
        <v>9.6050420168067241</v>
      </c>
      <c r="W62" s="4">
        <f t="shared" si="11"/>
        <v>33.741641975308639</v>
      </c>
      <c r="X62" s="4">
        <f t="shared" si="10"/>
        <v>16.908417508417507</v>
      </c>
      <c r="Y62" s="4"/>
      <c r="Z62" s="7"/>
    </row>
    <row r="63" spans="1:26" ht="13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15">
        <f t="shared" si="0"/>
        <v>2779.2</v>
      </c>
      <c r="M63" s="6">
        <v>120</v>
      </c>
      <c r="N63" s="4">
        <f t="shared" si="1"/>
        <v>13.333333333333334</v>
      </c>
      <c r="O63" s="8">
        <f t="shared" si="2"/>
        <v>10</v>
      </c>
      <c r="P63" s="4">
        <f t="shared" si="3"/>
        <v>0.22598086216131927</v>
      </c>
      <c r="Q63" s="4">
        <f t="shared" si="4"/>
        <v>0.37078034378800223</v>
      </c>
      <c r="R63" s="4">
        <f t="shared" si="5"/>
        <v>0.1172510397990351</v>
      </c>
      <c r="S63" s="4">
        <f t="shared" si="6"/>
        <v>3.3370230940920202</v>
      </c>
      <c r="T63" s="4">
        <f t="shared" si="7"/>
        <v>1.6119352955740744</v>
      </c>
      <c r="U63" s="4" t="str">
        <f t="shared" si="8"/>
        <v>OK</v>
      </c>
      <c r="V63" s="4">
        <f t="shared" si="9"/>
        <v>9.5250000000000004</v>
      </c>
      <c r="W63" s="4">
        <f t="shared" si="11"/>
        <v>34.311111111111117</v>
      </c>
      <c r="X63" s="4">
        <f t="shared" si="10"/>
        <v>17.050505050505048</v>
      </c>
      <c r="Y63" s="4"/>
      <c r="Z63" s="7"/>
    </row>
    <row r="64" spans="1:26" ht="13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5">
        <f t="shared" si="0"/>
        <v>2825.7130000000002</v>
      </c>
      <c r="M64" s="6">
        <v>121</v>
      </c>
      <c r="N64" s="4">
        <f t="shared" si="1"/>
        <v>13.444444444444445</v>
      </c>
      <c r="O64" s="8">
        <f t="shared" si="2"/>
        <v>10</v>
      </c>
      <c r="P64" s="4">
        <f t="shared" si="3"/>
        <v>0.22573337228566101</v>
      </c>
      <c r="Q64" s="4">
        <f t="shared" si="4"/>
        <v>0.36731332791740323</v>
      </c>
      <c r="R64" s="4">
        <f t="shared" si="5"/>
        <v>0.11615467311553065</v>
      </c>
      <c r="S64" s="4">
        <f t="shared" si="6"/>
        <v>3.3058199512566291</v>
      </c>
      <c r="T64" s="4">
        <f t="shared" si="7"/>
        <v>1.5968627456243139</v>
      </c>
      <c r="U64" s="4" t="str">
        <f t="shared" si="8"/>
        <v>OK</v>
      </c>
      <c r="V64" s="4">
        <f t="shared" si="9"/>
        <v>9.4462809917355379</v>
      </c>
      <c r="W64" s="4">
        <f t="shared" si="11"/>
        <v>34.885345679012346</v>
      </c>
      <c r="X64" s="4">
        <f t="shared" si="10"/>
        <v>17.192592592592593</v>
      </c>
      <c r="Y64" s="4"/>
      <c r="Z64" s="7"/>
    </row>
    <row r="65" spans="1:26" ht="13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15">
        <f t="shared" si="0"/>
        <v>2872.6120000000001</v>
      </c>
      <c r="M65" s="6">
        <v>122</v>
      </c>
      <c r="N65" s="4">
        <f t="shared" si="1"/>
        <v>13.555555555555555</v>
      </c>
      <c r="O65" s="8">
        <f t="shared" si="2"/>
        <v>10</v>
      </c>
      <c r="P65" s="4">
        <f t="shared" si="3"/>
        <v>0.22550327440015577</v>
      </c>
      <c r="Q65" s="4">
        <f t="shared" si="4"/>
        <v>0.36393121664851436</v>
      </c>
      <c r="R65" s="4">
        <f t="shared" si="5"/>
        <v>0.11508515562454956</v>
      </c>
      <c r="S65" s="4">
        <f t="shared" si="6"/>
        <v>3.2753809498366291</v>
      </c>
      <c r="T65" s="4">
        <f t="shared" si="7"/>
        <v>1.5821593110458134</v>
      </c>
      <c r="U65" s="4" t="str">
        <f t="shared" si="8"/>
        <v>OK</v>
      </c>
      <c r="V65" s="4">
        <f t="shared" si="9"/>
        <v>9.3688524590163933</v>
      </c>
      <c r="W65" s="4">
        <f t="shared" si="11"/>
        <v>35.464345679012347</v>
      </c>
      <c r="X65" s="4">
        <f t="shared" si="10"/>
        <v>17.334680134680134</v>
      </c>
      <c r="Y65" s="4"/>
      <c r="Z65" s="7"/>
    </row>
    <row r="66" spans="1:26" ht="13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15">
        <f t="shared" si="0"/>
        <v>2919.8969999999999</v>
      </c>
      <c r="M66" s="6">
        <v>123</v>
      </c>
      <c r="N66" s="4">
        <f t="shared" si="1"/>
        <v>13.666666666666666</v>
      </c>
      <c r="O66" s="8">
        <f t="shared" si="2"/>
        <v>10</v>
      </c>
      <c r="P66" s="4">
        <f t="shared" si="3"/>
        <v>0.22529014430992184</v>
      </c>
      <c r="Q66" s="4">
        <f t="shared" si="4"/>
        <v>0.36063126011108426</v>
      </c>
      <c r="R66" s="4">
        <f t="shared" si="5"/>
        <v>0.11404161774076538</v>
      </c>
      <c r="S66" s="4">
        <f t="shared" si="6"/>
        <v>3.2456813409997585</v>
      </c>
      <c r="T66" s="4">
        <f t="shared" si="7"/>
        <v>1.5678130370168284</v>
      </c>
      <c r="U66" s="4" t="str">
        <f t="shared" si="8"/>
        <v>OK</v>
      </c>
      <c r="V66" s="4">
        <f t="shared" si="9"/>
        <v>9.2926829268292686</v>
      </c>
      <c r="W66" s="4">
        <f t="shared" si="11"/>
        <v>36.048111111111112</v>
      </c>
      <c r="X66" s="4">
        <f t="shared" si="10"/>
        <v>17.476767676767675</v>
      </c>
      <c r="Y66" s="4"/>
      <c r="Z66" s="7"/>
    </row>
    <row r="67" spans="1:26" ht="13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C11"/>
  <sheetViews>
    <sheetView workbookViewId="0"/>
  </sheetViews>
  <sheetFormatPr defaultColWidth="12.6328125" defaultRowHeight="15.75" customHeight="1" x14ac:dyDescent="0.25"/>
  <sheetData>
    <row r="4" spans="2:3" ht="15.75" customHeight="1" x14ac:dyDescent="0.25">
      <c r="B4" s="1" t="s">
        <v>44</v>
      </c>
      <c r="C4" s="1">
        <v>60</v>
      </c>
    </row>
    <row r="5" spans="2:3" ht="15.75" customHeight="1" x14ac:dyDescent="0.25">
      <c r="B5" s="1" t="s">
        <v>41</v>
      </c>
      <c r="C5" s="1">
        <v>11.8</v>
      </c>
    </row>
    <row r="6" spans="2:3" ht="15.75" customHeight="1" x14ac:dyDescent="0.25">
      <c r="B6" s="1" t="s">
        <v>7</v>
      </c>
      <c r="C6" s="1">
        <v>72</v>
      </c>
    </row>
    <row r="7" spans="2:3" ht="15.75" customHeight="1" x14ac:dyDescent="0.25">
      <c r="B7" s="1" t="s">
        <v>8</v>
      </c>
      <c r="C7" s="1">
        <v>8</v>
      </c>
    </row>
    <row r="8" spans="2:3" ht="15.75" customHeight="1" x14ac:dyDescent="0.25">
      <c r="B8" s="1" t="s">
        <v>3</v>
      </c>
      <c r="C8" s="1">
        <v>10</v>
      </c>
    </row>
    <row r="9" spans="2:3" ht="15.75" customHeight="1" x14ac:dyDescent="0.25">
      <c r="B9" s="1" t="s">
        <v>54</v>
      </c>
      <c r="C9" s="1">
        <v>2</v>
      </c>
    </row>
    <row r="11" spans="2:3" ht="15.75" customHeight="1" x14ac:dyDescent="0.25">
      <c r="B11" s="1" t="s">
        <v>55</v>
      </c>
      <c r="C11" s="1">
        <f>(C9/C5)*(C5+C4)*C7/C8</f>
        <v>9.7355932203389823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Thiết kế transformer</vt:lpstr>
      <vt:lpstr>IC_FBOB22222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Tran</cp:lastModifiedBy>
  <dcterms:modified xsi:type="dcterms:W3CDTF">2025-10-21T02:56:29Z</dcterms:modified>
</cp:coreProperties>
</file>