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3430" windowHeight="12360" activeTab="1"/>
  </bookViews>
  <sheets>
    <sheet name="EMPLOYEE INFORMATION" sheetId="1" r:id="rId1"/>
    <sheet name="PAYROLL CALCULATOR" sheetId="2" r:id="rId2"/>
    <sheet name="INDIVIDUAL PAYSTUBS" sheetId="3" r:id="rId3"/>
  </sheets>
  <definedNames>
    <definedName name="_xlnm.Print_Titles" localSheetId="0">'EMPLOYEE INFORMATION'!$4:$4</definedName>
    <definedName name="_xlnm.Print_Titles" localSheetId="1">'PAYROLL CALCULATOR'!$4:$4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2" l="1"/>
  <c r="L31" i="2"/>
  <c r="L32" i="2"/>
  <c r="L33" i="2"/>
  <c r="L34" i="2"/>
  <c r="L35" i="2"/>
  <c r="L36" i="2"/>
  <c r="L37" i="2"/>
  <c r="L38" i="2"/>
  <c r="L39" i="2"/>
  <c r="L40" i="2"/>
  <c r="L18" i="2"/>
  <c r="L19" i="2"/>
  <c r="L20" i="2"/>
  <c r="L21" i="2"/>
  <c r="L22" i="2"/>
  <c r="L23" i="2"/>
  <c r="L24" i="2"/>
  <c r="L25" i="2"/>
  <c r="L26" i="2"/>
  <c r="L27" i="2"/>
  <c r="L17" i="2"/>
  <c r="L28" i="2"/>
  <c r="L9" i="2"/>
  <c r="L10" i="2"/>
  <c r="L11" i="2"/>
  <c r="L12" i="2"/>
  <c r="L13" i="2"/>
  <c r="L14" i="2"/>
  <c r="L15" i="2"/>
  <c r="L16" i="2"/>
  <c r="N7" i="1"/>
  <c r="K7" i="1"/>
  <c r="C43" i="3" l="1"/>
  <c r="H49" i="3" s="1"/>
  <c r="C29" i="3"/>
  <c r="F39" i="3" s="1"/>
  <c r="C15" i="3"/>
  <c r="F25" i="3" s="1"/>
  <c r="F5" i="3"/>
  <c r="D5" i="3" s="1"/>
  <c r="F33" i="3"/>
  <c r="D33" i="3" s="1"/>
  <c r="F19" i="3"/>
  <c r="D19" i="3" s="1"/>
  <c r="C1" i="3"/>
  <c r="C45" i="3"/>
  <c r="C31" i="3"/>
  <c r="C17" i="3"/>
  <c r="F47" i="3"/>
  <c r="D47" i="3" s="1"/>
  <c r="C5" i="2"/>
  <c r="C6" i="2"/>
  <c r="I5" i="2"/>
  <c r="I6" i="2"/>
  <c r="K6" i="1"/>
  <c r="N6" i="1"/>
  <c r="N5" i="1"/>
  <c r="K5" i="1"/>
  <c r="J5" i="2" l="1"/>
  <c r="L5" i="2" s="1"/>
  <c r="H13" i="3" s="1"/>
  <c r="J6" i="2"/>
  <c r="H25" i="3"/>
  <c r="F24" i="3" s="1"/>
  <c r="H23" i="3"/>
  <c r="D25" i="3"/>
  <c r="F26" i="3"/>
  <c r="D53" i="3"/>
  <c r="F53" i="3"/>
  <c r="H51" i="3"/>
  <c r="H55" i="3"/>
  <c r="H21" i="3"/>
  <c r="D21" i="3"/>
  <c r="F22" i="3"/>
  <c r="D51" i="3"/>
  <c r="F51" i="3"/>
  <c r="F49" i="3"/>
  <c r="H53" i="3"/>
  <c r="H50" i="3"/>
  <c r="D7" i="3"/>
  <c r="D11" i="3"/>
  <c r="F8" i="3"/>
  <c r="F11" i="3"/>
  <c r="H7" i="3"/>
  <c r="H9" i="3"/>
  <c r="H11" i="3"/>
  <c r="D10" i="3" s="1"/>
  <c r="H36" i="3"/>
  <c r="H38" i="3"/>
  <c r="H40" i="3"/>
  <c r="D35" i="3"/>
  <c r="D37" i="3"/>
  <c r="D39" i="3"/>
  <c r="F36" i="3"/>
  <c r="F38" i="3"/>
  <c r="F40" i="3"/>
  <c r="D8" i="3"/>
  <c r="F7" i="3"/>
  <c r="F12" i="3"/>
  <c r="H12" i="3" s="1"/>
  <c r="H8" i="3"/>
  <c r="H10" i="3"/>
  <c r="H22" i="3"/>
  <c r="H24" i="3"/>
  <c r="D22" i="3"/>
  <c r="F21" i="3"/>
  <c r="H35" i="3"/>
  <c r="H37" i="3"/>
  <c r="H39" i="3"/>
  <c r="H41" i="3"/>
  <c r="D36" i="3"/>
  <c r="D38" i="3"/>
  <c r="F35" i="3"/>
  <c r="F37" i="3"/>
  <c r="D50" i="3"/>
  <c r="D52" i="3"/>
  <c r="D49" i="3"/>
  <c r="F52" i="3"/>
  <c r="F54" i="3"/>
  <c r="F50" i="3"/>
  <c r="H52" i="3"/>
  <c r="H54" i="3"/>
  <c r="L8" i="2"/>
  <c r="L7" i="2"/>
  <c r="L29" i="2"/>
  <c r="F23" i="3" l="1"/>
  <c r="D24" i="3"/>
  <c r="F9" i="3"/>
  <c r="D23" i="3"/>
  <c r="H26" i="3"/>
  <c r="L6" i="2"/>
  <c r="H27" i="3" s="1"/>
  <c r="D40" i="3"/>
  <c r="D9" i="3"/>
  <c r="D54" i="3"/>
  <c r="F10" i="3"/>
  <c r="D26" i="3" l="1"/>
  <c r="D12" i="3"/>
</calcChain>
</file>

<file path=xl/sharedStrings.xml><?xml version="1.0" encoding="utf-8"?>
<sst xmlns="http://schemas.openxmlformats.org/spreadsheetml/2006/main" count="155" uniqueCount="77">
  <si>
    <t>Employee ID</t>
  </si>
  <si>
    <t>Name</t>
  </si>
  <si>
    <t>Hourly Wage</t>
  </si>
  <si>
    <t>Tax Status</t>
  </si>
  <si>
    <t>Federal Allowance (From W-4)</t>
  </si>
  <si>
    <t>State Tax (Percentage)</t>
  </si>
  <si>
    <t>Federal Income Tax (Percentage based on Federal Allowance)</t>
  </si>
  <si>
    <t>Social Security Tax (Percentage)</t>
  </si>
  <si>
    <t>Medicare Tax (Percentage)</t>
  </si>
  <si>
    <t>Total Taxes Withheld (Percentage)</t>
  </si>
  <si>
    <t>Insurance
Deduction
(Dollars)</t>
  </si>
  <si>
    <t>Other Regular
Deduction
(Dollars)</t>
  </si>
  <si>
    <t>Total Regular Deductions (Excluding taxes, in dollars)</t>
  </si>
  <si>
    <t>Jay Adams</t>
  </si>
  <si>
    <t>Period Ending:</t>
  </si>
  <si>
    <t>Employee Name</t>
  </si>
  <si>
    <t>Regular Hours Worked</t>
  </si>
  <si>
    <t>Vacation Hours</t>
  </si>
  <si>
    <t>Sick Hours</t>
  </si>
  <si>
    <t>Overtime Hours</t>
  </si>
  <si>
    <t>Overtime Rate</t>
  </si>
  <si>
    <t>Gross Pay</t>
  </si>
  <si>
    <t xml:space="preserve">Taxes and Deductions </t>
  </si>
  <si>
    <t>Other
Deduction</t>
  </si>
  <si>
    <t>Net Pay</t>
  </si>
  <si>
    <t>[Company Name]</t>
  </si>
  <si>
    <t>Period:</t>
  </si>
  <si>
    <t>Hours Worked</t>
  </si>
  <si>
    <t>Hourly Rate</t>
  </si>
  <si>
    <t>Social Security Tax</t>
  </si>
  <si>
    <t xml:space="preserve">Federal Income Tax </t>
  </si>
  <si>
    <t xml:space="preserve">Medicare Tax </t>
  </si>
  <si>
    <t xml:space="preserve">State Tax </t>
  </si>
  <si>
    <t>Insurance Deduction</t>
  </si>
  <si>
    <t>Other Regular Deduction</t>
  </si>
  <si>
    <t xml:space="preserve">Total Taxes and Regular Deductions </t>
  </si>
  <si>
    <t>Other Deduction</t>
  </si>
  <si>
    <t xml:space="preserve">Total Taxes and Deductions </t>
  </si>
  <si>
    <t>Kim Abercrombie</t>
  </si>
  <si>
    <t>EMPLOYEE INFORMATION</t>
  </si>
  <si>
    <t>PAYROLL CALCULATOR</t>
  </si>
  <si>
    <t>Joan Waters</t>
  </si>
  <si>
    <t>John Michales</t>
  </si>
  <si>
    <t>John Jacobs</t>
  </si>
  <si>
    <t>Joe Davis</t>
  </si>
  <si>
    <t>Mike J Jordan</t>
  </si>
  <si>
    <t>Chris Davis</t>
  </si>
  <si>
    <t>Arnold Palmer</t>
  </si>
  <si>
    <t>John Watson</t>
  </si>
  <si>
    <t>Karen Johnson</t>
  </si>
  <si>
    <t>Rosanne Barr</t>
  </si>
  <si>
    <t>John Barr</t>
  </si>
  <si>
    <t>Jacob Schwartz</t>
  </si>
  <si>
    <t>Travis Michaels</t>
  </si>
  <si>
    <t>Marcus Thorpe</t>
  </si>
  <si>
    <t>Alexander Garth</t>
  </si>
  <si>
    <t>June Bug</t>
  </si>
  <si>
    <t>Glen Growers</t>
  </si>
  <si>
    <t>Susan Smith</t>
  </si>
  <si>
    <t>Katherine Caroll</t>
  </si>
  <si>
    <t>Dante Derricks</t>
  </si>
  <si>
    <t>Lisa Rizzo</t>
  </si>
  <si>
    <t>Adam Ansel</t>
  </si>
  <si>
    <t>Jacob Jones</t>
  </si>
  <si>
    <t>John Johnson</t>
  </si>
  <si>
    <t>James Johnson</t>
  </si>
  <si>
    <t>Wyatt Mocks</t>
  </si>
  <si>
    <t>Charles Lemon</t>
  </si>
  <si>
    <t>Troy Keith</t>
  </si>
  <si>
    <t>Keith Stone</t>
  </si>
  <si>
    <t>Michael Stanley</t>
  </si>
  <si>
    <t>Stone Johnson</t>
  </si>
  <si>
    <t>Daniel Moats</t>
  </si>
  <si>
    <t>Justin Dairey</t>
  </si>
  <si>
    <t>Carl Jones</t>
  </si>
  <si>
    <t>Stephanie Yancy</t>
  </si>
  <si>
    <t>Jamie Jakes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</si>
</sst>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1" x14ac:knownFonts="1">
    <font>
      <sz val="10"/>
      <color theme="1" tint="0.24994659260841701"/>
      <name val="Cambria"/>
      <family val="2"/>
      <scheme val="minor"/>
    </font>
    <font>
      <sz val="11"/>
      <color theme="1"/>
      <name val="Cambria"/>
      <family val="1"/>
      <scheme val="minor"/>
    </font>
    <font>
      <b/>
      <sz val="13"/>
      <color theme="3"/>
      <name val="Cambria"/>
      <family val="1"/>
      <scheme val="minor"/>
    </font>
    <font>
      <b/>
      <sz val="11"/>
      <color theme="3"/>
      <name val="Cambria"/>
      <family val="1"/>
      <scheme val="minor"/>
    </font>
    <font>
      <sz val="10"/>
      <color theme="1" tint="0.24994659260841701"/>
      <name val="Tahoma"/>
      <family val="2"/>
      <scheme val="major"/>
    </font>
    <font>
      <sz val="22"/>
      <color theme="3" tint="-0.24994659260841701"/>
      <name val="Tahoma"/>
      <family val="2"/>
      <scheme val="major"/>
    </font>
    <font>
      <sz val="12"/>
      <color theme="1" tint="0.24994659260841701"/>
      <name val="Tahoma"/>
      <family val="2"/>
      <scheme val="major"/>
    </font>
    <font>
      <sz val="10"/>
      <color theme="1"/>
      <name val="Cambria"/>
      <family val="1"/>
      <scheme val="minor"/>
    </font>
    <font>
      <sz val="10"/>
      <color theme="3" tint="-0.24994659260841701"/>
      <name val="Tahoma"/>
      <family val="2"/>
      <scheme val="major"/>
    </font>
    <font>
      <sz val="10"/>
      <color theme="1" tint="0.14993743705557422"/>
      <name val="Tahoma"/>
      <family val="2"/>
      <scheme val="major"/>
    </font>
    <font>
      <sz val="10"/>
      <color theme="0"/>
      <name val="Cambri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</borders>
  <cellStyleXfs count="5">
    <xf numFmtId="0" fontId="0" fillId="0" borderId="0">
      <alignment vertical="center"/>
    </xf>
    <xf numFmtId="0" fontId="5" fillId="0" borderId="0" applyNumberFormat="0" applyFill="0" applyAlignment="0" applyProtection="0"/>
    <xf numFmtId="0" fontId="6" fillId="0" borderId="0" applyNumberFormat="0" applyFill="0" applyProtection="0">
      <alignment vertical="center"/>
    </xf>
    <xf numFmtId="0" fontId="4" fillId="0" borderId="1" applyNumberFormat="0" applyFill="0" applyProtection="0">
      <alignment vertical="center"/>
    </xf>
    <xf numFmtId="0" fontId="9" fillId="0" borderId="0" applyNumberFormat="0" applyFill="0" applyBorder="0" applyProtection="0">
      <alignment vertical="center"/>
    </xf>
  </cellStyleXfs>
  <cellXfs count="43">
    <xf numFmtId="0" fontId="0" fillId="0" borderId="0" xfId="0">
      <alignment vertical="center"/>
    </xf>
    <xf numFmtId="0" fontId="5" fillId="0" borderId="0" xfId="1"/>
    <xf numFmtId="0" fontId="6" fillId="0" borderId="0" xfId="2">
      <alignment vertical="center"/>
    </xf>
    <xf numFmtId="0" fontId="1" fillId="0" borderId="0" xfId="0" applyFont="1">
      <alignment vertical="center"/>
    </xf>
    <xf numFmtId="0" fontId="2" fillId="0" borderId="0" xfId="2" applyFont="1">
      <alignment vertical="center"/>
    </xf>
    <xf numFmtId="0" fontId="3" fillId="0" borderId="0" xfId="4" applyFont="1">
      <alignment vertical="center"/>
    </xf>
    <xf numFmtId="0" fontId="4" fillId="0" borderId="0" xfId="0" applyFont="1" applyAlignment="1">
      <alignment wrapText="1"/>
    </xf>
    <xf numFmtId="10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0" borderId="0" xfId="0" applyFill="1">
      <alignment vertical="center"/>
    </xf>
    <xf numFmtId="164" fontId="0" fillId="0" borderId="0" xfId="0" applyNumberFormat="1" applyFill="1">
      <alignment vertical="center"/>
    </xf>
    <xf numFmtId="1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14" fontId="9" fillId="0" borderId="0" xfId="4" applyNumberFormat="1">
      <alignment vertical="center"/>
    </xf>
    <xf numFmtId="0" fontId="0" fillId="2" borderId="0" xfId="0" applyFill="1">
      <alignment vertical="center"/>
    </xf>
    <xf numFmtId="0" fontId="0" fillId="2" borderId="2" xfId="2" applyFont="1" applyFill="1" applyBorder="1">
      <alignment vertical="center"/>
    </xf>
    <xf numFmtId="0" fontId="6" fillId="3" borderId="2" xfId="2" applyFill="1" applyBorder="1">
      <alignment vertical="center"/>
    </xf>
    <xf numFmtId="0" fontId="7" fillId="0" borderId="0" xfId="0" applyFont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5" fillId="0" borderId="0" xfId="1" applyBorder="1"/>
    <xf numFmtId="0" fontId="8" fillId="0" borderId="0" xfId="1" applyFont="1" applyBorder="1"/>
    <xf numFmtId="0" fontId="1" fillId="0" borderId="8" xfId="0" applyFont="1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1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4" fillId="0" borderId="1" xfId="3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7" fillId="0" borderId="10" xfId="0" applyFont="1" applyBorder="1">
      <alignment vertical="center"/>
    </xf>
    <xf numFmtId="0" fontId="1" fillId="0" borderId="11" xfId="0" applyFont="1" applyBorder="1">
      <alignment vertical="center"/>
    </xf>
    <xf numFmtId="8" fontId="0" fillId="2" borderId="2" xfId="2" applyNumberFormat="1" applyFont="1" applyFill="1" applyBorder="1">
      <alignment vertical="center"/>
    </xf>
    <xf numFmtId="8" fontId="0" fillId="2" borderId="3" xfId="2" applyNumberFormat="1" applyFont="1" applyFill="1" applyBorder="1">
      <alignment vertical="center"/>
    </xf>
    <xf numFmtId="0" fontId="9" fillId="0" borderId="2" xfId="4" applyBorder="1">
      <alignment vertical="center"/>
    </xf>
    <xf numFmtId="14" fontId="9" fillId="0" borderId="2" xfId="4" applyNumberFormat="1" applyBorder="1">
      <alignment vertical="center"/>
    </xf>
    <xf numFmtId="0" fontId="10" fillId="0" borderId="0" xfId="0" applyFont="1">
      <alignment vertical="center"/>
    </xf>
    <xf numFmtId="0" fontId="0" fillId="2" borderId="0" xfId="0" applyNumberFormat="1" applyFill="1">
      <alignment vertical="center"/>
    </xf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</cellStyles>
  <dxfs count="17">
    <dxf>
      <numFmt numFmtId="164" formatCode="&quot;$&quot;#,##0.00"/>
      <fill>
        <patternFill patternType="solid">
          <fgColor indexed="64"/>
          <bgColor theme="0" tint="-0.14996795556505021"/>
        </patternFill>
      </fill>
    </dxf>
    <dxf>
      <numFmt numFmtId="164" formatCode="&quot;$&quot;#,##0.00"/>
    </dxf>
    <dxf>
      <numFmt numFmtId="164" formatCode="&quot;$&quot;#,##0.00"/>
      <fill>
        <patternFill patternType="solid">
          <fgColor indexed="64"/>
          <bgColor theme="0" tint="-0.14996795556505021"/>
        </patternFill>
      </fill>
    </dxf>
    <dxf>
      <numFmt numFmtId="164" formatCode="&quot;$&quot;#,##0.00"/>
      <fill>
        <patternFill patternType="solid">
          <fgColor indexed="64"/>
          <bgColor theme="0" tint="-0.14996795556505021"/>
        </patternFill>
      </fill>
    </dxf>
    <dxf>
      <numFmt numFmtId="164" formatCode="&quot;$&quot;#,##0.00"/>
    </dxf>
    <dxf>
      <numFmt numFmtId="0" formatCode="General"/>
      <fill>
        <patternFill patternType="solid">
          <fgColor indexed="64"/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color theme="1" tint="0.24994659260841701"/>
        <name val="Tahoma"/>
        <scheme val="major"/>
      </font>
      <alignment horizontal="general" vertical="bottom" textRotation="0" wrapText="1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0.14996795556505021"/>
        </patternFill>
      </fill>
    </dxf>
    <dxf>
      <numFmt numFmtId="164" formatCode="&quot;$&quot;#,##0.00"/>
    </dxf>
    <dxf>
      <numFmt numFmtId="164" formatCode="&quot;$&quot;#,##0.00"/>
    </dxf>
    <dxf>
      <numFmt numFmtId="14" formatCode="0.00%"/>
      <fill>
        <patternFill patternType="solid">
          <fgColor indexed="64"/>
          <bgColor theme="0" tint="-0.1499679555650502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&quot;$&quot;#,##0.00"/>
    </dxf>
    <dxf>
      <font>
        <strike val="0"/>
        <outline val="0"/>
        <shadow val="0"/>
        <u val="none"/>
        <vertAlign val="baseline"/>
        <sz val="10"/>
        <color theme="1" tint="0.24994659260841701"/>
        <name val="Tahoma"/>
        <scheme val="major"/>
      </font>
      <alignment horizontal="general" vertical="bottom" textRotation="0" wrapText="1" indent="0" justifyLastLine="0" shrinkToFit="0" readingOrder="0"/>
    </dxf>
  </dxfs>
  <tableStyles count="0" defaultTableStyle="TableStyleMedium13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blEmployees" displayName="tblEmployees" ref="B4:N6" totalsRowShown="0" headerRowDxfId="16" headerRowCellStyle="Normal" dataCellStyle="Normal">
  <autoFilter ref="B4:N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Employee ID" dataCellStyle="Normal"/>
    <tableColumn id="2" name="Name" dataCellStyle="Normal"/>
    <tableColumn id="3" name="Hourly Wage" dataDxfId="15" dataCellStyle="Normal"/>
    <tableColumn id="4" name="Tax Status" dataCellStyle="Normal"/>
    <tableColumn id="5" name="Federal Allowance (From W-4)" dataCellStyle="Normal"/>
    <tableColumn id="6" name="State Tax (Percentage)" dataDxfId="14" dataCellStyle="Normal"/>
    <tableColumn id="7" name="Federal Income Tax (Percentage based on Federal Allowance)" dataDxfId="13" dataCellStyle="Normal"/>
    <tableColumn id="8" name="Social Security Tax (Percentage)" dataDxfId="12" dataCellStyle="Normal"/>
    <tableColumn id="9" name="Medicare Tax (Percentage)" dataDxfId="11" dataCellStyle="Normal"/>
    <tableColumn id="10" name="Total Taxes Withheld (Percentage)" dataDxfId="10" dataCellStyle="Normal">
      <calculatedColumnFormula>SUM(tblEmployees[[#This Row],[State Tax (Percentage)]:[Medicare Tax (Percentage)]])</calculatedColumnFormula>
    </tableColumn>
    <tableColumn id="11" name="Insurance_x000a_Deduction_x000a_(Dollars)" dataDxfId="9" dataCellStyle="Normal"/>
    <tableColumn id="12" name="Other Regular_x000a_Deduction_x000a_(Dollars)" dataDxfId="8" dataCellStyle="Normal"/>
    <tableColumn id="13" name="Total Regular Deductions (Excluding taxes, in dollars)" dataDxfId="7" dataCellStyle="Normal">
      <calculatedColumnFormula>tblEmployees[[#This Row],[Insurance
Deduction
(Dollars)]]+tblEmployees[[#This Row],[Other Regular
Deduction
(Dollars)]]</calculatedColumnFormula>
    </tableColumn>
  </tableColumns>
  <tableStyleInfo name="TableStyleMedium13" showFirstColumn="0" showLastColumn="0" showRowStripes="1" showColumnStripes="0"/>
  <extLst>
    <ext xmlns:x14="http://schemas.microsoft.com/office/spreadsheetml/2009/9/main" uri="{504A1905-F514-4f6f-8877-14C23A59335A}">
      <x14:table altText="Employee table" altTextSummary="Enter employee information regarding their payroll information."/>
    </ext>
  </extLst>
</table>
</file>

<file path=xl/tables/table2.xml><?xml version="1.0" encoding="utf-8"?>
<table xmlns="http://schemas.openxmlformats.org/spreadsheetml/2006/main" id="3" name="tblPayroll" displayName="tblPayroll" ref="B4:L41" totalsRowShown="0" headerRowDxfId="6" headerRowCellStyle="Normal" dataCellStyle="Normal">
  <autoFilter ref="B4:L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Employee ID" dataCellStyle="Normal"/>
    <tableColumn id="2" name="Employee Name" dataDxfId="5" dataCellStyle="Normal">
      <calculatedColumnFormula>IFERROR(VLOOKUP(tblPayroll[[#This Row],[Employee ID]],tblEmployees[],2,0),"ID not found")</calculatedColumnFormula>
    </tableColumn>
    <tableColumn id="3" name="Regular Hours Worked" dataCellStyle="Normal"/>
    <tableColumn id="4" name="Vacation Hours" dataCellStyle="Normal"/>
    <tableColumn id="5" name="Sick Hours" dataCellStyle="Normal"/>
    <tableColumn id="6" name="Overtime Hours" dataCellStyle="Normal"/>
    <tableColumn id="7" name="Overtime Rate" dataDxfId="4" dataCellStyle="Normal"/>
    <tableColumn id="8" name="Gross Pay" dataDxfId="3" dataCellStyle="Normal">
      <calculatedColumnFormula>IFERROR(VLOOKUP(tblPayroll[[#This Row],[Employee ID]],tblEmployees[],3,FALSE)*(tblPayroll[[#This Row],[Regular Hours Worked]]+tblPayroll[[#This Row],[Vacation Hours]]+tblPayroll[[#This Row],[Sick Hours]])+tblPayroll[[#This Row],[Overtime Hours]]*tblPayroll[[#This Row],[Overtime Rate]],"ID not found")</calculatedColumnFormula>
    </tableColumn>
    <tableColumn id="9" name="Taxes and Deductions " dataDxfId="2" dataCellStyle="Normal">
      <calculatedColumnFormula>IFERROR(VLOOKUP(tblPayroll[[#This Row],[Employee ID]],tblEmployees[],10,FALSE)*tblPayroll[[#This Row],[Gross Pay]]+tblEmployees[[#This Row],[Total Regular Deductions (Excluding taxes, in dollars)]],"ID not found")</calculatedColumnFormula>
    </tableColumn>
    <tableColumn id="10" name="Other_x000a_Deduction" dataDxfId="1" dataCellStyle="Normal"/>
    <tableColumn id="11" name="Net Pay" dataDxfId="0" dataCellStyle="Normal">
      <calculatedColumnFormula>IFERROR(tblPayroll[[#This Row],[Gross Pay]]-tblPayroll[[#This Row],[Taxes and Deductions ]]-tblPayroll[[#This Row],[Other
Deduction]],"ID not found")</calculatedColumnFormula>
    </tableColumn>
  </tableColumns>
  <tableStyleInfo name="TableStyleMedium13" showFirstColumn="0" showLastColumn="0" showRowStripes="1" showColumnStripes="0"/>
  <extLst>
    <ext xmlns:x14="http://schemas.microsoft.com/office/spreadsheetml/2009/9/main" uri="{504A1905-F514-4f6f-8877-14C23A59335A}">
      <x14:table altText="Payroll table" altTextSummary="Enter employees by ID and hours worked and the name and pay columns will be calculated for you."/>
    </ext>
  </extLst>
</table>
</file>

<file path=xl/theme/theme1.xml><?xml version="1.0" encoding="utf-8"?>
<a:theme xmlns:a="http://schemas.openxmlformats.org/drawingml/2006/main" name="Invoice with Sales Tax">
  <a:themeElements>
    <a:clrScheme name="Invoice with Sales Tax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Invoice with Sales Tax">
      <a:majorFont>
        <a:latin typeface="Tahom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2:N8"/>
  <sheetViews>
    <sheetView showGridLines="0" workbookViewId="0">
      <selection activeCell="O8" sqref="O8"/>
    </sheetView>
  </sheetViews>
  <sheetFormatPr defaultRowHeight="14.25" x14ac:dyDescent="0.2"/>
  <cols>
    <col min="1" max="1" width="1.7109375" style="3" customWidth="1"/>
    <col min="2" max="2" width="9.7109375" style="3" bestFit="1" customWidth="1"/>
    <col min="3" max="3" width="23.7109375" style="3" customWidth="1"/>
    <col min="4" max="7" width="13.85546875" style="3" customWidth="1"/>
    <col min="8" max="8" width="23.85546875" style="3" customWidth="1"/>
    <col min="9" max="13" width="13.85546875" style="3" customWidth="1"/>
    <col min="14" max="14" width="24.85546875" style="3" customWidth="1"/>
    <col min="15" max="16384" width="9.140625" style="3"/>
  </cols>
  <sheetData>
    <row r="2" spans="2:14" ht="27" x14ac:dyDescent="0.35">
      <c r="B2" s="1" t="s">
        <v>39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customFormat="1" ht="12.75" x14ac:dyDescent="0.2"/>
    <row r="4" spans="2:14" ht="38.25" x14ac:dyDescent="0.2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11</v>
      </c>
      <c r="N4" s="6" t="s">
        <v>12</v>
      </c>
    </row>
    <row r="5" spans="2:14" x14ac:dyDescent="0.2">
      <c r="B5">
        <v>1</v>
      </c>
      <c r="C5" t="s">
        <v>13</v>
      </c>
      <c r="D5" s="8">
        <v>10</v>
      </c>
      <c r="E5">
        <v>1</v>
      </c>
      <c r="F5">
        <v>4</v>
      </c>
      <c r="G5" s="7">
        <v>2.3E-2</v>
      </c>
      <c r="H5" s="7">
        <v>0.28000000000000003</v>
      </c>
      <c r="I5" s="7">
        <v>6.3E-2</v>
      </c>
      <c r="J5" s="7">
        <v>1.4500000000000001E-2</v>
      </c>
      <c r="K5" s="11">
        <f>SUM(tblEmployees[[#This Row],[State Tax (Percentage)]:[Medicare Tax (Percentage)]])</f>
        <v>0.38050000000000006</v>
      </c>
      <c r="L5" s="8">
        <v>20</v>
      </c>
      <c r="M5" s="8">
        <v>40</v>
      </c>
      <c r="N5" s="12">
        <f>tblEmployees[[#This Row],[Insurance
Deduction
(Dollars)]]+tblEmployees[[#This Row],[Other Regular
Deduction
(Dollars)]]</f>
        <v>60</v>
      </c>
    </row>
    <row r="6" spans="2:14" x14ac:dyDescent="0.2">
      <c r="B6" s="9">
        <v>2</v>
      </c>
      <c r="C6" s="9" t="s">
        <v>38</v>
      </c>
      <c r="D6" s="10">
        <v>15</v>
      </c>
      <c r="E6" s="9">
        <v>1</v>
      </c>
      <c r="F6" s="9">
        <v>2</v>
      </c>
      <c r="G6" s="7">
        <v>2.3E-2</v>
      </c>
      <c r="H6" s="7">
        <v>0.28000000000000003</v>
      </c>
      <c r="I6" s="7">
        <v>6.3E-2</v>
      </c>
      <c r="J6" s="7">
        <v>1.4500000000000001E-2</v>
      </c>
      <c r="K6" s="11">
        <f>SUM(tblEmployees[[#This Row],[State Tax (Percentage)]:[Medicare Tax (Percentage)]])</f>
        <v>0.38050000000000006</v>
      </c>
      <c r="L6" s="10">
        <v>50</v>
      </c>
      <c r="M6" s="10">
        <v>20</v>
      </c>
      <c r="N6" s="12">
        <f>tblEmployees[[#This Row],[Insurance
Deduction
(Dollars)]]+tblEmployees[[#This Row],[Other Regular
Deduction
(Dollars)]]</f>
        <v>70</v>
      </c>
    </row>
    <row r="7" spans="2:14" x14ac:dyDescent="0.2">
      <c r="B7" s="9">
        <v>2</v>
      </c>
      <c r="C7" s="9" t="s">
        <v>38</v>
      </c>
      <c r="D7" s="10">
        <v>15</v>
      </c>
      <c r="E7" s="9">
        <v>1</v>
      </c>
      <c r="F7" s="9">
        <v>1</v>
      </c>
      <c r="G7" s="7">
        <v>2.3E-2</v>
      </c>
      <c r="H7" s="7">
        <v>0.28000000000000003</v>
      </c>
      <c r="I7" s="7">
        <v>6.3E-2</v>
      </c>
      <c r="J7" s="7">
        <v>1.4500000000000001E-2</v>
      </c>
      <c r="K7" s="11" t="e">
        <f>SUM(tblEmployees[[#This Row],[State Tax (Percentage)]:[Medicare Tax (Percentage)]])</f>
        <v>#VALUE!</v>
      </c>
      <c r="L7" s="10">
        <v>50</v>
      </c>
      <c r="M7" s="10">
        <v>20</v>
      </c>
      <c r="N7" s="12" t="e">
        <f>tblEmployees[[#This Row],[Insurance
Deduction
(Dollars)]]+tblEmployees[[#This Row],[Other Regular
Deduction
(Dollars)]]</f>
        <v>#VALUE!</v>
      </c>
    </row>
    <row r="8" spans="2:14" x14ac:dyDescent="0.2">
      <c r="B8" s="3">
        <v>3</v>
      </c>
      <c r="C8" s="3" t="s">
        <v>43</v>
      </c>
      <c r="D8" s="3">
        <v>13.5</v>
      </c>
      <c r="E8" s="3">
        <v>1</v>
      </c>
      <c r="F8" s="3">
        <v>2</v>
      </c>
      <c r="G8" s="3">
        <v>2.35</v>
      </c>
      <c r="H8" s="3">
        <v>28</v>
      </c>
      <c r="I8" s="3">
        <v>6.3</v>
      </c>
      <c r="J8" s="3">
        <v>1.45</v>
      </c>
      <c r="K8" s="3">
        <v>39</v>
      </c>
      <c r="L8" s="3">
        <v>340</v>
      </c>
      <c r="M8" s="3">
        <v>35</v>
      </c>
      <c r="N8" s="3">
        <v>55</v>
      </c>
    </row>
  </sheetData>
  <printOptions horizontalCentered="1"/>
  <pageMargins left="0.4" right="0.4" top="0.4" bottom="0.4" header="0.3" footer="0.3"/>
  <pageSetup scale="63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  <pageSetUpPr autoPageBreaks="0" fitToPage="1"/>
  </sheetPr>
  <dimension ref="B2:L41"/>
  <sheetViews>
    <sheetView showGridLines="0" tabSelected="1" workbookViewId="0">
      <selection activeCell="L41" sqref="L41"/>
    </sheetView>
  </sheetViews>
  <sheetFormatPr defaultRowHeight="14.25" x14ac:dyDescent="0.2"/>
  <cols>
    <col min="1" max="1" width="1.7109375" style="3" customWidth="1"/>
    <col min="2" max="2" width="14.42578125" style="3" customWidth="1"/>
    <col min="3" max="3" width="17.42578125" style="3" customWidth="1"/>
    <col min="4" max="4" width="24" style="3" customWidth="1"/>
    <col min="5" max="5" width="17.28515625" style="3" customWidth="1"/>
    <col min="6" max="6" width="12.7109375" style="3" customWidth="1"/>
    <col min="7" max="7" width="17.5703125" style="3" customWidth="1"/>
    <col min="8" max="8" width="17.140625" style="3" customWidth="1"/>
    <col min="9" max="9" width="12.85546875" style="3" customWidth="1"/>
    <col min="10" max="10" width="20.42578125" style="3" customWidth="1"/>
    <col min="11" max="12" width="11.7109375" style="3" customWidth="1"/>
    <col min="13" max="16384" width="9.140625" style="3"/>
  </cols>
  <sheetData>
    <row r="2" spans="2:12" ht="27" x14ac:dyDescent="0.35">
      <c r="B2" s="1" t="s">
        <v>40</v>
      </c>
      <c r="C2" s="1"/>
      <c r="D2" s="1"/>
      <c r="E2" s="1"/>
      <c r="F2" s="1"/>
      <c r="G2" s="1"/>
      <c r="K2" s="2" t="s">
        <v>14</v>
      </c>
      <c r="L2" s="13">
        <v>41671</v>
      </c>
    </row>
    <row r="3" spans="2:12" ht="16.5" x14ac:dyDescent="0.2">
      <c r="B3"/>
      <c r="C3"/>
      <c r="D3"/>
      <c r="E3"/>
      <c r="F3"/>
      <c r="G3"/>
      <c r="K3" s="4"/>
      <c r="L3" s="5"/>
    </row>
    <row r="4" spans="2:12" ht="25.5" x14ac:dyDescent="0.2">
      <c r="B4" s="6" t="s">
        <v>0</v>
      </c>
      <c r="C4" s="6" t="s">
        <v>15</v>
      </c>
      <c r="D4" s="6" t="s">
        <v>16</v>
      </c>
      <c r="E4" s="6" t="s">
        <v>17</v>
      </c>
      <c r="F4" s="6" t="s">
        <v>18</v>
      </c>
      <c r="G4" s="6" t="s">
        <v>19</v>
      </c>
      <c r="H4" s="6" t="s">
        <v>20</v>
      </c>
      <c r="I4" s="6" t="s">
        <v>21</v>
      </c>
      <c r="J4" s="6" t="s">
        <v>22</v>
      </c>
      <c r="K4" s="6" t="s">
        <v>23</v>
      </c>
      <c r="L4" s="6" t="s">
        <v>24</v>
      </c>
    </row>
    <row r="5" spans="2:12" x14ac:dyDescent="0.2">
      <c r="B5">
        <v>1</v>
      </c>
      <c r="C5" s="14" t="str">
        <f>IFERROR(VLOOKUP(tblPayroll[[#This Row],[Employee ID]],tblEmployees[],2,0),"ID not found")</f>
        <v>Jay Adams</v>
      </c>
      <c r="D5">
        <v>40</v>
      </c>
      <c r="E5">
        <v>5</v>
      </c>
      <c r="F5">
        <v>1</v>
      </c>
      <c r="G5">
        <v>10</v>
      </c>
      <c r="H5" s="8">
        <v>15</v>
      </c>
      <c r="I5" s="12">
        <f>IFERROR(VLOOKUP(tblPayroll[[#This Row],[Employee ID]],tblEmployees[],3,FALSE)*(tblPayroll[[#This Row],[Regular Hours Worked]]+tblPayroll[[#This Row],[Vacation Hours]]+tblPayroll[[#This Row],[Sick Hours]])+tblPayroll[[#This Row],[Overtime Hours]]*tblPayroll[[#This Row],[Overtime Rate]],"ID not found")</f>
        <v>610</v>
      </c>
      <c r="J5" s="12">
        <f>IFERROR(VLOOKUP(tblPayroll[[#This Row],[Employee ID]],tblEmployees[],10,FALSE)*tblPayroll[[#This Row],[Gross Pay]]+tblEmployees[[#This Row],[Total Regular Deductions (Excluding taxes, in dollars)]],"ID not found")</f>
        <v>292.10500000000002</v>
      </c>
      <c r="K5" s="8">
        <v>20</v>
      </c>
      <c r="L5" s="12">
        <f>IFERROR(tblPayroll[[#This Row],[Gross Pay]]-tblPayroll[[#This Row],[Taxes and Deductions ]]-tblPayroll[[#This Row],[Other
Deduction]],"ID not found")</f>
        <v>297.89499999999998</v>
      </c>
    </row>
    <row r="6" spans="2:12" x14ac:dyDescent="0.2">
      <c r="B6">
        <v>2</v>
      </c>
      <c r="C6" s="14" t="str">
        <f>IFERROR(VLOOKUP(tblPayroll[[#This Row],[Employee ID]],tblEmployees[],2,0),"ID not found")</f>
        <v>Kim Abercrombie</v>
      </c>
      <c r="D6">
        <v>40</v>
      </c>
      <c r="E6">
        <v>3</v>
      </c>
      <c r="F6">
        <v>1</v>
      </c>
      <c r="G6"/>
      <c r="H6" s="8">
        <v>22.5</v>
      </c>
      <c r="I6" s="12">
        <f>IFERROR(VLOOKUP(tblPayroll[[#This Row],[Employee ID]],tblEmployees[],3,FALSE)*(tblPayroll[[#This Row],[Regular Hours Worked]]+tblPayroll[[#This Row],[Vacation Hours]]+tblPayroll[[#This Row],[Sick Hours]])+tblPayroll[[#This Row],[Overtime Hours]]*tblPayroll[[#This Row],[Overtime Rate]],"ID not found")</f>
        <v>660</v>
      </c>
      <c r="J6" s="12">
        <f>IFERROR(VLOOKUP(tblPayroll[[#This Row],[Employee ID]],tblEmployees[],10,FALSE)*tblPayroll[[#This Row],[Gross Pay]]+tblEmployees[[#This Row],[Total Regular Deductions (Excluding taxes, in dollars)]],"ID not found")</f>
        <v>321.13000000000005</v>
      </c>
      <c r="K6" s="8">
        <v>18</v>
      </c>
      <c r="L6" s="12">
        <f>IFERROR(tblPayroll[[#This Row],[Gross Pay]]-tblPayroll[[#This Row],[Taxes and Deductions ]]-tblPayroll[[#This Row],[Other
Deduction]],"ID not found")</f>
        <v>320.86999999999995</v>
      </c>
    </row>
    <row r="7" spans="2:12" x14ac:dyDescent="0.2">
      <c r="B7">
        <v>3</v>
      </c>
      <c r="C7" s="14" t="s">
        <v>41</v>
      </c>
      <c r="D7">
        <v>20</v>
      </c>
      <c r="E7">
        <v>4</v>
      </c>
      <c r="F7">
        <v>1</v>
      </c>
      <c r="G7">
        <v>3</v>
      </c>
      <c r="H7" s="8">
        <v>19.95</v>
      </c>
      <c r="I7" s="12">
        <v>700</v>
      </c>
      <c r="J7" s="12">
        <v>130</v>
      </c>
      <c r="K7" s="8">
        <v>89</v>
      </c>
      <c r="L7" s="12">
        <f>IFERROR(tblPayroll[[#This Row],[Gross Pay]]-tblPayroll[[#This Row],[Taxes and Deductions ]]-tblPayroll[[#This Row],[Other
Deduction]],"ID not found")</f>
        <v>481</v>
      </c>
    </row>
    <row r="8" spans="2:12" x14ac:dyDescent="0.2">
      <c r="B8">
        <v>4</v>
      </c>
      <c r="C8" s="14" t="s">
        <v>42</v>
      </c>
      <c r="D8">
        <v>40</v>
      </c>
      <c r="E8">
        <v>3</v>
      </c>
      <c r="F8">
        <v>80</v>
      </c>
      <c r="G8">
        <v>4</v>
      </c>
      <c r="H8" s="8">
        <v>19</v>
      </c>
      <c r="I8" s="12">
        <v>1200</v>
      </c>
      <c r="J8" s="12">
        <v>170</v>
      </c>
      <c r="K8" s="8">
        <v>54</v>
      </c>
      <c r="L8" s="12">
        <f>IFERROR(tblPayroll[[#This Row],[Gross Pay]]-tblPayroll[[#This Row],[Taxes and Deductions ]]-tblPayroll[[#This Row],[Other
Deduction]],"ID not found")</f>
        <v>976</v>
      </c>
    </row>
    <row r="9" spans="2:12" x14ac:dyDescent="0.2">
      <c r="B9" s="9">
        <v>5</v>
      </c>
      <c r="C9" s="42" t="s">
        <v>44</v>
      </c>
      <c r="D9" s="9">
        <v>32</v>
      </c>
      <c r="E9" s="9">
        <v>8</v>
      </c>
      <c r="F9" s="9">
        <v>20</v>
      </c>
      <c r="G9" s="9">
        <v>8</v>
      </c>
      <c r="H9" s="10">
        <v>27</v>
      </c>
      <c r="I9" s="12">
        <v>1076</v>
      </c>
      <c r="J9" s="12">
        <v>140</v>
      </c>
      <c r="K9" s="10">
        <v>50</v>
      </c>
      <c r="L9" s="12">
        <f>IFERROR(tblPayroll[[#This Row],[Gross Pay]]-tblPayroll[[#This Row],[Taxes and Deductions ]]-tblPayroll[[#This Row],[Other
Deduction]],"ID not found")</f>
        <v>886</v>
      </c>
    </row>
    <row r="10" spans="2:12" x14ac:dyDescent="0.2">
      <c r="B10" s="9">
        <v>6</v>
      </c>
      <c r="C10" s="42" t="s">
        <v>45</v>
      </c>
      <c r="D10" s="9">
        <v>40</v>
      </c>
      <c r="E10" s="9">
        <v>1</v>
      </c>
      <c r="F10" s="9">
        <v>0</v>
      </c>
      <c r="G10" s="9">
        <v>0</v>
      </c>
      <c r="H10" s="10">
        <v>22</v>
      </c>
      <c r="I10" s="12">
        <v>1434</v>
      </c>
      <c r="J10" s="12">
        <v>120</v>
      </c>
      <c r="K10" s="10">
        <v>0</v>
      </c>
      <c r="L10" s="12">
        <f>IFERROR(tblPayroll[[#This Row],[Gross Pay]]-tblPayroll[[#This Row],[Taxes and Deductions ]]-tblPayroll[[#This Row],[Other
Deduction]],"ID not found")</f>
        <v>1314</v>
      </c>
    </row>
    <row r="11" spans="2:12" x14ac:dyDescent="0.2">
      <c r="B11" s="9">
        <v>7</v>
      </c>
      <c r="C11" s="42" t="s">
        <v>46</v>
      </c>
      <c r="D11" s="9">
        <v>20</v>
      </c>
      <c r="E11" s="9">
        <v>4</v>
      </c>
      <c r="F11" s="9">
        <v>4</v>
      </c>
      <c r="G11" s="9">
        <v>0</v>
      </c>
      <c r="H11" s="10">
        <v>15</v>
      </c>
      <c r="I11" s="12">
        <v>978</v>
      </c>
      <c r="J11" s="12">
        <v>90</v>
      </c>
      <c r="K11" s="10">
        <v>50</v>
      </c>
      <c r="L11" s="12">
        <f>IFERROR(tblPayroll[[#This Row],[Gross Pay]]-tblPayroll[[#This Row],[Taxes and Deductions ]]-tblPayroll[[#This Row],[Other
Deduction]],"ID not found")</f>
        <v>838</v>
      </c>
    </row>
    <row r="12" spans="2:12" x14ac:dyDescent="0.2">
      <c r="B12" s="9">
        <v>8</v>
      </c>
      <c r="C12" s="42" t="s">
        <v>47</v>
      </c>
      <c r="D12" s="9">
        <v>50</v>
      </c>
      <c r="E12" s="9">
        <v>0</v>
      </c>
      <c r="F12" s="9">
        <v>0</v>
      </c>
      <c r="G12" s="9">
        <v>0</v>
      </c>
      <c r="H12" s="10">
        <v>43</v>
      </c>
      <c r="I12" s="12">
        <v>2380</v>
      </c>
      <c r="J12" s="12">
        <v>450</v>
      </c>
      <c r="K12" s="10">
        <v>0</v>
      </c>
      <c r="L12" s="12">
        <f>IFERROR(tblPayroll[[#This Row],[Gross Pay]]-tblPayroll[[#This Row],[Taxes and Deductions ]]-tblPayroll[[#This Row],[Other
Deduction]],"ID not found")</f>
        <v>1930</v>
      </c>
    </row>
    <row r="13" spans="2:12" x14ac:dyDescent="0.2">
      <c r="B13" s="9">
        <v>9</v>
      </c>
      <c r="C13" s="42" t="s">
        <v>48</v>
      </c>
      <c r="D13" s="9">
        <v>80</v>
      </c>
      <c r="E13" s="9">
        <v>0</v>
      </c>
      <c r="F13" s="9">
        <v>0</v>
      </c>
      <c r="G13" s="9">
        <v>0</v>
      </c>
      <c r="H13" s="10">
        <v>38</v>
      </c>
      <c r="I13" s="12">
        <v>2140</v>
      </c>
      <c r="J13" s="12">
        <v>355</v>
      </c>
      <c r="K13" s="10">
        <v>0</v>
      </c>
      <c r="L13" s="12">
        <f>IFERROR(tblPayroll[[#This Row],[Gross Pay]]-tblPayroll[[#This Row],[Taxes and Deductions ]]-tblPayroll[[#This Row],[Other
Deduction]],"ID not found")</f>
        <v>1785</v>
      </c>
    </row>
    <row r="14" spans="2:12" x14ac:dyDescent="0.2">
      <c r="B14" s="9">
        <v>10</v>
      </c>
      <c r="C14" s="42" t="s">
        <v>49</v>
      </c>
      <c r="D14" s="9">
        <v>72</v>
      </c>
      <c r="E14" s="9">
        <v>0</v>
      </c>
      <c r="F14" s="9">
        <v>8</v>
      </c>
      <c r="G14" s="9">
        <v>0</v>
      </c>
      <c r="H14" s="10">
        <v>32</v>
      </c>
      <c r="I14" s="12">
        <v>1950</v>
      </c>
      <c r="J14" s="12">
        <v>230</v>
      </c>
      <c r="K14" s="10">
        <v>0</v>
      </c>
      <c r="L14" s="12">
        <f>IFERROR(tblPayroll[[#This Row],[Gross Pay]]-tblPayroll[[#This Row],[Taxes and Deductions ]]-tblPayroll[[#This Row],[Other
Deduction]],"ID not found")</f>
        <v>1720</v>
      </c>
    </row>
    <row r="15" spans="2:12" x14ac:dyDescent="0.2">
      <c r="B15" s="9">
        <v>11</v>
      </c>
      <c r="C15" s="42" t="s">
        <v>50</v>
      </c>
      <c r="D15" s="9">
        <v>80</v>
      </c>
      <c r="E15" s="9">
        <v>0</v>
      </c>
      <c r="F15" s="9">
        <v>0</v>
      </c>
      <c r="G15" s="9">
        <v>0</v>
      </c>
      <c r="H15" s="10">
        <v>44</v>
      </c>
      <c r="I15" s="12">
        <v>3270</v>
      </c>
      <c r="J15" s="12">
        <v>678</v>
      </c>
      <c r="K15" s="10">
        <v>0</v>
      </c>
      <c r="L15" s="12">
        <f>IFERROR(tblPayroll[[#This Row],[Gross Pay]]-tblPayroll[[#This Row],[Taxes and Deductions ]]-tblPayroll[[#This Row],[Other
Deduction]],"ID not found")</f>
        <v>2592</v>
      </c>
    </row>
    <row r="16" spans="2:12" x14ac:dyDescent="0.2">
      <c r="B16" s="9">
        <v>12</v>
      </c>
      <c r="C16" s="42" t="s">
        <v>51</v>
      </c>
      <c r="D16" s="9">
        <v>80</v>
      </c>
      <c r="E16" s="9">
        <v>0</v>
      </c>
      <c r="F16" s="9">
        <v>0</v>
      </c>
      <c r="G16" s="9">
        <v>0</v>
      </c>
      <c r="H16" s="10">
        <v>34</v>
      </c>
      <c r="I16" s="12">
        <v>2450</v>
      </c>
      <c r="J16" s="12">
        <v>378</v>
      </c>
      <c r="K16" s="10">
        <v>0</v>
      </c>
      <c r="L16" s="12">
        <f>IFERROR(tblPayroll[[#This Row],[Gross Pay]]-tblPayroll[[#This Row],[Taxes and Deductions ]]-tblPayroll[[#This Row],[Other
Deduction]],"ID not found")</f>
        <v>2072</v>
      </c>
    </row>
    <row r="17" spans="2:12" x14ac:dyDescent="0.2">
      <c r="B17" s="9">
        <v>13</v>
      </c>
      <c r="C17" s="42" t="s">
        <v>52</v>
      </c>
      <c r="D17" s="9">
        <v>40</v>
      </c>
      <c r="E17" s="9">
        <v>0</v>
      </c>
      <c r="F17" s="9">
        <v>0</v>
      </c>
      <c r="G17" s="9">
        <v>0</v>
      </c>
      <c r="H17" s="10">
        <v>19</v>
      </c>
      <c r="I17" s="12">
        <v>1600</v>
      </c>
      <c r="J17" s="12">
        <v>400</v>
      </c>
      <c r="K17" s="10">
        <v>50</v>
      </c>
      <c r="L17" s="12">
        <f>IFERROR(tblPayroll[[#This Row],[Gross Pay]]-tblPayroll[[#This Row],[Taxes and Deductions ]]-tblPayroll[[#This Row],[Other
Deduction]],"ID not found")</f>
        <v>1150</v>
      </c>
    </row>
    <row r="18" spans="2:12" x14ac:dyDescent="0.2">
      <c r="B18" s="9">
        <v>14</v>
      </c>
      <c r="C18" s="42" t="s">
        <v>53</v>
      </c>
      <c r="D18" s="9">
        <v>80</v>
      </c>
      <c r="E18" s="9">
        <v>0</v>
      </c>
      <c r="F18" s="9">
        <v>0</v>
      </c>
      <c r="G18" s="9">
        <v>0</v>
      </c>
      <c r="H18" s="10">
        <v>23</v>
      </c>
      <c r="I18" s="12">
        <v>1500</v>
      </c>
      <c r="J18" s="12">
        <v>250</v>
      </c>
      <c r="K18" s="10">
        <v>0</v>
      </c>
      <c r="L18" s="12">
        <f>IFERROR(tblPayroll[[#This Row],[Gross Pay]]-tblPayroll[[#This Row],[Taxes and Deductions ]]-tblPayroll[[#This Row],[Other
Deduction]],"ID not found")</f>
        <v>1250</v>
      </c>
    </row>
    <row r="19" spans="2:12" x14ac:dyDescent="0.2">
      <c r="B19" s="9">
        <v>15</v>
      </c>
      <c r="C19" s="42" t="s">
        <v>54</v>
      </c>
      <c r="D19" s="9">
        <v>80</v>
      </c>
      <c r="E19" s="9">
        <v>0</v>
      </c>
      <c r="F19" s="9">
        <v>0</v>
      </c>
      <c r="G19" s="9">
        <v>0</v>
      </c>
      <c r="H19" s="10">
        <v>18</v>
      </c>
      <c r="I19" s="12">
        <v>1740</v>
      </c>
      <c r="J19" s="12">
        <v>300</v>
      </c>
      <c r="K19" s="10">
        <v>50</v>
      </c>
      <c r="L19" s="12">
        <f>IFERROR(tblPayroll[[#This Row],[Gross Pay]]-tblPayroll[[#This Row],[Taxes and Deductions ]]-tblPayroll[[#This Row],[Other
Deduction]],"ID not found")</f>
        <v>1390</v>
      </c>
    </row>
    <row r="20" spans="2:12" x14ac:dyDescent="0.2">
      <c r="B20" s="9">
        <v>16</v>
      </c>
      <c r="C20" s="42" t="s">
        <v>55</v>
      </c>
      <c r="D20" s="9">
        <v>32</v>
      </c>
      <c r="E20" s="9">
        <v>0</v>
      </c>
      <c r="F20" s="9">
        <v>8</v>
      </c>
      <c r="G20" s="9">
        <v>0</v>
      </c>
      <c r="H20" s="10">
        <v>54</v>
      </c>
      <c r="I20" s="12">
        <v>1900</v>
      </c>
      <c r="J20" s="12">
        <v>230</v>
      </c>
      <c r="K20" s="10">
        <v>75</v>
      </c>
      <c r="L20" s="12">
        <f>IFERROR(tblPayroll[[#This Row],[Gross Pay]]-tblPayroll[[#This Row],[Taxes and Deductions ]]-tblPayroll[[#This Row],[Other
Deduction]],"ID not found")</f>
        <v>1595</v>
      </c>
    </row>
    <row r="21" spans="2:12" x14ac:dyDescent="0.2">
      <c r="B21" s="9">
        <v>17</v>
      </c>
      <c r="C21" s="42" t="s">
        <v>56</v>
      </c>
      <c r="D21" s="9">
        <v>72</v>
      </c>
      <c r="E21" s="9">
        <v>8</v>
      </c>
      <c r="F21" s="9">
        <v>0</v>
      </c>
      <c r="G21" s="9">
        <v>0</v>
      </c>
      <c r="H21" s="10">
        <v>43</v>
      </c>
      <c r="I21" s="12">
        <v>2670</v>
      </c>
      <c r="J21" s="12">
        <v>453</v>
      </c>
      <c r="K21" s="10">
        <v>0</v>
      </c>
      <c r="L21" s="12">
        <f>IFERROR(tblPayroll[[#This Row],[Gross Pay]]-tblPayroll[[#This Row],[Taxes and Deductions ]]-tblPayroll[[#This Row],[Other
Deduction]],"ID not found")</f>
        <v>2217</v>
      </c>
    </row>
    <row r="22" spans="2:12" x14ac:dyDescent="0.2">
      <c r="B22" s="9">
        <v>18</v>
      </c>
      <c r="C22" s="42" t="s">
        <v>57</v>
      </c>
      <c r="D22" s="9">
        <v>80</v>
      </c>
      <c r="E22" s="9">
        <v>0</v>
      </c>
      <c r="F22" s="9">
        <v>0</v>
      </c>
      <c r="G22" s="9">
        <v>0</v>
      </c>
      <c r="H22" s="10">
        <v>36</v>
      </c>
      <c r="I22" s="12">
        <v>4500</v>
      </c>
      <c r="J22" s="12">
        <v>1400</v>
      </c>
      <c r="K22" s="10">
        <v>0</v>
      </c>
      <c r="L22" s="12">
        <f>IFERROR(tblPayroll[[#This Row],[Gross Pay]]-tblPayroll[[#This Row],[Taxes and Deductions ]]-tblPayroll[[#This Row],[Other
Deduction]],"ID not found")</f>
        <v>3100</v>
      </c>
    </row>
    <row r="23" spans="2:12" x14ac:dyDescent="0.2">
      <c r="B23" s="9">
        <v>19</v>
      </c>
      <c r="C23" s="42" t="s">
        <v>58</v>
      </c>
      <c r="D23" s="9">
        <v>40</v>
      </c>
      <c r="E23" s="9">
        <v>0</v>
      </c>
      <c r="F23" s="9">
        <v>40</v>
      </c>
      <c r="G23" s="9">
        <v>0</v>
      </c>
      <c r="H23" s="10">
        <v>34</v>
      </c>
      <c r="I23" s="12">
        <v>3240</v>
      </c>
      <c r="J23" s="12">
        <v>800</v>
      </c>
      <c r="K23" s="10">
        <v>0</v>
      </c>
      <c r="L23" s="12">
        <f>IFERROR(tblPayroll[[#This Row],[Gross Pay]]-tblPayroll[[#This Row],[Taxes and Deductions ]]-tblPayroll[[#This Row],[Other
Deduction]],"ID not found")</f>
        <v>2440</v>
      </c>
    </row>
    <row r="24" spans="2:12" x14ac:dyDescent="0.2">
      <c r="B24" s="9">
        <v>20</v>
      </c>
      <c r="C24" s="42" t="s">
        <v>59</v>
      </c>
      <c r="D24" s="9">
        <v>80</v>
      </c>
      <c r="E24" s="9">
        <v>0</v>
      </c>
      <c r="F24" s="9">
        <v>0</v>
      </c>
      <c r="G24" s="9">
        <v>0</v>
      </c>
      <c r="H24" s="10">
        <v>67</v>
      </c>
      <c r="I24" s="12">
        <v>2476</v>
      </c>
      <c r="J24" s="12">
        <v>544</v>
      </c>
      <c r="K24" s="10">
        <v>100</v>
      </c>
      <c r="L24" s="12">
        <f>IFERROR(tblPayroll[[#This Row],[Gross Pay]]-tblPayroll[[#This Row],[Taxes and Deductions ]]-tblPayroll[[#This Row],[Other
Deduction]],"ID not found")</f>
        <v>1832</v>
      </c>
    </row>
    <row r="25" spans="2:12" x14ac:dyDescent="0.2">
      <c r="B25" s="9">
        <v>21</v>
      </c>
      <c r="C25" s="42" t="s">
        <v>60</v>
      </c>
      <c r="D25" s="9">
        <v>40</v>
      </c>
      <c r="E25" s="9">
        <v>0</v>
      </c>
      <c r="F25" s="9">
        <v>8</v>
      </c>
      <c r="G25" s="9">
        <v>0</v>
      </c>
      <c r="H25" s="10">
        <v>12</v>
      </c>
      <c r="I25" s="12">
        <v>340</v>
      </c>
      <c r="J25" s="12">
        <v>48</v>
      </c>
      <c r="K25" s="10">
        <v>0</v>
      </c>
      <c r="L25" s="12">
        <f>IFERROR(tblPayroll[[#This Row],[Gross Pay]]-tblPayroll[[#This Row],[Taxes and Deductions ]]-tblPayroll[[#This Row],[Other
Deduction]],"ID not found")</f>
        <v>292</v>
      </c>
    </row>
    <row r="26" spans="2:12" x14ac:dyDescent="0.2">
      <c r="B26" s="9">
        <v>22</v>
      </c>
      <c r="C26" s="42" t="s">
        <v>61</v>
      </c>
      <c r="D26" s="9">
        <v>80</v>
      </c>
      <c r="E26" s="9">
        <v>0</v>
      </c>
      <c r="F26" s="9">
        <v>0</v>
      </c>
      <c r="G26" s="9">
        <v>0</v>
      </c>
      <c r="H26" s="10">
        <v>38</v>
      </c>
      <c r="I26" s="12">
        <v>2950</v>
      </c>
      <c r="J26" s="12">
        <v>650</v>
      </c>
      <c r="K26" s="10">
        <v>0</v>
      </c>
      <c r="L26" s="12">
        <f>IFERROR(tblPayroll[[#This Row],[Gross Pay]]-tblPayroll[[#This Row],[Taxes and Deductions ]]-tblPayroll[[#This Row],[Other
Deduction]],"ID not found")</f>
        <v>2300</v>
      </c>
    </row>
    <row r="27" spans="2:12" x14ac:dyDescent="0.2">
      <c r="B27" s="9">
        <v>23</v>
      </c>
      <c r="C27" s="42" t="s">
        <v>62</v>
      </c>
      <c r="D27" s="9">
        <v>40</v>
      </c>
      <c r="E27" s="9">
        <v>0</v>
      </c>
      <c r="F27" s="9">
        <v>0</v>
      </c>
      <c r="G27" s="9">
        <v>0</v>
      </c>
      <c r="H27" s="10">
        <v>27</v>
      </c>
      <c r="I27" s="12">
        <v>1780</v>
      </c>
      <c r="J27" s="12">
        <v>387</v>
      </c>
      <c r="K27" s="10">
        <v>0</v>
      </c>
      <c r="L27" s="12">
        <f>IFERROR(tblPayroll[[#This Row],[Gross Pay]]-tblPayroll[[#This Row],[Taxes and Deductions ]]-tblPayroll[[#This Row],[Other
Deduction]],"ID not found")</f>
        <v>1393</v>
      </c>
    </row>
    <row r="28" spans="2:12" x14ac:dyDescent="0.2">
      <c r="B28" s="9">
        <v>24</v>
      </c>
      <c r="C28" s="42" t="s">
        <v>63</v>
      </c>
      <c r="D28" s="9">
        <v>56</v>
      </c>
      <c r="E28" s="9">
        <v>16</v>
      </c>
      <c r="F28" s="9">
        <v>8</v>
      </c>
      <c r="G28" s="9">
        <v>0</v>
      </c>
      <c r="H28" s="10">
        <v>42</v>
      </c>
      <c r="I28" s="12">
        <v>2250</v>
      </c>
      <c r="J28" s="12">
        <v>230</v>
      </c>
      <c r="K28" s="10">
        <v>0</v>
      </c>
      <c r="L28" s="12">
        <f>IFERROR(tblPayroll[[#This Row],[Gross Pay]]-tblPayroll[[#This Row],[Taxes and Deductions ]]-tblPayroll[[#This Row],[Other
Deduction]],"ID not found")</f>
        <v>2020</v>
      </c>
    </row>
    <row r="29" spans="2:12" x14ac:dyDescent="0.2">
      <c r="B29">
        <v>25</v>
      </c>
      <c r="C29" s="14" t="s">
        <v>64</v>
      </c>
      <c r="D29">
        <v>40</v>
      </c>
      <c r="E29">
        <v>6</v>
      </c>
      <c r="F29">
        <v>12</v>
      </c>
      <c r="G29">
        <v>12</v>
      </c>
      <c r="H29" s="8">
        <v>15</v>
      </c>
      <c r="I29" s="12">
        <v>800</v>
      </c>
      <c r="J29" s="12">
        <v>218</v>
      </c>
      <c r="K29" s="8">
        <v>48</v>
      </c>
      <c r="L29" s="12">
        <f>IFERROR(tblPayroll[[#This Row],[Gross Pay]]-tblPayroll[[#This Row],[Taxes and Deductions ]]-tblPayroll[[#This Row],[Other
Deduction]],"ID not found")</f>
        <v>534</v>
      </c>
    </row>
    <row r="30" spans="2:12" x14ac:dyDescent="0.2">
      <c r="B30" s="9">
        <v>26</v>
      </c>
      <c r="C30" s="42" t="s">
        <v>65</v>
      </c>
      <c r="D30" s="9">
        <v>20</v>
      </c>
      <c r="E30" s="9">
        <v>20</v>
      </c>
      <c r="F30" s="9">
        <v>0</v>
      </c>
      <c r="G30" s="9">
        <v>0</v>
      </c>
      <c r="H30" s="10">
        <v>17</v>
      </c>
      <c r="I30" s="12">
        <v>1440</v>
      </c>
      <c r="J30" s="12">
        <v>240</v>
      </c>
      <c r="K30" s="10">
        <v>0</v>
      </c>
      <c r="L30" s="12">
        <f>IFERROR(tblPayroll[[#This Row],[Gross Pay]]-tblPayroll[[#This Row],[Taxes and Deductions ]]-tblPayroll[[#This Row],[Other
Deduction]],"ID not found")</f>
        <v>1200</v>
      </c>
    </row>
    <row r="31" spans="2:12" x14ac:dyDescent="0.2">
      <c r="B31" s="9">
        <v>27</v>
      </c>
      <c r="C31" s="42" t="s">
        <v>66</v>
      </c>
      <c r="D31" s="9">
        <v>40</v>
      </c>
      <c r="E31" s="9">
        <v>0</v>
      </c>
      <c r="F31" s="9">
        <v>0</v>
      </c>
      <c r="G31" s="9">
        <v>0</v>
      </c>
      <c r="H31" s="10">
        <v>19</v>
      </c>
      <c r="I31" s="12">
        <v>1600</v>
      </c>
      <c r="J31" s="12">
        <v>340</v>
      </c>
      <c r="K31" s="10">
        <v>0</v>
      </c>
      <c r="L31" s="12">
        <f>IFERROR(tblPayroll[[#This Row],[Gross Pay]]-tblPayroll[[#This Row],[Taxes and Deductions ]]-tblPayroll[[#This Row],[Other
Deduction]],"ID not found")</f>
        <v>1260</v>
      </c>
    </row>
    <row r="32" spans="2:12" x14ac:dyDescent="0.2">
      <c r="B32" s="9">
        <v>28</v>
      </c>
      <c r="C32" s="42" t="s">
        <v>67</v>
      </c>
      <c r="D32" s="9">
        <v>80</v>
      </c>
      <c r="E32" s="9">
        <v>0</v>
      </c>
      <c r="F32" s="9">
        <v>0</v>
      </c>
      <c r="G32" s="9">
        <v>0</v>
      </c>
      <c r="H32" s="10">
        <v>23</v>
      </c>
      <c r="I32" s="12">
        <v>1900</v>
      </c>
      <c r="J32" s="12">
        <v>230</v>
      </c>
      <c r="K32" s="10">
        <v>0</v>
      </c>
      <c r="L32" s="12">
        <f>IFERROR(tblPayroll[[#This Row],[Gross Pay]]-tblPayroll[[#This Row],[Taxes and Deductions ]]-tblPayroll[[#This Row],[Other
Deduction]],"ID not found")</f>
        <v>1670</v>
      </c>
    </row>
    <row r="33" spans="2:12" x14ac:dyDescent="0.2">
      <c r="B33" s="9">
        <v>29</v>
      </c>
      <c r="C33" s="42" t="s">
        <v>68</v>
      </c>
      <c r="D33" s="9">
        <v>40</v>
      </c>
      <c r="E33" s="9">
        <v>40</v>
      </c>
      <c r="F33" s="9">
        <v>0</v>
      </c>
      <c r="G33" s="9">
        <v>0</v>
      </c>
      <c r="H33" s="10">
        <v>27</v>
      </c>
      <c r="I33" s="12">
        <v>1975</v>
      </c>
      <c r="J33" s="12">
        <v>475</v>
      </c>
      <c r="K33" s="10">
        <v>0</v>
      </c>
      <c r="L33" s="12">
        <f>IFERROR(tblPayroll[[#This Row],[Gross Pay]]-tblPayroll[[#This Row],[Taxes and Deductions ]]-tblPayroll[[#This Row],[Other
Deduction]],"ID not found")</f>
        <v>1500</v>
      </c>
    </row>
    <row r="34" spans="2:12" x14ac:dyDescent="0.2">
      <c r="B34" s="9">
        <v>30</v>
      </c>
      <c r="C34" s="42" t="s">
        <v>69</v>
      </c>
      <c r="D34" s="9">
        <v>80</v>
      </c>
      <c r="E34" s="9">
        <v>0</v>
      </c>
      <c r="F34" s="9">
        <v>0</v>
      </c>
      <c r="G34" s="9">
        <v>0</v>
      </c>
      <c r="H34" s="10">
        <v>23</v>
      </c>
      <c r="I34" s="12">
        <v>2150</v>
      </c>
      <c r="J34" s="12">
        <v>560</v>
      </c>
      <c r="K34" s="10">
        <v>0</v>
      </c>
      <c r="L34" s="12">
        <f>IFERROR(tblPayroll[[#This Row],[Gross Pay]]-tblPayroll[[#This Row],[Taxes and Deductions ]]-tblPayroll[[#This Row],[Other
Deduction]],"ID not found")</f>
        <v>1590</v>
      </c>
    </row>
    <row r="35" spans="2:12" x14ac:dyDescent="0.2">
      <c r="B35" s="9">
        <v>31</v>
      </c>
      <c r="C35" s="42" t="s">
        <v>70</v>
      </c>
      <c r="D35" s="9">
        <v>40</v>
      </c>
      <c r="E35" s="9">
        <v>0</v>
      </c>
      <c r="F35" s="9">
        <v>40</v>
      </c>
      <c r="G35" s="9">
        <v>0</v>
      </c>
      <c r="H35" s="10">
        <v>24</v>
      </c>
      <c r="I35" s="12">
        <v>2250</v>
      </c>
      <c r="J35" s="12">
        <v>780</v>
      </c>
      <c r="K35" s="10">
        <v>0</v>
      </c>
      <c r="L35" s="12">
        <f>IFERROR(tblPayroll[[#This Row],[Gross Pay]]-tblPayroll[[#This Row],[Taxes and Deductions ]]-tblPayroll[[#This Row],[Other
Deduction]],"ID not found")</f>
        <v>1470</v>
      </c>
    </row>
    <row r="36" spans="2:12" x14ac:dyDescent="0.2">
      <c r="B36" s="9">
        <v>32</v>
      </c>
      <c r="C36" s="42" t="s">
        <v>71</v>
      </c>
      <c r="D36" s="9">
        <v>80</v>
      </c>
      <c r="E36" s="9">
        <v>0</v>
      </c>
      <c r="F36" s="9">
        <v>0</v>
      </c>
      <c r="G36" s="9">
        <v>0</v>
      </c>
      <c r="H36" s="10">
        <v>25</v>
      </c>
      <c r="I36" s="12">
        <v>2200</v>
      </c>
      <c r="J36" s="12">
        <v>430</v>
      </c>
      <c r="K36" s="10">
        <v>0</v>
      </c>
      <c r="L36" s="12">
        <f>IFERROR(tblPayroll[[#This Row],[Gross Pay]]-tblPayroll[[#This Row],[Taxes and Deductions ]]-tblPayroll[[#This Row],[Other
Deduction]],"ID not found")</f>
        <v>1770</v>
      </c>
    </row>
    <row r="37" spans="2:12" x14ac:dyDescent="0.2">
      <c r="B37" s="9">
        <v>33</v>
      </c>
      <c r="C37" s="42" t="s">
        <v>72</v>
      </c>
      <c r="D37" s="9">
        <v>72</v>
      </c>
      <c r="E37" s="9">
        <v>0</v>
      </c>
      <c r="F37" s="9">
        <v>8</v>
      </c>
      <c r="G37" s="9">
        <v>0</v>
      </c>
      <c r="H37" s="10">
        <v>26</v>
      </c>
      <c r="I37" s="12">
        <v>2150</v>
      </c>
      <c r="J37" s="12">
        <v>430</v>
      </c>
      <c r="K37" s="10">
        <v>0</v>
      </c>
      <c r="L37" s="12">
        <f>IFERROR(tblPayroll[[#This Row],[Gross Pay]]-tblPayroll[[#This Row],[Taxes and Deductions ]]-tblPayroll[[#This Row],[Other
Deduction]],"ID not found")</f>
        <v>1720</v>
      </c>
    </row>
    <row r="38" spans="2:12" x14ac:dyDescent="0.2">
      <c r="B38" s="9">
        <v>34</v>
      </c>
      <c r="C38" s="42" t="s">
        <v>73</v>
      </c>
      <c r="D38" s="9">
        <v>80</v>
      </c>
      <c r="E38" s="9">
        <v>0</v>
      </c>
      <c r="F38" s="9">
        <v>0</v>
      </c>
      <c r="G38" s="9">
        <v>0</v>
      </c>
      <c r="H38" s="10">
        <v>23</v>
      </c>
      <c r="I38" s="12">
        <v>1850</v>
      </c>
      <c r="J38" s="12">
        <v>350</v>
      </c>
      <c r="K38" s="10">
        <v>0</v>
      </c>
      <c r="L38" s="12">
        <f>IFERROR(tblPayroll[[#This Row],[Gross Pay]]-tblPayroll[[#This Row],[Taxes and Deductions ]]-tblPayroll[[#This Row],[Other
Deduction]],"ID not found")</f>
        <v>1500</v>
      </c>
    </row>
    <row r="39" spans="2:12" x14ac:dyDescent="0.2">
      <c r="B39" s="9">
        <v>35</v>
      </c>
      <c r="C39" s="42" t="s">
        <v>74</v>
      </c>
      <c r="D39" s="9">
        <v>40</v>
      </c>
      <c r="E39" s="9">
        <v>0</v>
      </c>
      <c r="F39" s="9">
        <v>0</v>
      </c>
      <c r="G39" s="9">
        <v>0</v>
      </c>
      <c r="H39" s="10">
        <v>47</v>
      </c>
      <c r="I39" s="12">
        <v>1910</v>
      </c>
      <c r="J39" s="12">
        <v>450</v>
      </c>
      <c r="K39" s="10">
        <v>0</v>
      </c>
      <c r="L39" s="12">
        <f>IFERROR(tblPayroll[[#This Row],[Gross Pay]]-tblPayroll[[#This Row],[Taxes and Deductions ]]-tblPayroll[[#This Row],[Other
Deduction]],"ID not found")</f>
        <v>1460</v>
      </c>
    </row>
    <row r="40" spans="2:12" x14ac:dyDescent="0.2">
      <c r="B40" s="9">
        <v>36</v>
      </c>
      <c r="C40" s="42" t="s">
        <v>75</v>
      </c>
      <c r="D40" s="9">
        <v>72</v>
      </c>
      <c r="E40" s="9">
        <v>0</v>
      </c>
      <c r="F40" s="9">
        <v>8</v>
      </c>
      <c r="G40" s="9">
        <v>0</v>
      </c>
      <c r="H40" s="10">
        <v>45</v>
      </c>
      <c r="I40" s="12">
        <v>2100</v>
      </c>
      <c r="J40" s="12">
        <v>470</v>
      </c>
      <c r="K40" s="10">
        <v>0</v>
      </c>
      <c r="L40" s="12">
        <f>IFERROR(tblPayroll[[#This Row],[Gross Pay]]-tblPayroll[[#This Row],[Taxes and Deductions ]]-tblPayroll[[#This Row],[Other
Deduction]],"ID not found")</f>
        <v>1630</v>
      </c>
    </row>
    <row r="41" spans="2:12" x14ac:dyDescent="0.2">
      <c r="B41" s="9">
        <v>37</v>
      </c>
      <c r="C41" s="42" t="s">
        <v>76</v>
      </c>
      <c r="D41" s="9">
        <v>80</v>
      </c>
      <c r="E41" s="9">
        <v>0</v>
      </c>
      <c r="F41" s="9">
        <v>0</v>
      </c>
      <c r="G41" s="9">
        <v>0</v>
      </c>
      <c r="H41" s="10">
        <v>43</v>
      </c>
      <c r="I41" s="12">
        <v>2280</v>
      </c>
      <c r="J41" s="12">
        <v>470</v>
      </c>
      <c r="K41" s="10">
        <v>0</v>
      </c>
      <c r="L41" s="12"/>
    </row>
  </sheetData>
  <printOptions horizontalCentered="1"/>
  <pageMargins left="0.4" right="0.4" top="0.4" bottom="0.4" header="0.3" footer="0.3"/>
  <pageSetup scale="72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2" tint="-0.249977111117893"/>
    <pageSetUpPr autoPageBreaks="0" fitToPage="1"/>
  </sheetPr>
  <dimension ref="A1:J57"/>
  <sheetViews>
    <sheetView showGridLines="0" workbookViewId="0"/>
  </sheetViews>
  <sheetFormatPr defaultRowHeight="14.25" x14ac:dyDescent="0.2"/>
  <cols>
    <col min="1" max="2" width="1.7109375" style="3" customWidth="1"/>
    <col min="3" max="3" width="33.28515625" style="3" customWidth="1"/>
    <col min="4" max="4" width="12.140625" style="17" customWidth="1"/>
    <col min="5" max="5" width="29" style="3" customWidth="1"/>
    <col min="6" max="6" width="19.42578125" style="17" customWidth="1"/>
    <col min="7" max="7" width="27" style="3" customWidth="1"/>
    <col min="8" max="8" width="11.42578125" style="17" customWidth="1"/>
    <col min="9" max="9" width="1.7109375" style="3" customWidth="1"/>
    <col min="10" max="16384" width="9.140625" style="3"/>
  </cols>
  <sheetData>
    <row r="1" spans="2:9" ht="15" thickBot="1" x14ac:dyDescent="0.25">
      <c r="C1" s="41" t="b">
        <f>IF(ISNA(VLOOKUP(H5,tblEmployees[],2,0)),FALSE,TRUE)</f>
        <v>1</v>
      </c>
    </row>
    <row r="2" spans="2:9" ht="7.5" customHeight="1" thickTop="1" x14ac:dyDescent="0.2">
      <c r="B2" s="18"/>
      <c r="C2" s="19"/>
      <c r="D2" s="20"/>
      <c r="E2" s="19"/>
      <c r="F2" s="20"/>
      <c r="G2" s="19"/>
      <c r="H2" s="20"/>
      <c r="I2" s="21"/>
    </row>
    <row r="3" spans="2:9" ht="27" x14ac:dyDescent="0.35">
      <c r="B3" s="22"/>
      <c r="C3" s="23" t="s">
        <v>25</v>
      </c>
      <c r="D3" s="24"/>
      <c r="E3" s="23"/>
      <c r="F3" s="24"/>
      <c r="G3" s="23"/>
      <c r="H3" s="24"/>
      <c r="I3" s="25"/>
    </row>
    <row r="4" spans="2:9" ht="7.5" customHeight="1" x14ac:dyDescent="0.2">
      <c r="B4" s="26"/>
      <c r="C4" s="27"/>
      <c r="D4" s="28"/>
      <c r="E4" s="27"/>
      <c r="F4" s="28"/>
      <c r="G4" s="27"/>
      <c r="H4" s="28"/>
      <c r="I4" s="29"/>
    </row>
    <row r="5" spans="2:9" ht="21" customHeight="1" x14ac:dyDescent="0.2">
      <c r="B5" s="22"/>
      <c r="C5" s="16" t="s">
        <v>26</v>
      </c>
      <c r="D5" s="40">
        <f>IF(F5&lt;&gt;"",'PAYROLL CALCULATOR'!$L$2,"")</f>
        <v>41671</v>
      </c>
      <c r="E5" s="16" t="s">
        <v>15</v>
      </c>
      <c r="F5" s="39" t="str">
        <f>IFERROR(VLOOKUP(H5,tblEmployees[],2,0),"")</f>
        <v>Jay Adams</v>
      </c>
      <c r="G5" s="16" t="s">
        <v>0</v>
      </c>
      <c r="H5" s="39">
        <v>1</v>
      </c>
      <c r="I5" s="25"/>
    </row>
    <row r="6" spans="2:9" ht="7.5" customHeight="1" x14ac:dyDescent="0.2">
      <c r="B6" s="22"/>
      <c r="C6" s="30"/>
      <c r="D6" s="31"/>
      <c r="E6" s="30"/>
      <c r="F6" s="31"/>
      <c r="G6" s="30"/>
      <c r="H6" s="31"/>
      <c r="I6" s="25"/>
    </row>
    <row r="7" spans="2:9" ht="21" customHeight="1" x14ac:dyDescent="0.2">
      <c r="B7" s="22"/>
      <c r="C7" s="32" t="s">
        <v>3</v>
      </c>
      <c r="D7" s="15">
        <f>IFERROR(IF(C1,VLOOKUP($H$5,tblEmployees[],4,0),0),0)</f>
        <v>1</v>
      </c>
      <c r="E7" s="32" t="s">
        <v>4</v>
      </c>
      <c r="F7" s="15">
        <f>IFERROR(IF(C1,VLOOKUP($H$5,tblEmployees[],5,0),0),0)</f>
        <v>4</v>
      </c>
      <c r="G7" s="32" t="s">
        <v>27</v>
      </c>
      <c r="H7" s="15">
        <f>IFERROR(IF(C1,VLOOKUP($H$5,tblPayroll[],3,0),0),0)</f>
        <v>40</v>
      </c>
      <c r="I7" s="25"/>
    </row>
    <row r="8" spans="2:9" ht="21" customHeight="1" x14ac:dyDescent="0.2">
      <c r="B8" s="22"/>
      <c r="C8" s="32" t="s">
        <v>28</v>
      </c>
      <c r="D8" s="37">
        <f>IFERROR(IF(C1,VLOOKUP($H$5,tblEmployees[],3,0),0),0)</f>
        <v>10</v>
      </c>
      <c r="E8" s="32" t="s">
        <v>20</v>
      </c>
      <c r="F8" s="37">
        <f>IFERROR(IF(C1,VLOOKUP($H$5,tblPayroll[],7,0),0),0)</f>
        <v>15</v>
      </c>
      <c r="G8" s="32" t="s">
        <v>18</v>
      </c>
      <c r="H8" s="15">
        <f>IFERROR(IF(C1,VLOOKUP($H$5,tblPayroll[],5,0),0),0)</f>
        <v>1</v>
      </c>
      <c r="I8" s="25"/>
    </row>
    <row r="9" spans="2:9" ht="21" customHeight="1" x14ac:dyDescent="0.2">
      <c r="B9" s="22"/>
      <c r="C9" s="32" t="s">
        <v>29</v>
      </c>
      <c r="D9" s="37">
        <f>IFERROR(IF(C1,VLOOKUP($H$5,tblEmployees[],8,0)*H11,0),0)</f>
        <v>38.43</v>
      </c>
      <c r="E9" s="32" t="s">
        <v>30</v>
      </c>
      <c r="F9" s="37">
        <f>IFERROR(IF(C1,VLOOKUP($H$5,tblEmployees[],7,0)*H11,0),0)</f>
        <v>170.8</v>
      </c>
      <c r="G9" s="32" t="s">
        <v>17</v>
      </c>
      <c r="H9" s="15">
        <f>IFERROR(IF(C1,VLOOKUP($H$5,tblPayroll[],4,0),0),0)</f>
        <v>5</v>
      </c>
      <c r="I9" s="25"/>
    </row>
    <row r="10" spans="2:9" ht="21" customHeight="1" x14ac:dyDescent="0.2">
      <c r="B10" s="22"/>
      <c r="C10" s="32" t="s">
        <v>31</v>
      </c>
      <c r="D10" s="37">
        <f>IFERROR(IF(C1,VLOOKUP($H$5,tblEmployees[],9,0)*H11,0),0)</f>
        <v>8.8450000000000006</v>
      </c>
      <c r="E10" s="32" t="s">
        <v>32</v>
      </c>
      <c r="F10" s="37">
        <f>IFERROR(IF(C1,VLOOKUP($H$5,tblEmployees[],6,0)*H11,0),0)</f>
        <v>14.03</v>
      </c>
      <c r="G10" s="32" t="s">
        <v>19</v>
      </c>
      <c r="H10" s="15">
        <f>IFERROR(IF(C1,VLOOKUP($H$5,tblPayroll[],6,0),0),0)</f>
        <v>10</v>
      </c>
      <c r="I10" s="25"/>
    </row>
    <row r="11" spans="2:9" ht="21" customHeight="1" x14ac:dyDescent="0.2">
      <c r="B11" s="22"/>
      <c r="C11" s="32" t="s">
        <v>33</v>
      </c>
      <c r="D11" s="37">
        <f>IFERROR(IF(C1,VLOOKUP($H$5,tblEmployees[],11,0),0),0)</f>
        <v>20</v>
      </c>
      <c r="E11" s="32" t="s">
        <v>34</v>
      </c>
      <c r="F11" s="37">
        <f>IFERROR(IF(C1,VLOOKUP($H$5,tblEmployees[],12,0),0),0)</f>
        <v>40</v>
      </c>
      <c r="G11" s="32" t="s">
        <v>21</v>
      </c>
      <c r="H11" s="37">
        <f>IFERROR(IF(C1,VLOOKUP($H$5,tblPayroll[],8,0),0),0)</f>
        <v>610</v>
      </c>
      <c r="I11" s="25"/>
    </row>
    <row r="12" spans="2:9" ht="21" customHeight="1" x14ac:dyDescent="0.2">
      <c r="B12" s="22"/>
      <c r="C12" s="32" t="s">
        <v>35</v>
      </c>
      <c r="D12" s="37">
        <f>SUM(D9:D11,F9:F11)</f>
        <v>292.10500000000002</v>
      </c>
      <c r="E12" s="32" t="s">
        <v>36</v>
      </c>
      <c r="F12" s="37">
        <f>IFERROR(IF(C1,VLOOKUP($H$5,tblPayroll[],10,0),0),0)</f>
        <v>20</v>
      </c>
      <c r="G12" s="32" t="s">
        <v>37</v>
      </c>
      <c r="H12" s="38">
        <f>IFERROR(IF(C1,VLOOKUP($H$5,tblPayroll[],9,0)+F12,0),0)</f>
        <v>312.10500000000002</v>
      </c>
      <c r="I12" s="25"/>
    </row>
    <row r="13" spans="2:9" ht="21" customHeight="1" x14ac:dyDescent="0.2">
      <c r="B13" s="22"/>
      <c r="C13" s="30"/>
      <c r="D13" s="31"/>
      <c r="E13" s="30"/>
      <c r="F13" s="31"/>
      <c r="G13" s="16" t="s">
        <v>24</v>
      </c>
      <c r="H13" s="37">
        <f>IFERROR(IF(C1,VLOOKUP($H$5,tblPayroll[],11,0),0),0)</f>
        <v>297.89499999999998</v>
      </c>
      <c r="I13" s="25"/>
    </row>
    <row r="14" spans="2:9" ht="7.5" customHeight="1" thickBot="1" x14ac:dyDescent="0.25">
      <c r="B14" s="33"/>
      <c r="C14" s="34"/>
      <c r="D14" s="35"/>
      <c r="E14" s="34"/>
      <c r="F14" s="35"/>
      <c r="G14" s="34"/>
      <c r="H14" s="35"/>
      <c r="I14" s="36"/>
    </row>
    <row r="15" spans="2:9" ht="15.75" thickTop="1" thickBot="1" x14ac:dyDescent="0.25">
      <c r="C15" s="41" t="b">
        <f>IF(ISNA(VLOOKUP(H19,tblEmployees[],2,0)),FALSE,TRUE)</f>
        <v>1</v>
      </c>
    </row>
    <row r="16" spans="2:9" ht="7.5" customHeight="1" thickTop="1" x14ac:dyDescent="0.2">
      <c r="B16" s="18"/>
      <c r="C16" s="19"/>
      <c r="D16" s="20"/>
      <c r="E16" s="19"/>
      <c r="F16" s="20"/>
      <c r="G16" s="19"/>
      <c r="H16" s="20"/>
      <c r="I16" s="21"/>
    </row>
    <row r="17" spans="1:10" ht="27" x14ac:dyDescent="0.35">
      <c r="B17" s="22"/>
      <c r="C17" s="23" t="str">
        <f>C3</f>
        <v>[Company Name]</v>
      </c>
      <c r="D17" s="24"/>
      <c r="E17" s="23"/>
      <c r="F17" s="24"/>
      <c r="G17" s="23"/>
      <c r="H17" s="24"/>
      <c r="I17" s="25"/>
    </row>
    <row r="18" spans="1:10" ht="7.5" customHeight="1" x14ac:dyDescent="0.2">
      <c r="B18" s="26"/>
      <c r="C18" s="27"/>
      <c r="D18" s="28"/>
      <c r="E18" s="27"/>
      <c r="F18" s="28"/>
      <c r="G18" s="27"/>
      <c r="H18" s="28"/>
      <c r="I18" s="29"/>
    </row>
    <row r="19" spans="1:10" ht="21" customHeight="1" x14ac:dyDescent="0.2">
      <c r="B19" s="22"/>
      <c r="C19" s="16" t="s">
        <v>26</v>
      </c>
      <c r="D19" s="40">
        <f>IF(F19&lt;&gt;"",'PAYROLL CALCULATOR'!$L$2,"")</f>
        <v>41671</v>
      </c>
      <c r="E19" s="16" t="s">
        <v>15</v>
      </c>
      <c r="F19" s="39" t="str">
        <f>IFERROR(VLOOKUP(H19,tblEmployees[],2,0),"")</f>
        <v>Kim Abercrombie</v>
      </c>
      <c r="G19" s="16" t="s">
        <v>0</v>
      </c>
      <c r="H19" s="39">
        <v>2</v>
      </c>
      <c r="I19" s="25"/>
    </row>
    <row r="20" spans="1:10" ht="7.5" customHeight="1" x14ac:dyDescent="0.2">
      <c r="B20" s="22"/>
      <c r="C20" s="30"/>
      <c r="D20" s="31"/>
      <c r="E20" s="30"/>
      <c r="F20" s="31"/>
      <c r="G20" s="30"/>
      <c r="H20" s="31"/>
      <c r="I20" s="25"/>
    </row>
    <row r="21" spans="1:10" ht="21" customHeight="1" x14ac:dyDescent="0.2">
      <c r="B21" s="22"/>
      <c r="C21" s="32" t="s">
        <v>3</v>
      </c>
      <c r="D21" s="15">
        <f>IFERROR(IF(C15,VLOOKUP($H$19,tblEmployees[],4,0),0),0)</f>
        <v>1</v>
      </c>
      <c r="E21" s="32" t="s">
        <v>4</v>
      </c>
      <c r="F21" s="15">
        <f>IFERROR(IF(C15,VLOOKUP($H$19,tblEmployees[],5,0),0),0)</f>
        <v>2</v>
      </c>
      <c r="G21" s="32" t="s">
        <v>27</v>
      </c>
      <c r="H21" s="15">
        <f>IFERROR(IF(C15,VLOOKUP($H$19,tblPayroll[],3,0),0),0)</f>
        <v>40</v>
      </c>
      <c r="I21" s="25"/>
    </row>
    <row r="22" spans="1:10" ht="21" customHeight="1" x14ac:dyDescent="0.2">
      <c r="B22" s="22"/>
      <c r="C22" s="32" t="s">
        <v>28</v>
      </c>
      <c r="D22" s="37">
        <f>IFERROR(IF(C15,VLOOKUP($H$19,tblEmployees[],3,0),0),0)</f>
        <v>15</v>
      </c>
      <c r="E22" s="32" t="s">
        <v>20</v>
      </c>
      <c r="F22" s="37">
        <f>IFERROR(IF(C15,VLOOKUP($H$19,tblPayroll[],7,0),0),0)</f>
        <v>22.5</v>
      </c>
      <c r="G22" s="32" t="s">
        <v>18</v>
      </c>
      <c r="H22" s="15">
        <f>IFERROR(IF(C15,VLOOKUP($H$19,tblPayroll[],5,0),0),0)</f>
        <v>1</v>
      </c>
      <c r="I22" s="25"/>
    </row>
    <row r="23" spans="1:10" ht="21" customHeight="1" x14ac:dyDescent="0.2">
      <c r="B23" s="22"/>
      <c r="C23" s="32" t="s">
        <v>29</v>
      </c>
      <c r="D23" s="37">
        <f>IFERROR(IF(C15,VLOOKUP($H$19,tblEmployees[],8,0)*H25,0),0)</f>
        <v>41.58</v>
      </c>
      <c r="E23" s="32" t="s">
        <v>30</v>
      </c>
      <c r="F23" s="37">
        <f>IFERROR(IF(C15,VLOOKUP($H$19,tblEmployees[],7,0)*H25,0),0)</f>
        <v>184.8</v>
      </c>
      <c r="G23" s="32" t="s">
        <v>17</v>
      </c>
      <c r="H23" s="15">
        <f>IFERROR(IF(C15,VLOOKUP($H$19,tblPayroll[],4,0),0),0)</f>
        <v>3</v>
      </c>
      <c r="I23" s="25"/>
    </row>
    <row r="24" spans="1:10" ht="21" customHeight="1" x14ac:dyDescent="0.2">
      <c r="B24" s="22"/>
      <c r="C24" s="32" t="s">
        <v>31</v>
      </c>
      <c r="D24" s="37">
        <f>IFERROR(IF(C15,VLOOKUP($H$19,tblEmployees[],9,0)*H25,0),0)</f>
        <v>9.57</v>
      </c>
      <c r="E24" s="32" t="s">
        <v>32</v>
      </c>
      <c r="F24" s="37">
        <f>IFERROR(IF(C15,VLOOKUP($H$19,tblEmployees[],6,0)*H25,0),0)</f>
        <v>15.18</v>
      </c>
      <c r="G24" s="32" t="s">
        <v>19</v>
      </c>
      <c r="H24" s="15">
        <f>IFERROR(IF(C15,VLOOKUP($H$19,tblPayroll[],6,0),0),0)</f>
        <v>0</v>
      </c>
      <c r="I24" s="25"/>
    </row>
    <row r="25" spans="1:10" ht="21" customHeight="1" x14ac:dyDescent="0.2">
      <c r="B25" s="22"/>
      <c r="C25" s="32" t="s">
        <v>33</v>
      </c>
      <c r="D25" s="37">
        <f>IFERROR(IF(C15,VLOOKUP($H$19,tblEmployees[],11,0),0),0)</f>
        <v>50</v>
      </c>
      <c r="E25" s="32" t="s">
        <v>34</v>
      </c>
      <c r="F25" s="37">
        <f>IFERROR(IF(C15,VLOOKUP($H$19,tblEmployees[],12,0),0),0)</f>
        <v>20</v>
      </c>
      <c r="G25" s="32" t="s">
        <v>21</v>
      </c>
      <c r="H25" s="37">
        <f>IFERROR(IF(C15,VLOOKUP($H$19,tblPayroll[],8,0),0),0)</f>
        <v>660</v>
      </c>
      <c r="I25" s="25"/>
    </row>
    <row r="26" spans="1:10" ht="21" customHeight="1" x14ac:dyDescent="0.2">
      <c r="A26"/>
      <c r="B26" s="22"/>
      <c r="C26" s="32" t="s">
        <v>35</v>
      </c>
      <c r="D26" s="37">
        <f>SUM(D23:D25,F23:F25)</f>
        <v>321.13000000000005</v>
      </c>
      <c r="E26" s="32" t="s">
        <v>36</v>
      </c>
      <c r="F26" s="37">
        <f>IFERROR(IF(C15,VLOOKUP($H$19,tblPayroll[],10,0),0),0)</f>
        <v>18</v>
      </c>
      <c r="G26" s="32" t="s">
        <v>37</v>
      </c>
      <c r="H26" s="38">
        <f>IFERROR(IF(C15,VLOOKUP($H$19,tblPayroll[],9,0)+F26,0),0)</f>
        <v>339.13000000000005</v>
      </c>
      <c r="I26" s="25"/>
      <c r="J26"/>
    </row>
    <row r="27" spans="1:10" ht="21" customHeight="1" x14ac:dyDescent="0.2">
      <c r="A27"/>
      <c r="B27" s="22"/>
      <c r="C27" s="30"/>
      <c r="D27" s="31"/>
      <c r="E27" s="30"/>
      <c r="F27" s="31"/>
      <c r="G27" s="16" t="s">
        <v>24</v>
      </c>
      <c r="H27" s="37">
        <f>IFERROR(IF(C15,VLOOKUP($H$19,tblPayroll[],11,0),0),0)</f>
        <v>320.86999999999995</v>
      </c>
      <c r="I27" s="25"/>
      <c r="J27"/>
    </row>
    <row r="28" spans="1:10" ht="7.5" customHeight="1" thickBot="1" x14ac:dyDescent="0.25">
      <c r="A28"/>
      <c r="B28" s="33"/>
      <c r="C28" s="34"/>
      <c r="D28" s="35"/>
      <c r="E28" s="34"/>
      <c r="F28" s="35"/>
      <c r="G28" s="34"/>
      <c r="H28" s="35"/>
      <c r="I28" s="36"/>
      <c r="J28"/>
    </row>
    <row r="29" spans="1:10" customFormat="1" thickTop="1" thickBot="1" x14ac:dyDescent="0.25">
      <c r="C29" s="41" t="b">
        <f>IF(ISNA(VLOOKUP(H33,tblEmployees[],2,0)),FALSE,TRUE)</f>
        <v>0</v>
      </c>
    </row>
    <row r="30" spans="1:10" ht="7.5" customHeight="1" thickTop="1" x14ac:dyDescent="0.2">
      <c r="B30" s="18"/>
      <c r="C30" s="19"/>
      <c r="D30" s="20"/>
      <c r="E30" s="19"/>
      <c r="F30" s="20"/>
      <c r="G30" s="19"/>
      <c r="H30" s="20"/>
      <c r="I30" s="21"/>
    </row>
    <row r="31" spans="1:10" ht="27" x14ac:dyDescent="0.35">
      <c r="B31" s="22"/>
      <c r="C31" s="23" t="str">
        <f>C3</f>
        <v>[Company Name]</v>
      </c>
      <c r="D31" s="24"/>
      <c r="E31" s="23"/>
      <c r="F31" s="24"/>
      <c r="G31" s="23"/>
      <c r="H31" s="24"/>
      <c r="I31" s="25"/>
    </row>
    <row r="32" spans="1:10" customFormat="1" ht="7.5" customHeight="1" x14ac:dyDescent="0.2">
      <c r="B32" s="26"/>
      <c r="C32" s="27"/>
      <c r="D32" s="28"/>
      <c r="E32" s="27"/>
      <c r="F32" s="28"/>
      <c r="G32" s="27"/>
      <c r="H32" s="28"/>
      <c r="I32" s="29"/>
    </row>
    <row r="33" spans="2:9" ht="21" customHeight="1" x14ac:dyDescent="0.2">
      <c r="B33" s="22"/>
      <c r="C33" s="16" t="s">
        <v>26</v>
      </c>
      <c r="D33" s="40" t="str">
        <f>IF(F33&lt;&gt;"",'PAYROLL CALCULATOR'!$L$2,"")</f>
        <v/>
      </c>
      <c r="E33" s="16" t="s">
        <v>15</v>
      </c>
      <c r="F33" s="39" t="str">
        <f>IFERROR(VLOOKUP(H33,tblEmployees[],2,0),"")</f>
        <v/>
      </c>
      <c r="G33" s="16" t="s">
        <v>0</v>
      </c>
      <c r="H33" s="39">
        <v>3</v>
      </c>
      <c r="I33" s="25"/>
    </row>
    <row r="34" spans="2:9" ht="7.5" customHeight="1" x14ac:dyDescent="0.2">
      <c r="B34" s="22"/>
      <c r="C34" s="30"/>
      <c r="D34" s="31"/>
      <c r="E34" s="30"/>
      <c r="F34" s="31"/>
      <c r="G34" s="30"/>
      <c r="H34" s="31"/>
      <c r="I34" s="25"/>
    </row>
    <row r="35" spans="2:9" ht="21" customHeight="1" x14ac:dyDescent="0.2">
      <c r="B35" s="22"/>
      <c r="C35" s="32" t="s">
        <v>3</v>
      </c>
      <c r="D35" s="15">
        <f>IFERROR(IF(C29,VLOOKUP($H$33,tblEmployees[],4,0),0),0)</f>
        <v>0</v>
      </c>
      <c r="E35" s="32" t="s">
        <v>4</v>
      </c>
      <c r="F35" s="15">
        <f>IFERROR(IF(C29,VLOOKUP($H$33,tblEmployees[],5,0),0),0)</f>
        <v>0</v>
      </c>
      <c r="G35" s="32" t="s">
        <v>27</v>
      </c>
      <c r="H35" s="15">
        <f>IFERROR(IF(C29,VLOOKUP($H$33,tblPayroll[],3,0),0),0)</f>
        <v>0</v>
      </c>
      <c r="I35" s="25"/>
    </row>
    <row r="36" spans="2:9" ht="21" customHeight="1" x14ac:dyDescent="0.2">
      <c r="B36" s="22"/>
      <c r="C36" s="32" t="s">
        <v>28</v>
      </c>
      <c r="D36" s="37">
        <f>IFERROR(IF(C29,VLOOKUP($H$33,tblEmployees[],3,0),0),0)</f>
        <v>0</v>
      </c>
      <c r="E36" s="32" t="s">
        <v>20</v>
      </c>
      <c r="F36" s="37">
        <f>IFERROR(IF(C29,VLOOKUP($H$33,tblPayroll[],7,0),0),0)</f>
        <v>0</v>
      </c>
      <c r="G36" s="32" t="s">
        <v>18</v>
      </c>
      <c r="H36" s="15">
        <f>IFERROR(IF(C29,VLOOKUP($H$33,tblPayroll[],5,0),0),0)</f>
        <v>0</v>
      </c>
      <c r="I36" s="25"/>
    </row>
    <row r="37" spans="2:9" ht="21" customHeight="1" x14ac:dyDescent="0.2">
      <c r="B37" s="22"/>
      <c r="C37" s="32" t="s">
        <v>29</v>
      </c>
      <c r="D37" s="37">
        <f>IFERROR(IF(C29,VLOOKUP($H$33,tblEmployees[],8,0)*H39,0),0)</f>
        <v>0</v>
      </c>
      <c r="E37" s="32" t="s">
        <v>30</v>
      </c>
      <c r="F37" s="37">
        <f>IFERROR(IF(C29,VLOOKUP($H$33,tblEmployees[],7,0)*H39,0),0)</f>
        <v>0</v>
      </c>
      <c r="G37" s="32" t="s">
        <v>17</v>
      </c>
      <c r="H37" s="15">
        <f>IFERROR(IF(C29,VLOOKUP($H$33,tblPayroll[],4,0),0),0)</f>
        <v>0</v>
      </c>
      <c r="I37" s="25"/>
    </row>
    <row r="38" spans="2:9" ht="21" customHeight="1" x14ac:dyDescent="0.2">
      <c r="B38" s="22"/>
      <c r="C38" s="32" t="s">
        <v>31</v>
      </c>
      <c r="D38" s="37">
        <f>IFERROR(IF(C29,VLOOKUP($H$33,tblEmployees[],9,0)*H39,0),0)</f>
        <v>0</v>
      </c>
      <c r="E38" s="32" t="s">
        <v>32</v>
      </c>
      <c r="F38" s="37">
        <f>IFERROR(IF(C29,VLOOKUP($H$33,tblEmployees[],6,0)*H39,0),0)</f>
        <v>0</v>
      </c>
      <c r="G38" s="32" t="s">
        <v>19</v>
      </c>
      <c r="H38" s="15">
        <f>IFERROR(IF(C29,VLOOKUP($H$33,tblPayroll[],6,0),0),0)</f>
        <v>0</v>
      </c>
      <c r="I38" s="25"/>
    </row>
    <row r="39" spans="2:9" ht="21" customHeight="1" x14ac:dyDescent="0.2">
      <c r="B39" s="22"/>
      <c r="C39" s="32" t="s">
        <v>33</v>
      </c>
      <c r="D39" s="37">
        <f>IFERROR(IF(C29,VLOOKUP($H$33,tblEmployees[],11,0),0),0)</f>
        <v>0</v>
      </c>
      <c r="E39" s="32" t="s">
        <v>34</v>
      </c>
      <c r="F39" s="37">
        <f>IFERROR(IF(C29,VLOOKUP($H$33,tblEmployees[],12,0),0),0)</f>
        <v>0</v>
      </c>
      <c r="G39" s="32" t="s">
        <v>21</v>
      </c>
      <c r="H39" s="37">
        <f>IFERROR(IF(C29,VLOOKUP($H$33,tblPayroll[],8,0),0),0)</f>
        <v>0</v>
      </c>
      <c r="I39" s="25"/>
    </row>
    <row r="40" spans="2:9" ht="21" customHeight="1" x14ac:dyDescent="0.2">
      <c r="B40" s="22"/>
      <c r="C40" s="32" t="s">
        <v>35</v>
      </c>
      <c r="D40" s="37">
        <f>SUM(D37:D39,F37:F39)</f>
        <v>0</v>
      </c>
      <c r="E40" s="32" t="s">
        <v>36</v>
      </c>
      <c r="F40" s="37">
        <f>IFERROR(IF(C29,VLOOKUP($H$33,tblPayroll[],10,0),0),0)</f>
        <v>0</v>
      </c>
      <c r="G40" s="32" t="s">
        <v>37</v>
      </c>
      <c r="H40" s="38">
        <f>IFERROR(IF(C29,VLOOKUP($H$33,tblPayroll[],9,0)+F40,0),0)</f>
        <v>0</v>
      </c>
      <c r="I40" s="25"/>
    </row>
    <row r="41" spans="2:9" ht="21" customHeight="1" x14ac:dyDescent="0.2">
      <c r="B41" s="22"/>
      <c r="C41" s="30"/>
      <c r="D41" s="31"/>
      <c r="E41" s="30"/>
      <c r="F41" s="31"/>
      <c r="G41" s="16" t="s">
        <v>24</v>
      </c>
      <c r="H41" s="37">
        <f>IFERROR(IF(C29,VLOOKUP($H$33,tblPayroll[],11,0),0),0)</f>
        <v>0</v>
      </c>
      <c r="I41" s="25"/>
    </row>
    <row r="42" spans="2:9" ht="7.5" customHeight="1" thickBot="1" x14ac:dyDescent="0.25">
      <c r="B42" s="33"/>
      <c r="C42" s="34"/>
      <c r="D42" s="35"/>
      <c r="E42" s="34"/>
      <c r="F42" s="35"/>
      <c r="G42" s="34"/>
      <c r="H42" s="35"/>
      <c r="I42" s="36"/>
    </row>
    <row r="43" spans="2:9" ht="15.75" thickTop="1" thickBot="1" x14ac:dyDescent="0.25">
      <c r="C43" s="41" t="b">
        <f>IF(ISNA(VLOOKUP(H47,tblEmployees[],2,0)),FALSE,TRUE)</f>
        <v>0</v>
      </c>
    </row>
    <row r="44" spans="2:9" ht="7.5" customHeight="1" thickTop="1" x14ac:dyDescent="0.2">
      <c r="B44" s="18"/>
      <c r="C44" s="19"/>
      <c r="D44" s="20"/>
      <c r="E44" s="19"/>
      <c r="F44" s="20"/>
      <c r="G44" s="19"/>
      <c r="H44" s="20"/>
      <c r="I44" s="21"/>
    </row>
    <row r="45" spans="2:9" ht="27" x14ac:dyDescent="0.35">
      <c r="B45" s="22"/>
      <c r="C45" s="23" t="str">
        <f>C3</f>
        <v>[Company Name]</v>
      </c>
      <c r="D45" s="24"/>
      <c r="E45" s="23"/>
      <c r="F45" s="24"/>
      <c r="G45" s="23"/>
      <c r="H45" s="24"/>
      <c r="I45" s="25"/>
    </row>
    <row r="46" spans="2:9" customFormat="1" ht="7.5" customHeight="1" x14ac:dyDescent="0.2">
      <c r="B46" s="26"/>
      <c r="C46" s="27"/>
      <c r="D46" s="28"/>
      <c r="E46" s="27"/>
      <c r="F46" s="28"/>
      <c r="G46" s="27"/>
      <c r="H46" s="28"/>
      <c r="I46" s="29"/>
    </row>
    <row r="47" spans="2:9" ht="21" customHeight="1" x14ac:dyDescent="0.2">
      <c r="B47" s="22"/>
      <c r="C47" s="16" t="s">
        <v>26</v>
      </c>
      <c r="D47" s="40">
        <f>IF(F47&lt;&gt;"",'PAYROLL CALCULATOR'!$L$2,"")</f>
        <v>41671</v>
      </c>
      <c r="E47" s="16" t="s">
        <v>15</v>
      </c>
      <c r="F47" s="39" t="str">
        <f>IFERROR(VLOOKUP(H47,tblEmployees[],2,0),"ID not found")</f>
        <v>ID not found</v>
      </c>
      <c r="G47" s="16" t="s">
        <v>0</v>
      </c>
      <c r="H47" s="39">
        <v>4</v>
      </c>
      <c r="I47" s="25"/>
    </row>
    <row r="48" spans="2:9" ht="7.5" customHeight="1" x14ac:dyDescent="0.2">
      <c r="B48" s="22"/>
      <c r="C48" s="30"/>
      <c r="D48" s="31"/>
      <c r="E48" s="30"/>
      <c r="F48" s="31"/>
      <c r="G48" s="30"/>
      <c r="H48" s="31"/>
      <c r="I48" s="25"/>
    </row>
    <row r="49" spans="2:9" ht="21" customHeight="1" x14ac:dyDescent="0.2">
      <c r="B49" s="22"/>
      <c r="C49" s="32" t="s">
        <v>3</v>
      </c>
      <c r="D49" s="15">
        <f>IFERROR(IF(C43,VLOOKUP($H$47,tblEmployees[],4,0),0),0)</f>
        <v>0</v>
      </c>
      <c r="E49" s="32" t="s">
        <v>4</v>
      </c>
      <c r="F49" s="15">
        <f>IFERROR(IF(C43,VLOOKUP($H$47,tblEmployees[],5,0),0),0)</f>
        <v>0</v>
      </c>
      <c r="G49" s="32" t="s">
        <v>27</v>
      </c>
      <c r="H49" s="15">
        <f>IFERROR(IF(C43,VLOOKUP($H$47,tblPayroll[],3,0),0),0)</f>
        <v>0</v>
      </c>
      <c r="I49" s="25"/>
    </row>
    <row r="50" spans="2:9" ht="21" customHeight="1" x14ac:dyDescent="0.2">
      <c r="B50" s="22"/>
      <c r="C50" s="32" t="s">
        <v>28</v>
      </c>
      <c r="D50" s="37">
        <f>IFERROR(IF(C43,VLOOKUP($H$47,tblEmployees[],3,0),0),0)</f>
        <v>0</v>
      </c>
      <c r="E50" s="32" t="s">
        <v>20</v>
      </c>
      <c r="F50" s="37">
        <f>IFERROR(IF(C43,VLOOKUP($H$47,tblPayroll[],7,0),0),0)</f>
        <v>0</v>
      </c>
      <c r="G50" s="32" t="s">
        <v>18</v>
      </c>
      <c r="H50" s="15">
        <f>IFERROR(IF(C43,VLOOKUP($H$47,tblPayroll[],5,0),0),0)</f>
        <v>0</v>
      </c>
      <c r="I50" s="25"/>
    </row>
    <row r="51" spans="2:9" ht="21" customHeight="1" x14ac:dyDescent="0.2">
      <c r="B51" s="22"/>
      <c r="C51" s="32" t="s">
        <v>29</v>
      </c>
      <c r="D51" s="37">
        <f>IFERROR(IF(C43,VLOOKUP($H$47,tblEmployees[],8,0)*H53,0),0)</f>
        <v>0</v>
      </c>
      <c r="E51" s="32" t="s">
        <v>30</v>
      </c>
      <c r="F51" s="37">
        <f>IFERROR(IF(C43,VLOOKUP($H$47,tblEmployees[],7,0)*H53,0),0)</f>
        <v>0</v>
      </c>
      <c r="G51" s="32" t="s">
        <v>17</v>
      </c>
      <c r="H51" s="15">
        <f>IFERROR(IF(C43,VLOOKUP($H$47,tblPayroll[],4,0),0),0)</f>
        <v>0</v>
      </c>
      <c r="I51" s="25"/>
    </row>
    <row r="52" spans="2:9" ht="21" customHeight="1" x14ac:dyDescent="0.2">
      <c r="B52" s="22"/>
      <c r="C52" s="32" t="s">
        <v>31</v>
      </c>
      <c r="D52" s="37">
        <f>IFERROR(IF(C43,VLOOKUP($H$47,tblEmployees[],9,0)*H53,0),0)</f>
        <v>0</v>
      </c>
      <c r="E52" s="32" t="s">
        <v>32</v>
      </c>
      <c r="F52" s="37">
        <f>IFERROR(IF(C43,VLOOKUP($H$47,tblEmployees[],6,0)*H53,0),0)</f>
        <v>0</v>
      </c>
      <c r="G52" s="32" t="s">
        <v>19</v>
      </c>
      <c r="H52" s="15">
        <f>IFERROR(IF(C43,VLOOKUP($H$47,tblPayroll[],6,0),0),0)</f>
        <v>0</v>
      </c>
      <c r="I52" s="25"/>
    </row>
    <row r="53" spans="2:9" ht="21" customHeight="1" x14ac:dyDescent="0.2">
      <c r="B53" s="22"/>
      <c r="C53" s="32" t="s">
        <v>33</v>
      </c>
      <c r="D53" s="37">
        <f>IFERROR(IF(C43,VLOOKUP($H$47,tblEmployees[],11,0),0),0)</f>
        <v>0</v>
      </c>
      <c r="E53" s="32" t="s">
        <v>34</v>
      </c>
      <c r="F53" s="37">
        <f>IFERROR(IF(C43,VLOOKUP($H$47,tblEmployees[],12,0),0),0)</f>
        <v>0</v>
      </c>
      <c r="G53" s="32" t="s">
        <v>21</v>
      </c>
      <c r="H53" s="37">
        <f>IFERROR(IF(C43,VLOOKUP($H$47,tblPayroll[],8,0),0),0)</f>
        <v>0</v>
      </c>
      <c r="I53" s="25"/>
    </row>
    <row r="54" spans="2:9" ht="21" customHeight="1" x14ac:dyDescent="0.2">
      <c r="B54" s="22"/>
      <c r="C54" s="32" t="s">
        <v>35</v>
      </c>
      <c r="D54" s="37">
        <f>SUM(D51:D53,F51:F53)</f>
        <v>0</v>
      </c>
      <c r="E54" s="32" t="s">
        <v>36</v>
      </c>
      <c r="F54" s="37">
        <f>IFERROR(IF(C43,VLOOKUP($H$47,tblPayroll[],10,0),0),0)</f>
        <v>0</v>
      </c>
      <c r="G54" s="32" t="s">
        <v>37</v>
      </c>
      <c r="H54" s="38">
        <f>IFERROR(IF(C43,VLOOKUP($H$47,tblPayroll[],9,0)+F54,0),0)</f>
        <v>0</v>
      </c>
      <c r="I54" s="25"/>
    </row>
    <row r="55" spans="2:9" ht="21" customHeight="1" x14ac:dyDescent="0.2">
      <c r="B55" s="22"/>
      <c r="C55" s="30"/>
      <c r="D55" s="31"/>
      <c r="E55" s="30"/>
      <c r="F55" s="31"/>
      <c r="G55" s="16" t="s">
        <v>24</v>
      </c>
      <c r="H55" s="37">
        <f>IFERROR(IF(C43,VLOOKUP($H$47,tblPayroll[],11,0),0),0)</f>
        <v>0</v>
      </c>
      <c r="I55" s="25"/>
    </row>
    <row r="56" spans="2:9" ht="7.5" customHeight="1" thickBot="1" x14ac:dyDescent="0.25">
      <c r="B56" s="33"/>
      <c r="C56" s="34"/>
      <c r="D56" s="35"/>
      <c r="E56" s="34"/>
      <c r="F56" s="35"/>
      <c r="G56" s="34"/>
      <c r="H56" s="35"/>
      <c r="I56" s="36"/>
    </row>
    <row r="57" spans="2:9" ht="15" thickTop="1" x14ac:dyDescent="0.2"/>
  </sheetData>
  <printOptions horizontalCentered="1"/>
  <pageMargins left="0.4" right="0.4" top="0.4" bottom="0.4" header="0.3" footer="0.3"/>
  <pageSetup scale="72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3E4CE67-5BB7-40D0-A703-2FF03A3D2E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EMPLOYEE INFORMATION</vt:lpstr>
      <vt:lpstr>PAYROLL CALCULATOR</vt:lpstr>
      <vt:lpstr>INDIVIDUAL PAYSTUBS</vt:lpstr>
      <vt:lpstr>'EMPLOYEE INFORMATION'!Print_Titles</vt:lpstr>
      <vt:lpstr>'PAYROLL CALCULATOR'!Print_Titles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2014-05-10T16:05:43Z</dcterms:created>
  <dcterms:modified xsi:type="dcterms:W3CDTF">2014-06-16T05:13:47Z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TC040991009991</vt:lpwstr>
  </property>
</Properties>
</file>