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ak/Downloads/"/>
    </mc:Choice>
  </mc:AlternateContent>
  <xr:revisionPtr revIDLastSave="0" documentId="13_ncr:1_{C7AE8C92-D98F-9A4A-92BB-F6CDACBB5AAB}" xr6:coauthVersionLast="47" xr6:coauthVersionMax="47" xr10:uidLastSave="{00000000-0000-0000-0000-000000000000}"/>
  <bookViews>
    <workbookView xWindow="2340" yWindow="3600" windowWidth="28800" windowHeight="15840" tabRatio="343" xr2:uid="{892F7222-24F6-4CAE-B2B7-DFCD7D0D3CFD}"/>
  </bookViews>
  <sheets>
    <sheet name="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J3" i="1"/>
  <c r="E2" i="1"/>
  <c r="E3" i="1"/>
  <c r="E4" i="1"/>
  <c r="E5" i="1"/>
  <c r="E6" i="1"/>
  <c r="E7" i="1"/>
  <c r="E8" i="1"/>
  <c r="E9" i="1"/>
  <c r="E10" i="1"/>
  <c r="E11" i="1"/>
  <c r="E12" i="1"/>
  <c r="C26" i="1"/>
  <c r="C25" i="1"/>
  <c r="C24" i="1"/>
  <c r="C23" i="1"/>
  <c r="E26" i="1"/>
  <c r="E27" i="1"/>
  <c r="D26" i="1"/>
  <c r="E15" i="1"/>
  <c r="D15" i="1"/>
  <c r="C15" i="1"/>
  <c r="J9" i="1"/>
  <c r="K9" i="1" s="1"/>
  <c r="L9" i="1" s="1"/>
  <c r="J10" i="1"/>
  <c r="J11" i="1"/>
  <c r="J12" i="1"/>
  <c r="K12" i="1" s="1"/>
  <c r="L12" i="1" s="1"/>
  <c r="J6" i="1"/>
  <c r="J7" i="1"/>
  <c r="J8" i="1"/>
  <c r="K8" i="1" s="1"/>
  <c r="L8" i="1" s="1"/>
  <c r="J5" i="1"/>
  <c r="K5" i="1" s="1"/>
  <c r="L5" i="1" s="1"/>
  <c r="J4" i="1"/>
  <c r="K4" i="1" s="1"/>
  <c r="L4" i="1" s="1"/>
  <c r="J2" i="1"/>
  <c r="K11" i="1" l="1"/>
  <c r="L11" i="1" s="1"/>
  <c r="K10" i="1"/>
  <c r="L10" i="1" s="1"/>
  <c r="K7" i="1"/>
  <c r="L7" i="1" s="1"/>
  <c r="M17" i="1" s="1"/>
  <c r="B17" i="1" s="1"/>
  <c r="B20" i="1" s="1"/>
  <c r="K6" i="1"/>
  <c r="L6" i="1" s="1"/>
  <c r="K3" i="1"/>
  <c r="L3" i="1" s="1"/>
  <c r="K2" i="1"/>
  <c r="L2" i="1" s="1"/>
  <c r="M18" i="1" l="1"/>
  <c r="B18" i="1" s="1"/>
  <c r="B21" i="1" s="1"/>
  <c r="M16" i="1"/>
  <c r="B16" i="1" s="1"/>
  <c r="C16" i="1" s="1"/>
  <c r="C19" i="1" s="1"/>
  <c r="C17" i="1"/>
  <c r="C20" i="1" s="1"/>
  <c r="B19" i="1" l="1"/>
  <c r="B22" i="1"/>
  <c r="C22" i="1" s="1"/>
  <c r="C18" i="1"/>
  <c r="C21" i="1" s="1"/>
  <c r="C27" i="1" l="1"/>
  <c r="B27" i="1"/>
</calcChain>
</file>

<file path=xl/sharedStrings.xml><?xml version="1.0" encoding="utf-8"?>
<sst xmlns="http://schemas.openxmlformats.org/spreadsheetml/2006/main" count="54" uniqueCount="44">
  <si>
    <t>Table</t>
  </si>
  <si>
    <t>Volatility</t>
  </si>
  <si>
    <t>Campus</t>
  </si>
  <si>
    <t>Department</t>
  </si>
  <si>
    <t>Course</t>
  </si>
  <si>
    <t>Term</t>
  </si>
  <si>
    <t>Course_Offering</t>
  </si>
  <si>
    <t>Course_Section</t>
  </si>
  <si>
    <t>Instructor</t>
  </si>
  <si>
    <t>Student</t>
  </si>
  <si>
    <t>Term_Enrollment</t>
  </si>
  <si>
    <t>Course_Enrollment</t>
  </si>
  <si>
    <t>Section_Enrollment</t>
  </si>
  <si>
    <t>Tablespace/File</t>
  </si>
  <si>
    <t>System</t>
  </si>
  <si>
    <t>LowVolData</t>
  </si>
  <si>
    <t>MedVolData</t>
  </si>
  <si>
    <t>HiVolData</t>
  </si>
  <si>
    <t>LowVolIndex</t>
  </si>
  <si>
    <t>MedVolIndex</t>
  </si>
  <si>
    <t>HiVolIndex</t>
  </si>
  <si>
    <t>RBS</t>
  </si>
  <si>
    <t>Redo Logs</t>
  </si>
  <si>
    <t>Temp</t>
  </si>
  <si>
    <t>CTL</t>
  </si>
  <si>
    <t>Block Size (In Bytes)</t>
  </si>
  <si>
    <t>Fixed Header (In Bytes)</t>
  </si>
  <si>
    <t>Archive Logs</t>
  </si>
  <si>
    <t>Calculated Length Plus Row Index Alloc</t>
  </si>
  <si>
    <t>Number of Rows</t>
  </si>
  <si>
    <t>Production File Size     (In Bytes)</t>
  </si>
  <si>
    <t>Prototype File Size (5%)              (In Bytes)</t>
  </si>
  <si>
    <t>Variable Header        (In Bytes)</t>
  </si>
  <si>
    <t>Rows per block</t>
  </si>
  <si>
    <t>Total blocks required</t>
  </si>
  <si>
    <t>TOTALS</t>
  </si>
  <si>
    <t>Max Row Length    (In Bytes)</t>
  </si>
  <si>
    <t>PCTFREE</t>
  </si>
  <si>
    <t>Available Data Space (In Bytes)</t>
  </si>
  <si>
    <t>Low</t>
  </si>
  <si>
    <t>Med</t>
  </si>
  <si>
    <t>High</t>
  </si>
  <si>
    <t>Proposed Allocation</t>
  </si>
  <si>
    <t>Actual File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</si>
</sst>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\-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9"/>
      <name val="Arial Rounded MT Bold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4" fillId="2" borderId="4" xfId="0" applyFont="1" applyFill="1" applyBorder="1" applyAlignment="1">
      <alignment horizontal="center" vertical="top" wrapText="1"/>
    </xf>
    <xf numFmtId="9" fontId="4" fillId="2" borderId="4" xfId="2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9" fontId="4" fillId="3" borderId="4" xfId="2" applyFont="1" applyFill="1" applyBorder="1" applyAlignment="1">
      <alignment horizontal="center" vertical="top" wrapText="1"/>
    </xf>
    <xf numFmtId="3" fontId="4" fillId="2" borderId="4" xfId="0" applyNumberFormat="1" applyFont="1" applyFill="1" applyBorder="1" applyAlignment="1">
      <alignment vertical="top" wrapText="1"/>
    </xf>
    <xf numFmtId="3" fontId="4" fillId="3" borderId="4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right" vertical="top" wrapText="1"/>
    </xf>
    <xf numFmtId="0" fontId="5" fillId="3" borderId="8" xfId="0" applyFont="1" applyFill="1" applyBorder="1" applyAlignment="1">
      <alignment horizontal="right" vertical="top" wrapText="1"/>
    </xf>
    <xf numFmtId="3" fontId="4" fillId="2" borderId="6" xfId="0" applyNumberFormat="1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3" fontId="4" fillId="3" borderId="6" xfId="0" applyNumberFormat="1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right" vertical="top" wrapText="1"/>
    </xf>
    <xf numFmtId="3" fontId="4" fillId="3" borderId="10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9" fontId="4" fillId="3" borderId="3" xfId="2" applyFont="1" applyFill="1" applyBorder="1" applyAlignment="1">
      <alignment horizontal="center" vertical="top" wrapText="1"/>
    </xf>
    <xf numFmtId="3" fontId="4" fillId="3" borderId="3" xfId="0" applyNumberFormat="1" applyFont="1" applyFill="1" applyBorder="1" applyAlignment="1">
      <alignment vertical="top" wrapText="1"/>
    </xf>
    <xf numFmtId="0" fontId="3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/>
    <xf numFmtId="0" fontId="0" fillId="0" borderId="15" xfId="0" applyBorder="1"/>
    <xf numFmtId="0" fontId="4" fillId="4" borderId="16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3" fontId="4" fillId="4" borderId="6" xfId="0" applyNumberFormat="1" applyFont="1" applyFill="1" applyBorder="1" applyAlignment="1">
      <alignment vertical="top" wrapText="1"/>
    </xf>
    <xf numFmtId="0" fontId="5" fillId="4" borderId="8" xfId="0" applyFont="1" applyFill="1" applyBorder="1" applyAlignment="1">
      <alignment horizontal="right" vertical="top" wrapText="1"/>
    </xf>
    <xf numFmtId="0" fontId="4" fillId="4" borderId="4" xfId="0" applyFont="1" applyFill="1" applyBorder="1" applyAlignment="1">
      <alignment horizontal="center" vertical="top" wrapText="1"/>
    </xf>
    <xf numFmtId="9" fontId="4" fillId="4" borderId="4" xfId="2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5" fillId="0" borderId="9" xfId="0" applyFont="1" applyBorder="1" applyAlignment="1">
      <alignment horizontal="righ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4" fillId="4" borderId="19" xfId="0" applyFont="1" applyFill="1" applyBorder="1" applyAlignment="1">
      <alignment vertical="top" wrapText="1"/>
    </xf>
    <xf numFmtId="3" fontId="4" fillId="2" borderId="20" xfId="0" applyNumberFormat="1" applyFont="1" applyFill="1" applyBorder="1" applyAlignment="1">
      <alignment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3" fontId="4" fillId="3" borderId="23" xfId="0" applyNumberFormat="1" applyFont="1" applyFill="1" applyBorder="1" applyAlignment="1">
      <alignment vertical="top" wrapText="1"/>
    </xf>
    <xf numFmtId="0" fontId="5" fillId="0" borderId="24" xfId="0" applyFont="1" applyBorder="1" applyAlignment="1">
      <alignment horizontal="right" vertical="top" wrapText="1"/>
    </xf>
    <xf numFmtId="0" fontId="5" fillId="0" borderId="25" xfId="0" applyFont="1" applyBorder="1" applyAlignment="1">
      <alignment horizontal="right" vertical="top" wrapText="1"/>
    </xf>
    <xf numFmtId="0" fontId="5" fillId="0" borderId="26" xfId="0" applyFont="1" applyBorder="1" applyAlignment="1">
      <alignment horizontal="right" vertical="top" wrapText="1"/>
    </xf>
    <xf numFmtId="0" fontId="4" fillId="4" borderId="16" xfId="0" applyFont="1" applyFill="1" applyBorder="1" applyAlignment="1">
      <alignment horizontal="center" vertical="top" wrapText="1"/>
    </xf>
    <xf numFmtId="164" fontId="6" fillId="0" borderId="27" xfId="1" applyNumberFormat="1" applyFont="1" applyBorder="1" applyAlignment="1">
      <alignment horizontal="center" vertical="top" wrapText="1"/>
    </xf>
    <xf numFmtId="0" fontId="5" fillId="0" borderId="28" xfId="0" applyFont="1" applyBorder="1" applyAlignment="1">
      <alignment horizontal="right" vertical="top" wrapText="1"/>
    </xf>
    <xf numFmtId="3" fontId="5" fillId="5" borderId="29" xfId="0" applyNumberFormat="1" applyFont="1" applyFill="1" applyBorder="1" applyAlignment="1">
      <alignment horizontal="center" vertical="top" wrapText="1"/>
    </xf>
    <xf numFmtId="3" fontId="5" fillId="5" borderId="22" xfId="0" applyNumberFormat="1" applyFont="1" applyFill="1" applyBorder="1" applyAlignment="1">
      <alignment horizontal="center" vertical="top" wrapText="1"/>
    </xf>
    <xf numFmtId="3" fontId="5" fillId="5" borderId="23" xfId="0" applyNumberFormat="1" applyFont="1" applyFill="1" applyBorder="1" applyAlignment="1">
      <alignment horizontal="center" vertical="top" wrapText="1"/>
    </xf>
    <xf numFmtId="164" fontId="4" fillId="0" borderId="27" xfId="1" applyNumberFormat="1" applyFont="1" applyBorder="1" applyAlignment="1">
      <alignment horizontal="center" vertical="top" wrapText="1"/>
    </xf>
    <xf numFmtId="165" fontId="7" fillId="0" borderId="30" xfId="1" applyNumberFormat="1" applyFont="1" applyFill="1" applyBorder="1" applyAlignment="1" applyProtection="1">
      <alignment horizontal="center" vertical="top" wrapText="1"/>
    </xf>
    <xf numFmtId="3" fontId="4" fillId="2" borderId="6" xfId="0" applyNumberFormat="1" applyFont="1" applyFill="1" applyBorder="1" applyAlignment="1">
      <alignment horizontal="center" vertical="top" wrapText="1"/>
    </xf>
    <xf numFmtId="3" fontId="4" fillId="3" borderId="7" xfId="0" applyNumberFormat="1" applyFont="1" applyFill="1" applyBorder="1" applyAlignment="1">
      <alignment horizontal="center" vertical="top" wrapText="1"/>
    </xf>
    <xf numFmtId="164" fontId="5" fillId="6" borderId="22" xfId="0" applyNumberFormat="1" applyFont="1" applyFill="1" applyBorder="1" applyAlignment="1">
      <alignment horizontal="center" vertical="top" wrapText="1"/>
    </xf>
    <xf numFmtId="164" fontId="4" fillId="4" borderId="16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CD0F-5AFF-4B56-A918-B06F9BB3EC53}">
  <dimension ref="A1:IV31"/>
  <sheetViews>
    <sheetView tabSelected="1" zoomScale="145" zoomScaleNormal="145" workbookViewId="0">
      <pane xSplit="1" topLeftCell="B1" activePane="topRight" state="frozenSplit"/>
      <selection activeCell="A14" sqref="A14"/>
      <selection pane="topRight" activeCell="J5" sqref="J5"/>
    </sheetView>
  </sheetViews>
  <sheetFormatPr baseColWidth="10" defaultColWidth="8.83203125" defaultRowHeight="13" x14ac:dyDescent="0.15"/>
  <cols>
    <col min="1" max="1" width="16.5" bestFit="1" customWidth="1"/>
    <col min="2" max="2" width="12" style="6" customWidth="1"/>
    <col min="3" max="3" width="11.6640625" style="6" bestFit="1" customWidth="1"/>
    <col min="4" max="4" width="11.6640625" style="6" customWidth="1"/>
    <col min="5" max="5" width="13.6640625" style="6" customWidth="1"/>
    <col min="6" max="6" width="12" style="6" customWidth="1"/>
    <col min="7" max="7" width="11.1640625" style="6" customWidth="1"/>
    <col min="8" max="10" width="11.5" style="6" customWidth="1"/>
    <col min="11" max="11" width="15" style="6" customWidth="1"/>
    <col min="12" max="12" width="9.6640625" customWidth="1"/>
    <col min="13" max="13" width="9.5" customWidth="1"/>
  </cols>
  <sheetData>
    <row r="1" spans="1:256" ht="38.25" customHeight="1" thickBot="1" x14ac:dyDescent="0.2">
      <c r="A1" s="1" t="s">
        <v>0</v>
      </c>
      <c r="B1" s="4" t="s">
        <v>29</v>
      </c>
      <c r="C1" s="2" t="s">
        <v>36</v>
      </c>
      <c r="D1" s="4" t="s">
        <v>1</v>
      </c>
      <c r="E1" s="2" t="s">
        <v>28</v>
      </c>
      <c r="F1" s="2" t="s">
        <v>25</v>
      </c>
      <c r="G1" s="2" t="s">
        <v>26</v>
      </c>
      <c r="H1" s="2" t="s">
        <v>32</v>
      </c>
      <c r="I1" s="2" t="s">
        <v>37</v>
      </c>
      <c r="J1" s="2" t="s">
        <v>38</v>
      </c>
      <c r="K1" s="2" t="s">
        <v>33</v>
      </c>
      <c r="L1" s="2" t="s">
        <v>34</v>
      </c>
    </row>
    <row r="2" spans="1:256" ht="14" thickBot="1" x14ac:dyDescent="0.2">
      <c r="A2" s="38" t="s">
        <v>2</v>
      </c>
      <c r="B2" s="35">
        <v>25</v>
      </c>
      <c r="C2" s="39">
        <v>100</v>
      </c>
      <c r="D2" s="40" t="s">
        <v>39</v>
      </c>
      <c r="E2" s="41">
        <f>+C2+2</f>
        <v>102</v>
      </c>
      <c r="F2" s="54">
        <v>4096</v>
      </c>
      <c r="G2" s="39">
        <v>100</v>
      </c>
      <c r="H2" s="39">
        <v>46</v>
      </c>
      <c r="I2" s="40">
        <v>0.05</v>
      </c>
      <c r="J2" s="39">
        <f>TRUNC(+F2-G2-H2-(F2*I2))</f>
        <v>3745</v>
      </c>
      <c r="K2" s="39">
        <f>TRUNC(+J2/E2)</f>
        <v>36</v>
      </c>
      <c r="L2" s="42">
        <f>+B2/K2</f>
        <v>0.69444444444444442</v>
      </c>
    </row>
    <row r="3" spans="1:256" ht="14" thickBot="1" x14ac:dyDescent="0.2">
      <c r="A3" s="38" t="s">
        <v>3</v>
      </c>
      <c r="B3" s="36">
        <v>40</v>
      </c>
      <c r="C3" s="39">
        <v>100</v>
      </c>
      <c r="D3" s="40" t="s">
        <v>39</v>
      </c>
      <c r="E3" s="41">
        <f t="shared" ref="E3:E12" si="0">+C3+2</f>
        <v>102</v>
      </c>
      <c r="F3" s="54">
        <v>4096</v>
      </c>
      <c r="G3" s="39">
        <v>100</v>
      </c>
      <c r="H3" s="39">
        <v>46</v>
      </c>
      <c r="I3" s="40">
        <v>0.05</v>
      </c>
      <c r="J3" s="39">
        <f>TRUNC(+F3-G3-H3-(F3*I3))</f>
        <v>3745</v>
      </c>
      <c r="K3" s="39">
        <f t="shared" ref="K3:K12" si="1">TRUNC(+J3/E3)</f>
        <v>36</v>
      </c>
      <c r="L3" s="42">
        <f t="shared" ref="L3:L12" si="2">CEILING(+B3/K3,1)</f>
        <v>2</v>
      </c>
    </row>
    <row r="4" spans="1:256" ht="14" thickBot="1" x14ac:dyDescent="0.2">
      <c r="A4" s="38" t="s">
        <v>4</v>
      </c>
      <c r="B4" s="37">
        <v>2000</v>
      </c>
      <c r="C4" s="39">
        <v>100</v>
      </c>
      <c r="D4" s="40" t="s">
        <v>39</v>
      </c>
      <c r="E4" s="41">
        <f t="shared" si="0"/>
        <v>102</v>
      </c>
      <c r="F4" s="54">
        <v>4096</v>
      </c>
      <c r="G4" s="39">
        <v>100</v>
      </c>
      <c r="H4" s="39">
        <v>46</v>
      </c>
      <c r="I4" s="40">
        <v>0.05</v>
      </c>
      <c r="J4" s="39">
        <f>TRUNC(+F4-G4-H4-(F4*I4))</f>
        <v>3745</v>
      </c>
      <c r="K4" s="39">
        <f t="shared" si="1"/>
        <v>36</v>
      </c>
      <c r="L4" s="42">
        <f t="shared" si="2"/>
        <v>56</v>
      </c>
    </row>
    <row r="5" spans="1:256" x14ac:dyDescent="0.15">
      <c r="A5" s="38" t="s">
        <v>5</v>
      </c>
      <c r="B5" s="36">
        <v>20</v>
      </c>
      <c r="C5" s="39">
        <v>100</v>
      </c>
      <c r="D5" s="40" t="s">
        <v>39</v>
      </c>
      <c r="E5" s="41">
        <f t="shared" si="0"/>
        <v>102</v>
      </c>
      <c r="F5" s="54">
        <v>4096</v>
      </c>
      <c r="G5" s="39">
        <v>100</v>
      </c>
      <c r="H5" s="39">
        <v>46</v>
      </c>
      <c r="I5" s="40">
        <v>0.05</v>
      </c>
      <c r="J5" s="39">
        <f>TRUNC(+F5-G5-H5-(F5*I5))</f>
        <v>3745</v>
      </c>
      <c r="K5" s="39">
        <f t="shared" si="1"/>
        <v>36</v>
      </c>
      <c r="L5" s="42">
        <f t="shared" si="2"/>
        <v>1</v>
      </c>
    </row>
    <row r="6" spans="1:256" s="7" customFormat="1" x14ac:dyDescent="0.15">
      <c r="A6" s="18" t="s">
        <v>6</v>
      </c>
      <c r="B6" s="20">
        <v>10000</v>
      </c>
      <c r="C6" s="9">
        <v>100</v>
      </c>
      <c r="D6" s="10" t="s">
        <v>40</v>
      </c>
      <c r="E6" s="41">
        <f t="shared" si="0"/>
        <v>102</v>
      </c>
      <c r="F6" s="17">
        <v>8192</v>
      </c>
      <c r="G6" s="9">
        <v>100</v>
      </c>
      <c r="H6" s="9">
        <v>46</v>
      </c>
      <c r="I6" s="10">
        <v>0.1</v>
      </c>
      <c r="J6" s="9">
        <f>TRUNC(+F6-G6-H6-(F6*I6))</f>
        <v>7226</v>
      </c>
      <c r="K6" s="9">
        <f t="shared" si="1"/>
        <v>70</v>
      </c>
      <c r="L6" s="13">
        <f t="shared" si="2"/>
        <v>143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7" customFormat="1" x14ac:dyDescent="0.15">
      <c r="A7" s="18" t="s">
        <v>7</v>
      </c>
      <c r="B7" s="20">
        <v>25000</v>
      </c>
      <c r="C7" s="9">
        <v>100</v>
      </c>
      <c r="D7" s="10" t="s">
        <v>40</v>
      </c>
      <c r="E7" s="41">
        <f t="shared" si="0"/>
        <v>102</v>
      </c>
      <c r="F7" s="17">
        <v>8192</v>
      </c>
      <c r="G7" s="9">
        <v>100</v>
      </c>
      <c r="H7" s="9">
        <v>46</v>
      </c>
      <c r="I7" s="10">
        <v>0.1</v>
      </c>
      <c r="J7" s="9">
        <f t="shared" ref="J7:J12" si="3">TRUNC(+F7-G7-H7-(F7*I7))</f>
        <v>7226</v>
      </c>
      <c r="K7" s="9">
        <f t="shared" si="1"/>
        <v>70</v>
      </c>
      <c r="L7" s="13">
        <f t="shared" si="2"/>
        <v>358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7" customFormat="1" x14ac:dyDescent="0.15">
      <c r="A8" s="18" t="s">
        <v>8</v>
      </c>
      <c r="B8" s="21">
        <v>750</v>
      </c>
      <c r="C8" s="9">
        <v>100</v>
      </c>
      <c r="D8" s="10" t="s">
        <v>40</v>
      </c>
      <c r="E8" s="41">
        <f t="shared" si="0"/>
        <v>102</v>
      </c>
      <c r="F8" s="17">
        <v>8192</v>
      </c>
      <c r="G8" s="9">
        <v>100</v>
      </c>
      <c r="H8" s="9">
        <v>46</v>
      </c>
      <c r="I8" s="10">
        <v>0.1</v>
      </c>
      <c r="J8" s="9">
        <f t="shared" si="3"/>
        <v>7226</v>
      </c>
      <c r="K8" s="9">
        <f t="shared" si="1"/>
        <v>70</v>
      </c>
      <c r="L8" s="13">
        <f t="shared" si="2"/>
        <v>11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8" customFormat="1" x14ac:dyDescent="0.15">
      <c r="A9" s="19" t="s">
        <v>9</v>
      </c>
      <c r="B9" s="22">
        <v>40000</v>
      </c>
      <c r="C9" s="11">
        <v>100</v>
      </c>
      <c r="D9" s="12" t="s">
        <v>41</v>
      </c>
      <c r="E9" s="41">
        <f t="shared" si="0"/>
        <v>102</v>
      </c>
      <c r="F9" s="23">
        <v>16384</v>
      </c>
      <c r="G9" s="11">
        <v>100</v>
      </c>
      <c r="H9" s="11">
        <v>46</v>
      </c>
      <c r="I9" s="12">
        <v>0.2</v>
      </c>
      <c r="J9" s="11">
        <f t="shared" si="3"/>
        <v>12961</v>
      </c>
      <c r="K9" s="11">
        <f t="shared" si="1"/>
        <v>127</v>
      </c>
      <c r="L9" s="14">
        <f t="shared" si="2"/>
        <v>315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8" customFormat="1" x14ac:dyDescent="0.15">
      <c r="A10" s="19" t="s">
        <v>10</v>
      </c>
      <c r="B10" s="22">
        <v>250000</v>
      </c>
      <c r="C10" s="11">
        <v>100</v>
      </c>
      <c r="D10" s="12" t="s">
        <v>41</v>
      </c>
      <c r="E10" s="41">
        <f t="shared" si="0"/>
        <v>102</v>
      </c>
      <c r="F10" s="23">
        <v>16384</v>
      </c>
      <c r="G10" s="11">
        <v>100</v>
      </c>
      <c r="H10" s="11">
        <v>46</v>
      </c>
      <c r="I10" s="12">
        <v>0.2</v>
      </c>
      <c r="J10" s="11">
        <f t="shared" si="3"/>
        <v>12961</v>
      </c>
      <c r="K10" s="11">
        <f t="shared" si="1"/>
        <v>127</v>
      </c>
      <c r="L10" s="14">
        <f t="shared" si="2"/>
        <v>1969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8" customFormat="1" x14ac:dyDescent="0.15">
      <c r="A11" s="19" t="s">
        <v>11</v>
      </c>
      <c r="B11" s="22">
        <v>1000000</v>
      </c>
      <c r="C11" s="11">
        <v>100</v>
      </c>
      <c r="D11" s="12" t="s">
        <v>41</v>
      </c>
      <c r="E11" s="41">
        <f t="shared" si="0"/>
        <v>102</v>
      </c>
      <c r="F11" s="23">
        <v>16384</v>
      </c>
      <c r="G11" s="11">
        <v>100</v>
      </c>
      <c r="H11" s="11">
        <v>46</v>
      </c>
      <c r="I11" s="12">
        <v>0.2</v>
      </c>
      <c r="J11" s="11">
        <f t="shared" si="3"/>
        <v>12961</v>
      </c>
      <c r="K11" s="11">
        <f t="shared" si="1"/>
        <v>127</v>
      </c>
      <c r="L11" s="14">
        <f t="shared" si="2"/>
        <v>7875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8" customFormat="1" ht="14" thickBot="1" x14ac:dyDescent="0.2">
      <c r="A12" s="24" t="s">
        <v>12</v>
      </c>
      <c r="B12" s="25">
        <v>2500000</v>
      </c>
      <c r="C12" s="26">
        <v>100</v>
      </c>
      <c r="D12" s="27" t="s">
        <v>41</v>
      </c>
      <c r="E12" s="41">
        <f t="shared" si="0"/>
        <v>102</v>
      </c>
      <c r="F12" s="23">
        <v>16384</v>
      </c>
      <c r="G12" s="26">
        <v>100</v>
      </c>
      <c r="H12" s="26">
        <v>46</v>
      </c>
      <c r="I12" s="27">
        <v>0.2</v>
      </c>
      <c r="J12" s="11">
        <f t="shared" si="3"/>
        <v>12961</v>
      </c>
      <c r="K12" s="26">
        <f t="shared" si="1"/>
        <v>127</v>
      </c>
      <c r="L12" s="28">
        <f t="shared" si="2"/>
        <v>19686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.75" customHeight="1" thickBot="1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3"/>
      <c r="M13" s="34"/>
    </row>
    <row r="14" spans="1:256" ht="40" thickBot="1" x14ac:dyDescent="0.2">
      <c r="A14" s="29" t="s">
        <v>13</v>
      </c>
      <c r="B14" s="3" t="s">
        <v>30</v>
      </c>
      <c r="C14" s="3" t="s">
        <v>31</v>
      </c>
      <c r="D14" s="3" t="s">
        <v>42</v>
      </c>
      <c r="E14" s="3" t="s">
        <v>43</v>
      </c>
      <c r="F14" s="30"/>
      <c r="G14" s="3" t="s">
        <v>25</v>
      </c>
      <c r="H14" s="30"/>
      <c r="I14" s="30"/>
      <c r="J14" s="30"/>
      <c r="K14" s="30"/>
      <c r="L14" s="30"/>
      <c r="M14" s="3" t="s">
        <v>34</v>
      </c>
    </row>
    <row r="15" spans="1:256" ht="13.5" customHeight="1" thickBot="1" x14ac:dyDescent="0.2">
      <c r="A15" s="43" t="s">
        <v>14</v>
      </c>
      <c r="B15" s="55">
        <v>125829120</v>
      </c>
      <c r="C15" s="55">
        <f>B15</f>
        <v>125829120</v>
      </c>
      <c r="D15" s="55">
        <f>B15</f>
        <v>125829120</v>
      </c>
      <c r="E15" s="55">
        <f>B15</f>
        <v>125829120</v>
      </c>
      <c r="F15" s="16"/>
      <c r="G15" s="16"/>
      <c r="H15" s="16"/>
      <c r="I15" s="16"/>
      <c r="J15" s="16"/>
      <c r="K15" s="16"/>
      <c r="L15" s="16"/>
      <c r="M15" s="16"/>
    </row>
    <row r="16" spans="1:256" ht="17" thickBot="1" x14ac:dyDescent="0.2">
      <c r="A16" s="51" t="s">
        <v>15</v>
      </c>
      <c r="B16" s="60">
        <f>+G16*M16</f>
        <v>244508.44444444444</v>
      </c>
      <c r="C16" s="60">
        <f>+B16*5%</f>
        <v>12225.422222222223</v>
      </c>
      <c r="D16" s="60"/>
      <c r="E16" s="60"/>
      <c r="F16" s="44"/>
      <c r="G16" s="65">
        <v>4096</v>
      </c>
      <c r="H16" s="45"/>
      <c r="I16" s="45"/>
      <c r="J16" s="45"/>
      <c r="K16" s="45"/>
      <c r="L16" s="45"/>
      <c r="M16" s="46">
        <f>SUM(L2:L5)</f>
        <v>59.694444444444443</v>
      </c>
    </row>
    <row r="17" spans="1:13" ht="17" thickBot="1" x14ac:dyDescent="0.2">
      <c r="A17" s="52" t="s">
        <v>16</v>
      </c>
      <c r="B17" s="60">
        <f>+G17*M17</f>
        <v>4194304</v>
      </c>
      <c r="C17" s="60">
        <f>+B17*5%</f>
        <v>209715.20000000001</v>
      </c>
      <c r="D17" s="60"/>
      <c r="E17" s="60"/>
      <c r="F17" s="15"/>
      <c r="G17" s="62">
        <v>8192</v>
      </c>
      <c r="H17" s="5"/>
      <c r="I17" s="5"/>
      <c r="J17" s="5"/>
      <c r="K17" s="5"/>
      <c r="L17" s="5"/>
      <c r="M17" s="47">
        <f>SUM(L6:L8)</f>
        <v>512</v>
      </c>
    </row>
    <row r="18" spans="1:13" ht="17" thickBot="1" x14ac:dyDescent="0.2">
      <c r="A18" s="53" t="s">
        <v>17</v>
      </c>
      <c r="B18" s="60">
        <f>+G18*M18</f>
        <v>488980480</v>
      </c>
      <c r="C18" s="60">
        <f>+B18*5%</f>
        <v>24449024</v>
      </c>
      <c r="D18" s="60"/>
      <c r="E18" s="60"/>
      <c r="F18" s="48"/>
      <c r="G18" s="63">
        <v>16384</v>
      </c>
      <c r="H18" s="49"/>
      <c r="I18" s="49"/>
      <c r="J18" s="49"/>
      <c r="K18" s="49"/>
      <c r="L18" s="49"/>
      <c r="M18" s="50">
        <f>SUM(L9:L12)</f>
        <v>29845</v>
      </c>
    </row>
    <row r="19" spans="1:13" ht="17" thickBot="1" x14ac:dyDescent="0.2">
      <c r="A19" s="51" t="s">
        <v>18</v>
      </c>
      <c r="B19" s="60">
        <f t="shared" ref="B19:C21" si="4">B16</f>
        <v>244508.44444444444</v>
      </c>
      <c r="C19" s="60">
        <f t="shared" si="4"/>
        <v>12225.422222222223</v>
      </c>
      <c r="D19" s="60"/>
      <c r="E19" s="60"/>
      <c r="F19" s="5"/>
      <c r="G19" s="5"/>
      <c r="H19" s="5"/>
      <c r="I19" s="5"/>
      <c r="J19" s="5"/>
      <c r="K19" s="5"/>
    </row>
    <row r="20" spans="1:13" ht="17" thickBot="1" x14ac:dyDescent="0.2">
      <c r="A20" s="52" t="s">
        <v>19</v>
      </c>
      <c r="B20" s="60">
        <f t="shared" si="4"/>
        <v>4194304</v>
      </c>
      <c r="C20" s="60">
        <f t="shared" si="4"/>
        <v>209715.20000000001</v>
      </c>
      <c r="D20" s="60"/>
      <c r="E20" s="60"/>
      <c r="F20" s="5"/>
      <c r="G20" s="5"/>
      <c r="H20" s="5"/>
      <c r="I20" s="5"/>
      <c r="J20" s="5"/>
      <c r="K20" s="5"/>
    </row>
    <row r="21" spans="1:13" ht="17" thickBot="1" x14ac:dyDescent="0.2">
      <c r="A21" s="53" t="s">
        <v>20</v>
      </c>
      <c r="B21" s="60">
        <f t="shared" si="4"/>
        <v>488980480</v>
      </c>
      <c r="C21" s="60">
        <f t="shared" si="4"/>
        <v>24449024</v>
      </c>
      <c r="D21" s="60"/>
      <c r="E21" s="60"/>
      <c r="F21" s="5"/>
      <c r="G21" s="5"/>
      <c r="H21" s="5"/>
      <c r="I21" s="5"/>
      <c r="J21" s="5"/>
      <c r="K21" s="5"/>
    </row>
    <row r="22" spans="1:13" ht="17" thickBot="1" x14ac:dyDescent="0.2">
      <c r="A22" s="56" t="s">
        <v>21</v>
      </c>
      <c r="B22" s="60">
        <f>+(B17*0.1)+(B18*0.2)</f>
        <v>98215526.400000006</v>
      </c>
      <c r="C22" s="60">
        <f>+B22*5%</f>
        <v>4910776.3200000003</v>
      </c>
      <c r="D22" s="60"/>
      <c r="E22" s="60"/>
      <c r="F22" s="5"/>
      <c r="G22" s="5"/>
      <c r="H22" s="5"/>
      <c r="I22" s="5"/>
      <c r="J22" s="5"/>
      <c r="K22" s="5"/>
    </row>
    <row r="23" spans="1:13" ht="17" thickBot="1" x14ac:dyDescent="0.2">
      <c r="A23" s="51" t="s">
        <v>22</v>
      </c>
      <c r="B23" s="61">
        <v>30720</v>
      </c>
      <c r="C23" s="61">
        <f>B23*0.05</f>
        <v>1536</v>
      </c>
      <c r="D23" s="55"/>
      <c r="E23" s="55"/>
      <c r="F23" s="5"/>
      <c r="G23" s="5"/>
      <c r="H23" s="5"/>
      <c r="I23" s="5"/>
      <c r="J23" s="5"/>
      <c r="K23" s="5"/>
    </row>
    <row r="24" spans="1:13" ht="17" thickBot="1" x14ac:dyDescent="0.2">
      <c r="A24" s="52" t="s">
        <v>27</v>
      </c>
      <c r="B24" s="61">
        <v>30720</v>
      </c>
      <c r="C24" s="61">
        <f>B24*0.05</f>
        <v>1536</v>
      </c>
      <c r="D24" s="55"/>
      <c r="E24" s="55"/>
      <c r="F24" s="5"/>
      <c r="G24" s="5"/>
      <c r="H24" s="5"/>
      <c r="I24" s="5"/>
      <c r="J24" s="5"/>
      <c r="K24" s="5"/>
    </row>
    <row r="25" spans="1:13" ht="17" thickBot="1" x14ac:dyDescent="0.2">
      <c r="A25" s="52" t="s">
        <v>23</v>
      </c>
      <c r="B25" s="61">
        <v>10000</v>
      </c>
      <c r="C25" s="61">
        <f>B25*0.05</f>
        <v>500</v>
      </c>
      <c r="D25" s="55"/>
      <c r="E25" s="55"/>
      <c r="F25" s="5"/>
      <c r="G25" s="5"/>
      <c r="H25" s="5"/>
      <c r="I25" s="5"/>
      <c r="J25" s="5"/>
      <c r="K25" s="5"/>
    </row>
    <row r="26" spans="1:13" ht="17" thickBot="1" x14ac:dyDescent="0.2">
      <c r="A26" s="53" t="s">
        <v>24</v>
      </c>
      <c r="B26" s="61">
        <v>9437184</v>
      </c>
      <c r="C26" s="61">
        <f>B26</f>
        <v>9437184</v>
      </c>
      <c r="D26" s="55">
        <f>B26</f>
        <v>9437184</v>
      </c>
      <c r="E26" s="55">
        <f>B26</f>
        <v>9437184</v>
      </c>
      <c r="F26" s="5"/>
      <c r="G26" s="5"/>
      <c r="H26" s="5"/>
      <c r="I26" s="5"/>
      <c r="J26" s="5"/>
      <c r="K26" s="5"/>
    </row>
    <row r="27" spans="1:13" ht="17" thickBot="1" x14ac:dyDescent="0.2">
      <c r="A27" s="52" t="s">
        <v>35</v>
      </c>
      <c r="B27" s="57">
        <f>SUM(B15:B26)</f>
        <v>1220391855.2888889</v>
      </c>
      <c r="C27" s="58">
        <f>SUM(C15:C26)</f>
        <v>189522581.56444445</v>
      </c>
      <c r="D27" s="64">
        <f>SUM(D15:D26)</f>
        <v>135266304</v>
      </c>
      <c r="E27" s="59">
        <f>SUM(E15:E26)</f>
        <v>135266304</v>
      </c>
      <c r="F27" s="5"/>
      <c r="G27" s="5"/>
      <c r="H27" s="5"/>
      <c r="I27" s="5"/>
      <c r="J27" s="5"/>
      <c r="K27" s="5"/>
    </row>
    <row r="31" spans="1:13" x14ac:dyDescent="0.15">
      <c r="E31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Technology</dc:creator>
  <cp:lastModifiedBy>Microsoft Office User</cp:lastModifiedBy>
  <dcterms:created xsi:type="dcterms:W3CDTF">2000-03-24T13:36:17Z</dcterms:created>
  <dcterms:modified xsi:type="dcterms:W3CDTF">2024-11-07T07:25:27Z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2024-10-10T19:11:22Z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8240363e-27da-42c6-861b-21109274391c</vt:lpwstr>
  </property>
  <property fmtid="{D5CDD505-2E9C-101B-9397-08002B2CF9AE}" pid="8" name="MSIP_Label_4044bd30-2ed7-4c9d-9d12-46200872a97b_ContentBits">
    <vt:lpwstr>0</vt:lpwstr>
  </property>
</Properties>
</file>