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st\Modelo_SVR\"/>
    </mc:Choice>
  </mc:AlternateContent>
  <xr:revisionPtr revIDLastSave="0" documentId="8_{3D4FC6FE-0014-423E-A4DC-807B88E8EA73}" xr6:coauthVersionLast="36" xr6:coauthVersionMax="36" xr10:uidLastSave="{00000000-0000-0000-0000-000000000000}"/>
  <bookViews>
    <workbookView xWindow="0" yWindow="0" windowWidth="12390" windowHeight="6420" xr2:uid="{6B32142F-C0B3-4BC0-997D-DDB15F6FD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6" i="1"/>
  <c r="I16" i="1"/>
  <c r="H16" i="1"/>
  <c r="G16" i="1"/>
  <c r="K20" i="1"/>
  <c r="K18" i="1"/>
  <c r="J5" i="1" l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H19" i="1" s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D18" i="1"/>
  <c r="D17" i="1"/>
  <c r="C18" i="1"/>
  <c r="C17" i="1"/>
  <c r="E9" i="1" s="1"/>
  <c r="J19" i="1" l="1"/>
  <c r="E16" i="1"/>
  <c r="F6" i="1"/>
  <c r="I19" i="1"/>
  <c r="E13" i="1"/>
  <c r="G19" i="1"/>
  <c r="F9" i="1"/>
  <c r="F5" i="1"/>
  <c r="F8" i="1"/>
  <c r="F4" i="1"/>
  <c r="E12" i="1"/>
  <c r="E8" i="1"/>
  <c r="I18" i="1"/>
  <c r="I20" i="1"/>
  <c r="E4" i="1"/>
  <c r="H20" i="1"/>
  <c r="H18" i="1"/>
  <c r="J18" i="1"/>
  <c r="J20" i="1"/>
  <c r="F13" i="1"/>
  <c r="G20" i="1"/>
  <c r="G18" i="1"/>
  <c r="F15" i="1"/>
  <c r="F11" i="1"/>
  <c r="F7" i="1"/>
  <c r="E15" i="1"/>
  <c r="E11" i="1"/>
  <c r="E7" i="1"/>
  <c r="F12" i="1"/>
  <c r="F14" i="1"/>
  <c r="F10" i="1"/>
  <c r="E14" i="1"/>
  <c r="E10" i="1"/>
  <c r="E6" i="1"/>
</calcChain>
</file>

<file path=xl/sharedStrings.xml><?xml version="1.0" encoding="utf-8"?>
<sst xmlns="http://schemas.openxmlformats.org/spreadsheetml/2006/main" count="39" uniqueCount="38">
  <si>
    <t>Estación</t>
  </si>
  <si>
    <t>Altitud</t>
  </si>
  <si>
    <t>Id</t>
  </si>
  <si>
    <t>st-20560</t>
  </si>
  <si>
    <t>st-01256</t>
  </si>
  <si>
    <t>st-20142</t>
  </si>
  <si>
    <t>st-74521</t>
  </si>
  <si>
    <t>st-22474</t>
  </si>
  <si>
    <t>st-10265</t>
  </si>
  <si>
    <t>st-20304</t>
  </si>
  <si>
    <t>st-54740</t>
  </si>
  <si>
    <t>st-55101</t>
  </si>
  <si>
    <t>st-54267</t>
  </si>
  <si>
    <t>st-25330</t>
  </si>
  <si>
    <t>st-25040</t>
  </si>
  <si>
    <t>Panual</t>
  </si>
  <si>
    <t>norm1</t>
  </si>
  <si>
    <t>norm2</t>
  </si>
  <si>
    <t>SVR</t>
  </si>
  <si>
    <t>RL</t>
  </si>
  <si>
    <t>R</t>
  </si>
  <si>
    <t>RMSE</t>
  </si>
  <si>
    <t>NSE</t>
  </si>
  <si>
    <t>For plot</t>
  </si>
  <si>
    <t>Pronostic</t>
  </si>
  <si>
    <t>Avge</t>
  </si>
  <si>
    <t>St.Dev</t>
  </si>
  <si>
    <t>(msnm)</t>
  </si>
  <si>
    <t>mm</t>
  </si>
  <si>
    <t>Reg.Lin</t>
  </si>
  <si>
    <t>Reg.Exp</t>
  </si>
  <si>
    <t>Reg.Pol.</t>
  </si>
  <si>
    <t>Reg.pot</t>
  </si>
  <si>
    <t>Predicción de la P_anual</t>
  </si>
  <si>
    <t>RE</t>
  </si>
  <si>
    <t>RPl</t>
  </si>
  <si>
    <t>RPt</t>
  </si>
  <si>
    <t>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</si>
</sst>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170" fontId="0" fillId="0" borderId="5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1" fontId="0" fillId="0" borderId="2" xfId="0" applyNumberFormat="1" applyFill="1" applyBorder="1" applyAlignment="1">
      <alignment horizontal="center" vertical="center"/>
    </xf>
    <xf numFmtId="171" fontId="0" fillId="0" borderId="7" xfId="0" applyNumberForma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center"/>
    </xf>
    <xf numFmtId="171" fontId="0" fillId="0" borderId="5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1" fontId="0" fillId="0" borderId="3" xfId="0" applyNumberForma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6600"/>
      <color rgb="FF0099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93174790546429"/>
                  <c:y val="0.2640748447670257"/>
                </c:manualLayout>
              </c:layout>
              <c:numFmt formatCode="General" sourceLinked="0"/>
              <c:spPr>
                <a:noFill/>
                <a:ln>
                  <a:solidFill>
                    <a:srgbClr val="0033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33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1"/>
            <c:dispEq val="1"/>
            <c:trendlineLbl>
              <c:layout>
                <c:manualLayout>
                  <c:x val="-0.540644488545302"/>
                  <c:y val="0.5417052043970190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53744279076427"/>
                  <c:y val="0.48990849716724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1"/>
            <c:dispEq val="1"/>
            <c:trendlineLbl>
              <c:layout>
                <c:manualLayout>
                  <c:x val="3.0613481277227742E-2"/>
                  <c:y val="0.59216971028727117"/>
                </c:manualLayout>
              </c:layout>
              <c:numFmt formatCode="General" sourceLinked="0"/>
              <c:spPr>
                <a:noFill/>
                <a:ln>
                  <a:solidFill>
                    <a:srgbClr val="0099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-1.9518662685859769</c:v>
                </c:pt>
                <c:pt idx="1">
                  <c:v>-1.2137985694737716</c:v>
                </c:pt>
                <c:pt idx="2">
                  <c:v>-0.69558082328860638</c:v>
                </c:pt>
                <c:pt idx="3">
                  <c:v>-0.62229750564625985</c:v>
                </c:pt>
                <c:pt idx="4">
                  <c:v>-0.41396350263444587</c:v>
                </c:pt>
                <c:pt idx="5">
                  <c:v>-2.5561919130008836E-2</c:v>
                </c:pt>
                <c:pt idx="6">
                  <c:v>0.25186778337316046</c:v>
                </c:pt>
                <c:pt idx="7">
                  <c:v>0.63398793965111067</c:v>
                </c:pt>
                <c:pt idx="8">
                  <c:v>0.80672718837949908</c:v>
                </c:pt>
                <c:pt idx="9">
                  <c:v>0.91560526030527123</c:v>
                </c:pt>
                <c:pt idx="10">
                  <c:v>1.0161080959290609</c:v>
                </c:pt>
                <c:pt idx="11">
                  <c:v>1.2987723211209692</c:v>
                </c:pt>
              </c:numCache>
            </c:numRef>
          </c:xVal>
          <c:yVal>
            <c:numRef>
              <c:f>Sheet1!$F$4:$F$15</c:f>
              <c:numCache>
                <c:formatCode>General</c:formatCode>
                <c:ptCount val="12"/>
                <c:pt idx="0">
                  <c:v>-1.3237683590692588</c:v>
                </c:pt>
                <c:pt idx="1">
                  <c:v>-1.1558945146025588</c:v>
                </c:pt>
                <c:pt idx="2">
                  <c:v>-0.53835858674291204</c:v>
                </c:pt>
                <c:pt idx="3">
                  <c:v>-0.97950075697683447</c:v>
                </c:pt>
                <c:pt idx="4">
                  <c:v>-0.67720161600108508</c:v>
                </c:pt>
                <c:pt idx="5">
                  <c:v>-0.26035697588734308</c:v>
                </c:pt>
                <c:pt idx="6">
                  <c:v>-8.2306568480697718E-3</c:v>
                </c:pt>
                <c:pt idx="7">
                  <c:v>0.90150673713218621</c:v>
                </c:pt>
                <c:pt idx="8">
                  <c:v>0.67967344265833274</c:v>
                </c:pt>
                <c:pt idx="9">
                  <c:v>0.33319697419134631</c:v>
                </c:pt>
                <c:pt idx="10">
                  <c:v>1.2290500652457854</c:v>
                </c:pt>
                <c:pt idx="11">
                  <c:v>1.7998842469004099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8A-4786-BC79-5EE179B3BF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Sheet1!$D$21:$D$22</c:f>
              <c:numCache>
                <c:formatCode>General</c:formatCode>
                <c:ptCount val="2"/>
                <c:pt idx="0">
                  <c:v>0.46124999999999999</c:v>
                </c:pt>
                <c:pt idx="1">
                  <c:v>0.46124999999999999</c:v>
                </c:pt>
              </c:numCache>
            </c:numRef>
          </c:xVal>
          <c:yVal>
            <c:numRef>
              <c:f>Sheet1!$E$21:$E$22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8A-4786-BC79-5EE179B3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 de la Precipitación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841601902235"/>
          <c:y val="0.11023749781045027"/>
          <c:w val="0.81051221107215687"/>
          <c:h val="0.74122054706946205"/>
        </c:manualLayout>
      </c:layout>
      <c:scatterChart>
        <c:scatterStyle val="lineMarker"/>
        <c:varyColors val="0"/>
        <c:ser>
          <c:idx val="0"/>
          <c:order val="0"/>
          <c:tx>
            <c:v>P_obs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forward val="5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0"/>
            <c:dispEq val="0"/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115.2</c:v>
                </c:pt>
                <c:pt idx="1">
                  <c:v>168.4</c:v>
                </c:pt>
                <c:pt idx="2">
                  <c:v>364.1</c:v>
                </c:pt>
                <c:pt idx="3">
                  <c:v>224.3</c:v>
                </c:pt>
                <c:pt idx="4">
                  <c:v>320.10000000000002</c:v>
                </c:pt>
                <c:pt idx="5">
                  <c:v>452.2</c:v>
                </c:pt>
                <c:pt idx="6">
                  <c:v>532.1</c:v>
                </c:pt>
                <c:pt idx="7">
                  <c:v>820.4</c:v>
                </c:pt>
                <c:pt idx="8">
                  <c:v>750.1</c:v>
                </c:pt>
                <c:pt idx="9">
                  <c:v>640.29999999999995</c:v>
                </c:pt>
                <c:pt idx="10">
                  <c:v>924.2</c:v>
                </c:pt>
                <c:pt idx="11">
                  <c:v>1105.0999999999999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1B-4EA4-9502-3ACE09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scatterChart>
        <c:scatterStyle val="smoothMarker"/>
        <c:varyColors val="0"/>
        <c:ser>
          <c:idx val="2"/>
          <c:order val="1"/>
          <c:tx>
            <c:v>SVR (P_obs)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Sheet1!$K$4:$K$15</c:f>
              <c:numCache>
                <c:formatCode>0.0</c:formatCode>
                <c:ptCount val="12"/>
                <c:pt idx="0">
                  <c:v>145.52876022000001</c:v>
                </c:pt>
                <c:pt idx="1">
                  <c:v>198.7269148</c:v>
                </c:pt>
                <c:pt idx="2">
                  <c:v>293.72456504000002</c:v>
                </c:pt>
                <c:pt idx="3">
                  <c:v>307.54479927</c:v>
                </c:pt>
                <c:pt idx="4">
                  <c:v>350.31632724999997</c:v>
                </c:pt>
                <c:pt idx="5">
                  <c:v>458.03317204000001</c:v>
                </c:pt>
                <c:pt idx="6">
                  <c:v>562.60760126000002</c:v>
                </c:pt>
                <c:pt idx="7">
                  <c:v>720.03791887</c:v>
                </c:pt>
                <c:pt idx="8">
                  <c:v>780.42693647999999</c:v>
                </c:pt>
                <c:pt idx="9">
                  <c:v>810.41524912</c:v>
                </c:pt>
                <c:pt idx="10">
                  <c:v>830.98169452000002</c:v>
                </c:pt>
                <c:pt idx="11">
                  <c:v>846.02830313000004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B-4EA4-9502-3ACE09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 (msnm)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Precipitación anual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29790814599371"/>
          <c:y val="0.16497189008627669"/>
          <c:w val="0.22719787429364521"/>
          <c:h val="0.34862540904136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forward val="50"/>
            <c:dispRSqr val="1"/>
            <c:dispEq val="1"/>
            <c:trendlineLbl>
              <c:layout>
                <c:manualLayout>
                  <c:x val="-0.45765950651970638"/>
                  <c:y val="8.9919051786115867E-2"/>
                </c:manualLayout>
              </c:layout>
              <c:numFmt formatCode="General" sourceLinked="0"/>
              <c:spPr>
                <a:noFill/>
                <a:ln>
                  <a:solidFill>
                    <a:srgbClr val="0033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33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1"/>
            <c:dispEq val="1"/>
            <c:trendlineLbl>
              <c:layout>
                <c:manualLayout>
                  <c:x val="-0.48923118039122676"/>
                  <c:y val="0.3615829821149541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53744279076427"/>
                  <c:y val="0.48990849716724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1"/>
            <c:dispEq val="1"/>
            <c:trendlineLbl>
              <c:layout>
                <c:manualLayout>
                  <c:x val="3.0613481277227742E-2"/>
                  <c:y val="0.59216971028727117"/>
                </c:manualLayout>
              </c:layout>
              <c:numFmt formatCode="General" sourceLinked="0"/>
              <c:spPr>
                <a:noFill/>
                <a:ln>
                  <a:solidFill>
                    <a:srgbClr val="0099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115.2</c:v>
                </c:pt>
                <c:pt idx="1">
                  <c:v>168.4</c:v>
                </c:pt>
                <c:pt idx="2">
                  <c:v>364.1</c:v>
                </c:pt>
                <c:pt idx="3">
                  <c:v>224.3</c:v>
                </c:pt>
                <c:pt idx="4">
                  <c:v>320.10000000000002</c:v>
                </c:pt>
                <c:pt idx="5">
                  <c:v>452.2</c:v>
                </c:pt>
                <c:pt idx="6">
                  <c:v>532.1</c:v>
                </c:pt>
                <c:pt idx="7">
                  <c:v>820.4</c:v>
                </c:pt>
                <c:pt idx="8">
                  <c:v>750.1</c:v>
                </c:pt>
                <c:pt idx="9">
                  <c:v>640.29999999999995</c:v>
                </c:pt>
                <c:pt idx="10">
                  <c:v>924.2</c:v>
                </c:pt>
                <c:pt idx="11">
                  <c:v>1105.0999999999999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F-4659-ACBC-87E088741F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Sheet1!$B$21:$B$22</c:f>
              <c:numCache>
                <c:formatCode>General</c:formatCode>
                <c:ptCount val="2"/>
                <c:pt idx="0">
                  <c:v>3520</c:v>
                </c:pt>
                <c:pt idx="1">
                  <c:v>3520</c:v>
                </c:pt>
              </c:numCache>
            </c:num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D-4314-8FAB-222BC94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scatterChart>
        <c:scatterStyle val="smoothMarker"/>
        <c:varyColors val="0"/>
        <c:ser>
          <c:idx val="2"/>
          <c:order val="2"/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Sheet1!$K$4:$K$15</c:f>
              <c:numCache>
                <c:formatCode>0.0</c:formatCode>
                <c:ptCount val="12"/>
                <c:pt idx="0">
                  <c:v>145.52876022000001</c:v>
                </c:pt>
                <c:pt idx="1">
                  <c:v>198.7269148</c:v>
                </c:pt>
                <c:pt idx="2">
                  <c:v>293.72456504000002</c:v>
                </c:pt>
                <c:pt idx="3">
                  <c:v>307.54479927</c:v>
                </c:pt>
                <c:pt idx="4">
                  <c:v>350.31632724999997</c:v>
                </c:pt>
                <c:pt idx="5">
                  <c:v>458.03317204000001</c:v>
                </c:pt>
                <c:pt idx="6">
                  <c:v>562.60760126000002</c:v>
                </c:pt>
                <c:pt idx="7">
                  <c:v>720.03791887</c:v>
                </c:pt>
                <c:pt idx="8">
                  <c:v>780.42693647999999</c:v>
                </c:pt>
                <c:pt idx="9">
                  <c:v>810.41524912</c:v>
                </c:pt>
                <c:pt idx="10">
                  <c:v>830.98169452000002</c:v>
                </c:pt>
                <c:pt idx="11">
                  <c:v>846.02830313000004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D-4314-8FAB-222BC94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</a:t>
                </a:r>
                <a:r>
                  <a:rPr lang="en-US" baseline="0"/>
                  <a:t> (msnm)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Precipitación</a:t>
                </a:r>
                <a:r>
                  <a:rPr lang="en-US" baseline="0"/>
                  <a:t> anual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357188</xdr:colOff>
      <xdr:row>6</xdr:row>
      <xdr:rowOff>166689</xdr:rowOff>
    </xdr:from>
    <xdr:to>
      <xdr:col>23</xdr:col>
      <xdr:colOff>369094</xdr:colOff>
      <xdr:row>29</xdr:row>
      <xdr:rowOff>76204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BDEE8-F90E-42DD-B1EA-985709A44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283106</xdr:colOff>
      <xdr:row>20</xdr:row>
      <xdr:rowOff>178593</xdr:rowOff>
    </xdr:from>
    <xdr:to>
      <xdr:col>10</xdr:col>
      <xdr:colOff>340643</xdr:colOff>
      <xdr:row>24</xdr:row>
      <xdr:rowOff>112015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AB8C5D-176E-4AA4-8E3A-A3934E7B5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9" y="3988593"/>
          <a:ext cx="2745704" cy="695422"/>
        </a:xfrm>
        <a:prstGeom prst="rect">
          <a:avLst/>
        </a:prstGeom>
      </xdr:spPr>
    </xdr:pic>
    <xdr:clientData/>
  </xdr:twoCellAnchor>
  <xdr:twoCellAnchor>
    <xdr:from>
      <xdr:col>11</xdr:col>
      <xdr:colOff>476249</xdr:colOff>
      <xdr:row>0</xdr:row>
      <xdr:rowOff>179917</xdr:rowOff>
    </xdr:from>
    <xdr:to>
      <xdr:col>21</xdr:col>
      <xdr:colOff>488154</xdr:colOff>
      <xdr:row>24</xdr:row>
      <xdr:rowOff>89432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2170B4-5618-4368-947B-49AD4BB06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146845</xdr:colOff>
      <xdr:row>0</xdr:row>
      <xdr:rowOff>136787</xdr:rowOff>
    </xdr:from>
    <xdr:to>
      <xdr:col>24</xdr:col>
      <xdr:colOff>158750</xdr:colOff>
      <xdr:row>24</xdr:row>
      <xdr:rowOff>46302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A7717-B7F7-4BBE-90D3-6E998C45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1499-E632-4B0C-8BBB-C1BA732D58CA}">
  <dimension ref="A1:K26"/>
  <sheetViews>
    <sheetView tabSelected="1" zoomScale="90" zoomScaleNormal="90" workbookViewId="0">
      <selection activeCell="L13" sqref="L13"/>
    </sheetView>
  </sheetViews>
  <sheetFormatPr defaultRowHeight="15" x14ac:dyDescent="0.25"/>
  <cols>
    <col min="1" max="1" width="3.7109375" customWidth="1"/>
    <col min="2" max="2" width="10.42578125" customWidth="1"/>
    <col min="3" max="3" width="9.7109375" customWidth="1"/>
    <col min="5" max="5" width="8.5703125" customWidth="1"/>
    <col min="6" max="6" width="7.85546875" customWidth="1"/>
    <col min="7" max="11" width="8.140625" customWidth="1"/>
  </cols>
  <sheetData>
    <row r="1" spans="1:11" x14ac:dyDescent="0.25">
      <c r="G1" s="2"/>
    </row>
    <row r="2" spans="1:11" x14ac:dyDescent="0.25">
      <c r="A2" s="23" t="s">
        <v>2</v>
      </c>
      <c r="B2" s="23" t="s">
        <v>0</v>
      </c>
      <c r="C2" s="23" t="s">
        <v>1</v>
      </c>
      <c r="D2" s="23" t="s">
        <v>15</v>
      </c>
      <c r="E2" s="3" t="s">
        <v>16</v>
      </c>
      <c r="F2" s="3" t="s">
        <v>17</v>
      </c>
      <c r="G2" s="26" t="s">
        <v>33</v>
      </c>
      <c r="H2" s="25"/>
      <c r="I2" s="25"/>
      <c r="J2" s="25"/>
      <c r="K2" s="25"/>
    </row>
    <row r="3" spans="1:11" x14ac:dyDescent="0.25">
      <c r="A3" s="24"/>
      <c r="B3" s="24"/>
      <c r="C3" s="24" t="s">
        <v>27</v>
      </c>
      <c r="D3" s="24" t="s">
        <v>28</v>
      </c>
      <c r="E3" s="3"/>
      <c r="F3" s="3"/>
      <c r="G3" s="27" t="s">
        <v>29</v>
      </c>
      <c r="H3" s="24" t="s">
        <v>30</v>
      </c>
      <c r="I3" s="24" t="s">
        <v>31</v>
      </c>
      <c r="J3" s="24" t="s">
        <v>32</v>
      </c>
      <c r="K3" s="24" t="s">
        <v>18</v>
      </c>
    </row>
    <row r="4" spans="1:11" x14ac:dyDescent="0.25">
      <c r="A4" s="20">
        <v>1</v>
      </c>
      <c r="B4" s="20" t="s">
        <v>3</v>
      </c>
      <c r="C4" s="20">
        <v>1215</v>
      </c>
      <c r="D4" s="20">
        <v>115.2</v>
      </c>
      <c r="E4" s="5">
        <f>+(C4-$C$17)/$C$18</f>
        <v>-1.9518662685859769</v>
      </c>
      <c r="F4" s="5">
        <f>+(D4-$D$17)/$D$18</f>
        <v>-1.3237683590692588</v>
      </c>
      <c r="G4" s="28">
        <f>0.3097*C4-418.88</f>
        <v>-42.594500000000039</v>
      </c>
      <c r="H4" s="29">
        <f>46.744*EXP(0.0007*C4)</f>
        <v>109.419148345487</v>
      </c>
      <c r="I4" s="29">
        <f>0.00009*C4^2-0.2166*C4+252.05</f>
        <v>121.74125000000004</v>
      </c>
      <c r="J4" s="29">
        <f>0.0002*C4^1.8376</f>
        <v>93.163836383486171</v>
      </c>
      <c r="K4" s="29">
        <v>145.52876022000001</v>
      </c>
    </row>
    <row r="5" spans="1:11" x14ac:dyDescent="0.25">
      <c r="A5" s="21">
        <v>2</v>
      </c>
      <c r="B5" s="21" t="s">
        <v>4</v>
      </c>
      <c r="C5" s="21">
        <v>1920</v>
      </c>
      <c r="D5" s="21">
        <v>168.4</v>
      </c>
      <c r="E5" s="5">
        <f t="shared" ref="E5:E15" si="0">+(C5-$C$17)/$C$18</f>
        <v>-1.2137985694737716</v>
      </c>
      <c r="F5" s="5">
        <f t="shared" ref="F5:F15" si="1">+(D5-$D$17)/$D$18</f>
        <v>-1.1558945146025588</v>
      </c>
      <c r="G5" s="30">
        <f>0.3097*C5-418.88</f>
        <v>175.74399999999991</v>
      </c>
      <c r="H5" s="31">
        <f>46.744*EXP(0.0007*C5)</f>
        <v>179.2328691383513</v>
      </c>
      <c r="I5" s="31">
        <f>0.00009*C5^2-0.2166*C5+252.05</f>
        <v>167.95400000000006</v>
      </c>
      <c r="J5" s="31">
        <f>0.0002*C5^1.8376</f>
        <v>215.98536939503975</v>
      </c>
      <c r="K5" s="31">
        <v>198.7269148</v>
      </c>
    </row>
    <row r="6" spans="1:11" x14ac:dyDescent="0.25">
      <c r="A6" s="21">
        <v>3</v>
      </c>
      <c r="B6" s="21" t="s">
        <v>5</v>
      </c>
      <c r="C6" s="21">
        <v>2415</v>
      </c>
      <c r="D6" s="21">
        <v>364.1</v>
      </c>
      <c r="E6" s="5">
        <f t="shared" si="0"/>
        <v>-0.69558082328860638</v>
      </c>
      <c r="F6" s="5">
        <f t="shared" si="1"/>
        <v>-0.53835858674291204</v>
      </c>
      <c r="G6" s="30">
        <f>0.3097*C6-418.88</f>
        <v>329.04549999999995</v>
      </c>
      <c r="H6" s="31">
        <f>46.744*EXP(0.0007*C6)</f>
        <v>253.45490185499747</v>
      </c>
      <c r="I6" s="31">
        <f>0.00009*C6^2-0.2166*C6+252.05</f>
        <v>253.8612500000001</v>
      </c>
      <c r="J6" s="31">
        <f>0.0002*C6^1.8376</f>
        <v>329.21417250389288</v>
      </c>
      <c r="K6" s="31">
        <v>293.72456504000002</v>
      </c>
    </row>
    <row r="7" spans="1:11" x14ac:dyDescent="0.25">
      <c r="A7" s="21">
        <v>4</v>
      </c>
      <c r="B7" s="21" t="s">
        <v>6</v>
      </c>
      <c r="C7" s="21">
        <v>2485</v>
      </c>
      <c r="D7" s="21">
        <v>224.3</v>
      </c>
      <c r="E7" s="5">
        <f t="shared" si="0"/>
        <v>-0.62229750564625985</v>
      </c>
      <c r="F7" s="5">
        <f t="shared" si="1"/>
        <v>-0.97950075697683447</v>
      </c>
      <c r="G7" s="30">
        <f>0.3097*C7-418.88</f>
        <v>350.72449999999992</v>
      </c>
      <c r="H7" s="31">
        <f>46.744*EXP(0.0007*C7)</f>
        <v>266.18349592293492</v>
      </c>
      <c r="I7" s="31">
        <f>0.00009*C7^2-0.2166*C7+252.05</f>
        <v>269.56925000000007</v>
      </c>
      <c r="J7" s="31">
        <f>0.0002*C7^1.8376</f>
        <v>346.96189055574405</v>
      </c>
      <c r="K7" s="31">
        <v>307.54479927</v>
      </c>
    </row>
    <row r="8" spans="1:11" x14ac:dyDescent="0.25">
      <c r="A8" s="21">
        <v>5</v>
      </c>
      <c r="B8" s="21" t="s">
        <v>7</v>
      </c>
      <c r="C8" s="21">
        <v>2684</v>
      </c>
      <c r="D8" s="21">
        <v>320.10000000000002</v>
      </c>
      <c r="E8" s="5">
        <f t="shared" si="0"/>
        <v>-0.41396350263444587</v>
      </c>
      <c r="F8" s="5">
        <f t="shared" si="1"/>
        <v>-0.67720161600108508</v>
      </c>
      <c r="G8" s="30">
        <f>0.3097*C8-418.88</f>
        <v>412.35479999999995</v>
      </c>
      <c r="H8" s="31">
        <f>46.744*EXP(0.0007*C8)</f>
        <v>305.96964731519307</v>
      </c>
      <c r="I8" s="31">
        <f>0.00009*C8^2-0.2166*C8+252.05</f>
        <v>319.04264000000006</v>
      </c>
      <c r="J8" s="31">
        <f>0.0002*C8^1.8376</f>
        <v>399.72447316493663</v>
      </c>
      <c r="K8" s="31">
        <v>350.31632724999997</v>
      </c>
    </row>
    <row r="9" spans="1:11" x14ac:dyDescent="0.25">
      <c r="A9" s="21">
        <v>6</v>
      </c>
      <c r="B9" s="21" t="s">
        <v>8</v>
      </c>
      <c r="C9" s="21">
        <v>3055</v>
      </c>
      <c r="D9" s="21">
        <v>452.2</v>
      </c>
      <c r="E9" s="5">
        <f t="shared" si="0"/>
        <v>-2.5561919130008836E-2</v>
      </c>
      <c r="F9" s="5">
        <f t="shared" si="1"/>
        <v>-0.26035697588734308</v>
      </c>
      <c r="G9" s="30">
        <f>0.3097*C9-418.88</f>
        <v>527.25349999999992</v>
      </c>
      <c r="H9" s="31">
        <f>46.744*EXP(0.0007*C9)</f>
        <v>396.70221269239642</v>
      </c>
      <c r="I9" s="31">
        <f>0.00009*C9^2-0.2166*C9+252.05</f>
        <v>430.30925000000008</v>
      </c>
      <c r="J9" s="31">
        <f>0.0002*C9^1.8376</f>
        <v>507.0918184362111</v>
      </c>
      <c r="K9" s="31">
        <v>458.03317204000001</v>
      </c>
    </row>
    <row r="10" spans="1:11" x14ac:dyDescent="0.25">
      <c r="A10" s="21">
        <v>7</v>
      </c>
      <c r="B10" s="21" t="s">
        <v>9</v>
      </c>
      <c r="C10" s="21">
        <v>3320</v>
      </c>
      <c r="D10" s="21">
        <v>532.1</v>
      </c>
      <c r="E10" s="5">
        <f t="shared" si="0"/>
        <v>0.25186778337316046</v>
      </c>
      <c r="F10" s="5">
        <f t="shared" si="1"/>
        <v>-8.2306568480697718E-3</v>
      </c>
      <c r="G10" s="30">
        <f>0.3097*C10-418.88</f>
        <v>609.32399999999996</v>
      </c>
      <c r="H10" s="31">
        <f>46.744*EXP(0.0007*C10)</f>
        <v>477.55813693459839</v>
      </c>
      <c r="I10" s="31">
        <f>0.00009*C10^2-0.2166*C10+252.05</f>
        <v>524.95400000000018</v>
      </c>
      <c r="J10" s="31">
        <f>0.0002*C10^1.8376</f>
        <v>590.84469198433442</v>
      </c>
      <c r="K10" s="31">
        <v>562.60760126000002</v>
      </c>
    </row>
    <row r="11" spans="1:11" x14ac:dyDescent="0.25">
      <c r="A11" s="21">
        <v>8</v>
      </c>
      <c r="B11" s="21" t="s">
        <v>10</v>
      </c>
      <c r="C11" s="21">
        <v>3685</v>
      </c>
      <c r="D11" s="21">
        <v>820.4</v>
      </c>
      <c r="E11" s="5">
        <f t="shared" si="0"/>
        <v>0.63398793965111067</v>
      </c>
      <c r="F11" s="5">
        <f t="shared" si="1"/>
        <v>0.90150673713218621</v>
      </c>
      <c r="G11" s="30">
        <f>0.3097*C11-418.88</f>
        <v>722.36450000000002</v>
      </c>
      <c r="H11" s="31">
        <f>46.744*EXP(0.0007*C11)</f>
        <v>616.57865972003071</v>
      </c>
      <c r="I11" s="31">
        <f>0.00009*C11^2-0.2166*C11+252.05</f>
        <v>676.00925000000029</v>
      </c>
      <c r="J11" s="31">
        <f>0.0002*C11^1.8376</f>
        <v>715.67448032157381</v>
      </c>
      <c r="K11" s="31">
        <v>720.03791887</v>
      </c>
    </row>
    <row r="12" spans="1:11" x14ac:dyDescent="0.25">
      <c r="A12" s="21">
        <v>9</v>
      </c>
      <c r="B12" s="21" t="s">
        <v>11</v>
      </c>
      <c r="C12" s="21">
        <v>3850</v>
      </c>
      <c r="D12" s="21">
        <v>750.1</v>
      </c>
      <c r="E12" s="5">
        <f t="shared" si="0"/>
        <v>0.80672718837949908</v>
      </c>
      <c r="F12" s="5">
        <f t="shared" si="1"/>
        <v>0.67967344265833274</v>
      </c>
      <c r="G12" s="30">
        <f>0.3097*C12-418.88</f>
        <v>773.4649999999998</v>
      </c>
      <c r="H12" s="31">
        <f>46.744*EXP(0.0007*C12)</f>
        <v>692.06916860368131</v>
      </c>
      <c r="I12" s="31">
        <f>0.00009*C12^2-0.2166*C12+252.05</f>
        <v>752.16500000000019</v>
      </c>
      <c r="J12" s="31">
        <f>0.0002*C12^1.8376</f>
        <v>775.66220808749949</v>
      </c>
      <c r="K12" s="31">
        <v>780.42693647999999</v>
      </c>
    </row>
    <row r="13" spans="1:11" x14ac:dyDescent="0.25">
      <c r="A13" s="21">
        <v>10</v>
      </c>
      <c r="B13" s="21" t="s">
        <v>12</v>
      </c>
      <c r="C13" s="21">
        <v>3954</v>
      </c>
      <c r="D13" s="21">
        <v>640.29999999999995</v>
      </c>
      <c r="E13" s="5">
        <f t="shared" si="0"/>
        <v>0.91560526030527123</v>
      </c>
      <c r="F13" s="5">
        <f t="shared" si="1"/>
        <v>0.33319697419134631</v>
      </c>
      <c r="G13" s="30">
        <f>0.3097*C13-418.88</f>
        <v>805.67379999999991</v>
      </c>
      <c r="H13" s="31">
        <f>46.744*EXP(0.0007*C13)</f>
        <v>744.33105722509185</v>
      </c>
      <c r="I13" s="31">
        <f>0.00009*C13^2-0.2166*C13+252.05</f>
        <v>802.68404000000032</v>
      </c>
      <c r="J13" s="31">
        <f>0.0002*C13^1.8376</f>
        <v>814.60031038280397</v>
      </c>
      <c r="K13" s="31">
        <v>810.41524912</v>
      </c>
    </row>
    <row r="14" spans="1:11" x14ac:dyDescent="0.25">
      <c r="A14" s="21">
        <v>11</v>
      </c>
      <c r="B14" s="21" t="s">
        <v>14</v>
      </c>
      <c r="C14" s="21">
        <v>4050</v>
      </c>
      <c r="D14" s="21">
        <v>924.2</v>
      </c>
      <c r="E14" s="5">
        <f t="shared" si="0"/>
        <v>1.0161080959290609</v>
      </c>
      <c r="F14" s="5">
        <f t="shared" si="1"/>
        <v>1.2290500652457854</v>
      </c>
      <c r="G14" s="30">
        <f>0.3097*C14-418.88</f>
        <v>835.40499999999986</v>
      </c>
      <c r="H14" s="31">
        <f>46.744*EXP(0.0007*C14)</f>
        <v>796.06903164171956</v>
      </c>
      <c r="I14" s="31">
        <f>0.00009*C14^2-0.2166*C14+252.05</f>
        <v>851.0450000000003</v>
      </c>
      <c r="J14" s="31">
        <f>0.0002*C14^1.8376</f>
        <v>851.31315872631762</v>
      </c>
      <c r="K14" s="31">
        <v>830.98169452000002</v>
      </c>
    </row>
    <row r="15" spans="1:11" x14ac:dyDescent="0.25">
      <c r="A15" s="22">
        <v>12</v>
      </c>
      <c r="B15" s="22" t="s">
        <v>13</v>
      </c>
      <c r="C15" s="22">
        <v>4320</v>
      </c>
      <c r="D15" s="22">
        <v>1105.0999999999999</v>
      </c>
      <c r="E15" s="5">
        <f t="shared" si="0"/>
        <v>1.2987723211209692</v>
      </c>
      <c r="F15" s="5">
        <f t="shared" si="1"/>
        <v>1.7998842469004099</v>
      </c>
      <c r="G15" s="32">
        <f>0.3097*C15-418.88</f>
        <v>919.024</v>
      </c>
      <c r="H15" s="33">
        <f>46.744*EXP(0.0007*C15)</f>
        <v>961.68399122660423</v>
      </c>
      <c r="I15" s="33">
        <f>0.00009*C15^2-0.2166*C15+252.05</f>
        <v>995.95400000000018</v>
      </c>
      <c r="J15" s="33">
        <f>0.0002*C15^1.8376</f>
        <v>958.50620529282003</v>
      </c>
      <c r="K15" s="33">
        <v>846.02830313000004</v>
      </c>
    </row>
    <row r="16" spans="1:11" x14ac:dyDescent="0.25">
      <c r="A16" s="8">
        <v>13</v>
      </c>
      <c r="B16" s="8" t="s">
        <v>24</v>
      </c>
      <c r="C16" s="8">
        <v>3520</v>
      </c>
      <c r="D16" s="9"/>
      <c r="E16" s="8">
        <f t="shared" ref="E16" si="2">+(C16-$C$17)/$C$18</f>
        <v>0.46124869092272219</v>
      </c>
      <c r="F16" s="8"/>
      <c r="G16" s="1">
        <f>0.3097*C16-418.88</f>
        <v>671.26400000000001</v>
      </c>
      <c r="H16" s="1">
        <f>46.744*EXP(0.0007*C16)</f>
        <v>549.32261234694056</v>
      </c>
      <c r="I16" s="6">
        <f>0.00009*C16^2-0.2166*C16+252.05</f>
        <v>604.75400000000013</v>
      </c>
      <c r="J16" s="1">
        <f>0.0002*C16^1.8376</f>
        <v>657.89531554284088</v>
      </c>
      <c r="K16" s="7">
        <v>650.09982005999996</v>
      </c>
    </row>
    <row r="17" spans="1:11" x14ac:dyDescent="0.25">
      <c r="A17" s="1"/>
      <c r="B17" s="4" t="s">
        <v>25</v>
      </c>
      <c r="C17" s="1">
        <f>+AVERAGE(C4:C15)</f>
        <v>3079.4166666666665</v>
      </c>
      <c r="D17" s="1">
        <f>+AVERAGE(D4:D15)</f>
        <v>534.70833333333337</v>
      </c>
      <c r="E17" s="3"/>
      <c r="F17" s="38" t="s">
        <v>37</v>
      </c>
      <c r="G17" s="39" t="s">
        <v>19</v>
      </c>
      <c r="H17" s="39" t="s">
        <v>34</v>
      </c>
      <c r="I17" s="39" t="s">
        <v>35</v>
      </c>
      <c r="J17" s="39" t="s">
        <v>36</v>
      </c>
      <c r="K17" s="40" t="s">
        <v>18</v>
      </c>
    </row>
    <row r="18" spans="1:11" x14ac:dyDescent="0.25">
      <c r="A18" s="1"/>
      <c r="B18" s="4" t="s">
        <v>26</v>
      </c>
      <c r="C18" s="1">
        <f>+_xlfn.STDEV.S(C4:C15)</f>
        <v>955.19692956082338</v>
      </c>
      <c r="D18" s="1">
        <f>+_xlfn.STDEV.S(D4:D15)</f>
        <v>316.90463853380629</v>
      </c>
      <c r="E18" s="3"/>
      <c r="F18" s="36" t="s">
        <v>21</v>
      </c>
      <c r="G18" s="29">
        <f>SQRT(SUMPRODUCT(($D$4:$D$15-G$4:G$15)^2)/COUNT($D$4:$D$15))</f>
        <v>108.89090064170112</v>
      </c>
      <c r="H18" s="29">
        <f>SQRT(SUMPRODUCT(($D$4:$D$15-H$4:H$15)^2)/COUNT($D$4:$D$15))</f>
        <v>97.091320416188879</v>
      </c>
      <c r="I18" s="29">
        <f t="shared" ref="I18:J18" si="3">SQRT(SUMPRODUCT(($D$4:$D$15-I$4:I$15)^2)/COUNT($D$4:$D$15))</f>
        <v>81.272327611506057</v>
      </c>
      <c r="J18" s="29">
        <f t="shared" si="3"/>
        <v>91.569972774844089</v>
      </c>
      <c r="K18" s="37">
        <f>SQRT(SUMPRODUCT(($D$4:$D$15-K$4:K$15)^2)/COUNT($D$4:$D$15))</f>
        <v>104.61794976487744</v>
      </c>
    </row>
    <row r="19" spans="1:11" x14ac:dyDescent="0.25">
      <c r="A19" s="1"/>
      <c r="B19" s="1"/>
      <c r="C19" s="1"/>
      <c r="D19" s="1"/>
      <c r="E19" s="1"/>
      <c r="F19" s="11" t="s">
        <v>20</v>
      </c>
      <c r="G19" s="12">
        <f>+CORREL($D$4:$D$15,G4:G15)</f>
        <v>0.93338123195254941</v>
      </c>
      <c r="H19" s="12">
        <f>+CORREL($D$4:$D$15,H4:H15)</f>
        <v>0.96790953031317939</v>
      </c>
      <c r="I19" s="12">
        <f>+CORREL($D$4:$D$15,I4:I15)</f>
        <v>0.96656486434568234</v>
      </c>
      <c r="J19" s="12">
        <f>+CORREL($D$4:$D$15,J4:J15)</f>
        <v>0.95848334462335305</v>
      </c>
      <c r="K19" s="13">
        <f>+CORREL($D$4:$D$15,K4:K15)</f>
        <v>0.9457630785909853</v>
      </c>
    </row>
    <row r="20" spans="1:11" x14ac:dyDescent="0.25">
      <c r="A20" s="1"/>
      <c r="B20" s="1" t="s">
        <v>23</v>
      </c>
      <c r="C20" s="1"/>
      <c r="D20" s="1"/>
      <c r="E20" s="1"/>
      <c r="F20" s="10" t="s">
        <v>22</v>
      </c>
      <c r="G20" s="34">
        <f>1-SUMPRODUCT((G$4:G$15-$D$4:$D$15)^2)/SUMPRODUCT(($D$4:$D$15-AVERAGE($D$4:$D$15))^2)</f>
        <v>0.87120038980398329</v>
      </c>
      <c r="H20" s="34">
        <f>1-SUMPRODUCT((H$4:H$15-$D$4:$D$15)^2)/SUMPRODUCT(($D$4:$D$15-AVERAGE($D$4:$D$15))^2)</f>
        <v>0.8976018327211096</v>
      </c>
      <c r="I20" s="34">
        <f t="shared" ref="I19:J21" si="4">1-SUMPRODUCT((I$4:I$15-$D$4:$D$15)^2)/SUMPRODUCT(($D$4:$D$15-AVERAGE($D$4:$D$15))^2)</f>
        <v>0.92825084927226675</v>
      </c>
      <c r="J20" s="34">
        <f t="shared" si="4"/>
        <v>0.90891695543862161</v>
      </c>
      <c r="K20" s="35">
        <f>1-SUMPRODUCT((K$4:K$15-$D$4:$D$15)^2)/SUMPRODUCT(($D$4:$D$15-AVERAGE($D$4:$D$15))^2)</f>
        <v>0.8811104239552745</v>
      </c>
    </row>
    <row r="21" spans="1:11" x14ac:dyDescent="0.25">
      <c r="A21" s="1"/>
      <c r="B21" s="14">
        <v>3520</v>
      </c>
      <c r="C21" s="15">
        <v>0</v>
      </c>
      <c r="D21" s="15">
        <v>0.46124999999999999</v>
      </c>
      <c r="E21" s="16">
        <v>0</v>
      </c>
    </row>
    <row r="22" spans="1:11" x14ac:dyDescent="0.25">
      <c r="A22" s="1"/>
      <c r="B22" s="17">
        <v>3520</v>
      </c>
      <c r="C22" s="18">
        <v>800</v>
      </c>
      <c r="D22" s="18">
        <v>0.46124999999999999</v>
      </c>
      <c r="E22" s="19">
        <v>1</v>
      </c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sortState ref="C3:D15">
    <sortCondition ref="C4:C15"/>
  </sortState>
  <mergeCells count="1">
    <mergeCell ref="G2:K2"/>
  </mergeCells>
  <pageMargins left="0.7" right="0.7" top="0.75" bottom="0.75" header="0.3" footer="0.3"/>
  <pageSetup paperSize="0" orientation="portrait" horizontalDpi="0" verticalDpi="0" copies="0"/>
  <ignoredErrors>
    <ignoredError sqref="K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Noa Yarasca, Efrain</cp:lastModifiedBy>
  <dcterms:created xsi:type="dcterms:W3CDTF">2021-08-26T00:35:37Z</dcterms:created>
  <dcterms:modified xsi:type="dcterms:W3CDTF">2021-08-26T09:39:23Z</dcterms:modified>
</cp:coreProperties>
</file>