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esearch_t\pp_03\Taylor_diagram\"/>
    </mc:Choice>
  </mc:AlternateContent>
  <xr:revisionPtr revIDLastSave="0" documentId="8_{15695ACF-938E-411A-BED8-62447A4F24B6}" xr6:coauthVersionLast="47" xr6:coauthVersionMax="47" xr10:uidLastSave="{00000000-0000-0000-0000-000000000000}"/>
  <bookViews>
    <workbookView xWindow="28800" yWindow="16035" windowWidth="29040" windowHeight="15720" xr2:uid="{CA58F9C8-07A4-41C0-9E58-C19D91074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4" i="1"/>
  <c r="H37" i="1" a="1"/>
  <c r="H37" i="1" s="1"/>
  <c r="C37" i="1" a="1"/>
  <c r="C37" i="1" s="1"/>
  <c r="C31" i="1"/>
  <c r="C30" i="1"/>
  <c r="B30" i="1"/>
  <c r="C28" i="1"/>
  <c r="B28" i="1"/>
  <c r="H29" i="1" l="1"/>
  <c r="H32" i="1" s="1"/>
  <c r="H36" i="1" s="1"/>
  <c r="F10" i="1"/>
  <c r="F8" i="1"/>
  <c r="F7" i="1"/>
  <c r="F18" i="1"/>
  <c r="F15" i="1"/>
  <c r="F11" i="1"/>
  <c r="F6" i="1"/>
  <c r="E34" i="1"/>
  <c r="F17" i="1"/>
  <c r="F13" i="1"/>
  <c r="F12" i="1"/>
  <c r="F5" i="1"/>
  <c r="F19" i="1"/>
  <c r="F16" i="1"/>
  <c r="F14" i="1"/>
  <c r="F9" i="1"/>
  <c r="E4" i="1"/>
  <c r="E27" i="1"/>
  <c r="E26" i="1"/>
  <c r="E25" i="1"/>
  <c r="G26" i="1"/>
  <c r="G22" i="1"/>
  <c r="G14" i="1"/>
  <c r="G9" i="1"/>
  <c r="E24" i="1"/>
  <c r="G4" i="1"/>
  <c r="G23" i="1"/>
  <c r="G20" i="1"/>
  <c r="G16" i="1"/>
  <c r="G11" i="1"/>
  <c r="E23" i="1"/>
  <c r="G25" i="1"/>
  <c r="G21" i="1"/>
  <c r="G18" i="1"/>
  <c r="G13" i="1"/>
  <c r="E22" i="1"/>
  <c r="G27" i="1"/>
  <c r="G24" i="1"/>
  <c r="G17" i="1"/>
  <c r="G15" i="1"/>
  <c r="G12" i="1"/>
  <c r="G8" i="1"/>
  <c r="G19" i="1"/>
  <c r="G10" i="1"/>
  <c r="E11" i="1"/>
  <c r="E10" i="1"/>
  <c r="E9" i="1"/>
  <c r="E8" i="1"/>
  <c r="E7" i="1"/>
  <c r="E6" i="1"/>
  <c r="E20" i="1"/>
  <c r="E14" i="1"/>
  <c r="E12" i="1"/>
  <c r="E5" i="1"/>
  <c r="E19" i="1"/>
  <c r="E15" i="1"/>
  <c r="E13" i="1"/>
  <c r="E21" i="1"/>
  <c r="E18" i="1"/>
  <c r="E17" i="1"/>
  <c r="E16" i="1"/>
  <c r="F20" i="1"/>
  <c r="D20" i="1"/>
  <c r="D19" i="1"/>
  <c r="D18" i="1"/>
  <c r="D17" i="1"/>
  <c r="D16" i="1"/>
  <c r="D15" i="1"/>
  <c r="D14" i="1"/>
  <c r="D13" i="1"/>
  <c r="F4" i="1"/>
  <c r="D12" i="1"/>
  <c r="F27" i="1"/>
  <c r="D11" i="1"/>
  <c r="F26" i="1"/>
  <c r="D10" i="1"/>
  <c r="F25" i="1"/>
  <c r="D9" i="1"/>
  <c r="D21" i="1"/>
  <c r="F24" i="1"/>
  <c r="D8" i="1"/>
  <c r="D23" i="1"/>
  <c r="F23" i="1"/>
  <c r="D7" i="1"/>
  <c r="D27" i="1"/>
  <c r="D26" i="1"/>
  <c r="F22" i="1"/>
  <c r="D6" i="1"/>
  <c r="D4" i="1"/>
  <c r="D25" i="1"/>
  <c r="D24" i="1"/>
  <c r="D22" i="1"/>
  <c r="F21" i="1"/>
  <c r="D5" i="1"/>
  <c r="G7" i="1"/>
  <c r="G6" i="1"/>
  <c r="G5" i="1"/>
  <c r="F29" i="1" l="1"/>
  <c r="E29" i="1"/>
  <c r="E33" i="1" s="1"/>
  <c r="G30" i="1"/>
  <c r="D29" i="1"/>
  <c r="D33" i="1" s="1"/>
  <c r="E35" i="1" s="1"/>
  <c r="E36" i="1" s="1"/>
  <c r="F30" i="1"/>
  <c r="G29" i="1"/>
  <c r="G36" i="1" l="1"/>
  <c r="G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<sst xmlns="http://schemas.openxmlformats.org/spreadsheetml/2006/main" count="23" uniqueCount="23">
  <si>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id</t>
  </si>
  <si>
    <t>obs</t>
  </si>
  <si>
    <t>simulated</t>
  </si>
  <si>
    <t>y_i</t>
  </si>
  <si>
    <t>y_hat</t>
  </si>
  <si>
    <t>yi - ymi</t>
  </si>
  <si>
    <t>yhat - yhat_m</t>
  </si>
  <si>
    <t>Sum</t>
  </si>
  <si>
    <t>SD</t>
  </si>
  <si>
    <t>CRMSE</t>
  </si>
  <si>
    <t>sum/(n-1)</t>
  </si>
  <si>
    <t>(yi - ymi)^2</t>
  </si>
  <si>
    <t>(yhat - yhat_m)^2</t>
  </si>
  <si>
    <t>CRMSE^2</t>
  </si>
  <si>
    <t>Formula Excel</t>
  </si>
  <si>
    <t>Avge</t>
  </si>
  <si>
    <t>Correl</t>
  </si>
  <si>
    <t>sum/(n)</t>
  </si>
  <si>
    <t>(y_hat-y_i)^2</t>
  </si>
  <si>
    <t>CRMSE Hand calculation 1</t>
  </si>
  <si>
    <t>CRMSE Hand calculation 2</t>
  </si>
  <si>
    <t>RMSE H-calc1</t>
  </si>
  <si>
    <t>RMSE and CRMSE calculation by hand and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</si>
</sst>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7" formatCode="0.00000000"/>
  </numFmts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6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167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3" borderId="7" xfId="0" applyFill="1" applyBorder="1"/>
    <xf numFmtId="0" fontId="0" fillId="3" borderId="8" xfId="0" applyFill="1" applyBorder="1"/>
    <xf numFmtId="164" fontId="0" fillId="4" borderId="7" xfId="0" applyNumberFormat="1" applyFill="1" applyBorder="1"/>
    <xf numFmtId="164" fontId="0" fillId="4" borderId="8" xfId="0" applyNumberFormat="1" applyFill="1" applyBorder="1"/>
    <xf numFmtId="0" fontId="0" fillId="5" borderId="7" xfId="0" applyFill="1" applyBorder="1"/>
    <xf numFmtId="0" fontId="0" fillId="5" borderId="8" xfId="0" applyFill="1" applyBorder="1"/>
    <xf numFmtId="165" fontId="0" fillId="0" borderId="7" xfId="0" applyNumberFormat="1" applyFill="1" applyBorder="1"/>
    <xf numFmtId="165" fontId="0" fillId="0" borderId="8" xfId="0" applyNumberFormat="1" applyFill="1" applyBorder="1"/>
    <xf numFmtId="165" fontId="0" fillId="6" borderId="7" xfId="0" applyNumberFormat="1" applyFill="1" applyBorder="1"/>
    <xf numFmtId="165" fontId="0" fillId="6" borderId="8" xfId="0" applyNumberFormat="1" applyFill="1" applyBorder="1"/>
    <xf numFmtId="165" fontId="0" fillId="2" borderId="7" xfId="0" applyNumberFormat="1" applyFill="1" applyBorder="1"/>
    <xf numFmtId="165" fontId="0" fillId="2" borderId="8" xfId="0" applyNumberFormat="1" applyFill="1" applyBorder="1"/>
    <xf numFmtId="0" fontId="0" fillId="7" borderId="7" xfId="0" applyFill="1" applyBorder="1"/>
    <xf numFmtId="0" fontId="0" fillId="7" borderId="8" xfId="0" applyFill="1" applyBorder="1"/>
    <xf numFmtId="165" fontId="0" fillId="0" borderId="8" xfId="0" applyNumberFormat="1" applyBorder="1"/>
    <xf numFmtId="0" fontId="0" fillId="8" borderId="7" xfId="0" applyFill="1" applyBorder="1"/>
    <xf numFmtId="0" fontId="0" fillId="8" borderId="8" xfId="0" applyFill="1" applyBorder="1"/>
    <xf numFmtId="0" fontId="0" fillId="9" borderId="4" xfId="0" applyFill="1" applyBorder="1"/>
    <xf numFmtId="0" fontId="0" fillId="9" borderId="6" xfId="0" applyFill="1" applyBorder="1"/>
    <xf numFmtId="2" fontId="0" fillId="5" borderId="7" xfId="0" applyNumberFormat="1" applyFill="1" applyBorder="1"/>
    <xf numFmtId="2" fontId="0" fillId="5" borderId="8" xfId="0" applyNumberFormat="1" applyFill="1" applyBorder="1"/>
    <xf numFmtId="165" fontId="0" fillId="0" borderId="7" xfId="0" applyNumberFormat="1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3" borderId="11" xfId="0" applyFill="1" applyBorder="1"/>
    <xf numFmtId="164" fontId="0" fillId="4" borderId="11" xfId="0" applyNumberFormat="1" applyFill="1" applyBorder="1"/>
    <xf numFmtId="0" fontId="0" fillId="5" borderId="11" xfId="0" applyFill="1" applyBorder="1"/>
    <xf numFmtId="0" fontId="0" fillId="0" borderId="11" xfId="0" applyFill="1" applyBorder="1"/>
    <xf numFmtId="165" fontId="0" fillId="6" borderId="11" xfId="0" applyNumberFormat="1" applyFill="1" applyBorder="1"/>
    <xf numFmtId="0" fontId="0" fillId="2" borderId="11" xfId="0" applyFill="1" applyBorder="1"/>
    <xf numFmtId="0" fontId="0" fillId="7" borderId="11" xfId="0" applyFill="1" applyBorder="1"/>
    <xf numFmtId="0" fontId="0" fillId="8" borderId="11" xfId="0" applyFill="1" applyBorder="1"/>
    <xf numFmtId="165" fontId="0" fillId="9" borderId="10" xfId="0" applyNumberFormat="1" applyFill="1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0" fillId="4" borderId="8" xfId="0" applyFill="1" applyBorder="1"/>
    <xf numFmtId="0" fontId="0" fillId="5" borderId="0" xfId="0" applyFill="1" applyBorder="1"/>
    <xf numFmtId="0" fontId="0" fillId="0" borderId="0" xfId="0" applyFill="1" applyBorder="1"/>
    <xf numFmtId="2" fontId="0" fillId="0" borderId="8" xfId="0" applyNumberFormat="1" applyFill="1" applyBorder="1"/>
    <xf numFmtId="0" fontId="0" fillId="6" borderId="0" xfId="0" applyFill="1" applyBorder="1"/>
    <xf numFmtId="0" fontId="0" fillId="6" borderId="8" xfId="0" applyFill="1" applyBorder="1"/>
    <xf numFmtId="0" fontId="0" fillId="2" borderId="0" xfId="0" applyFill="1" applyBorder="1"/>
    <xf numFmtId="0" fontId="0" fillId="2" borderId="8" xfId="0" applyFill="1" applyBorder="1"/>
    <xf numFmtId="0" fontId="0" fillId="7" borderId="0" xfId="0" applyFill="1" applyBorder="1"/>
    <xf numFmtId="165" fontId="0" fillId="7" borderId="8" xfId="0" applyNumberFormat="1" applyFill="1" applyBorder="1"/>
    <xf numFmtId="0" fontId="0" fillId="8" borderId="0" xfId="0" applyFill="1" applyBorder="1"/>
    <xf numFmtId="165" fontId="0" fillId="8" borderId="8" xfId="0" applyNumberFormat="1" applyFill="1" applyBorder="1"/>
    <xf numFmtId="0" fontId="0" fillId="9" borderId="5" xfId="0" applyFill="1" applyBorder="1"/>
    <xf numFmtId="165" fontId="0" fillId="9" borderId="6" xfId="0" applyNumberFormat="1" applyFill="1" applyBorder="1"/>
    <xf numFmtId="0" fontId="0" fillId="0" borderId="9" xfId="0" applyFill="1" applyBorder="1"/>
    <xf numFmtId="0" fontId="0" fillId="0" borderId="11" xfId="0" applyBorder="1" applyAlignment="1">
      <alignment horizontal="center"/>
    </xf>
    <xf numFmtId="0" fontId="0" fillId="4" borderId="11" xfId="0" applyFill="1" applyBorder="1"/>
    <xf numFmtId="165" fontId="0" fillId="2" borderId="11" xfId="0" applyNumberFormat="1" applyFill="1" applyBorder="1"/>
    <xf numFmtId="0" fontId="0" fillId="9" borderId="10" xfId="0" applyFill="1" applyBorder="1"/>
    <xf numFmtId="0" fontId="0" fillId="0" borderId="9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95249</xdr:colOff>
      <xdr:row>32</xdr:row>
      <xdr:rowOff>178594</xdr:rowOff>
    </xdr:from>
    <xdr:to>
      <xdr:col>0</xdr:col>
      <xdr:colOff>590618</xdr:colOff>
      <xdr:row>34</xdr:row>
      <xdr:rowOff>26226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274AA0-30D8-8397-42A1-4F3C8A548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49" y="6274594"/>
          <a:ext cx="495369" cy="2286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FAE7-9E08-4FA4-8C77-F7D4DD4796BE}">
  <dimension ref="A1:H42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10.7109375" customWidth="1"/>
    <col min="3" max="4" width="14.140625" customWidth="1"/>
    <col min="5" max="5" width="17.85546875" bestFit="1" customWidth="1"/>
    <col min="6" max="8" width="14.7109375" customWidth="1"/>
  </cols>
  <sheetData>
    <row r="1" spans="1:8" x14ac:dyDescent="0.25">
      <c r="A1" t="s">
        <v>22</v>
      </c>
    </row>
    <row r="2" spans="1:8" x14ac:dyDescent="0.25">
      <c r="A2" s="64"/>
      <c r="B2" s="45" t="s">
        <v>1</v>
      </c>
      <c r="C2" s="46" t="s">
        <v>2</v>
      </c>
      <c r="D2" s="2" t="s">
        <v>19</v>
      </c>
      <c r="E2" s="4"/>
      <c r="F2" s="2" t="s">
        <v>20</v>
      </c>
      <c r="G2" s="4"/>
      <c r="H2" s="33" t="s">
        <v>21</v>
      </c>
    </row>
    <row r="3" spans="1:8" x14ac:dyDescent="0.25">
      <c r="A3" s="34" t="s">
        <v>0</v>
      </c>
      <c r="B3" s="6" t="s">
        <v>3</v>
      </c>
      <c r="C3" s="7" t="s">
        <v>4</v>
      </c>
      <c r="D3" s="8" t="s">
        <v>11</v>
      </c>
      <c r="E3" s="7" t="s">
        <v>12</v>
      </c>
      <c r="F3" s="8" t="s">
        <v>5</v>
      </c>
      <c r="G3" s="7" t="s">
        <v>6</v>
      </c>
      <c r="H3" s="34" t="s">
        <v>18</v>
      </c>
    </row>
    <row r="4" spans="1:8" x14ac:dyDescent="0.25">
      <c r="A4" s="69">
        <v>1</v>
      </c>
      <c r="B4" s="3">
        <v>449.35329999999999</v>
      </c>
      <c r="C4" s="4">
        <v>488.3732746</v>
      </c>
      <c r="D4" s="2">
        <f>(B4-$B$28)^2</f>
        <v>431.93185934003969</v>
      </c>
      <c r="E4" s="4">
        <f>(C4-$C$28)^2</f>
        <v>6.5969561641537755</v>
      </c>
      <c r="F4" s="2">
        <f>+B4-$B$28</f>
        <v>20.782970416666615</v>
      </c>
      <c r="G4" s="4">
        <f>+C4-$C$28</f>
        <v>2.568454041666655</v>
      </c>
      <c r="H4" s="33">
        <f>(C4-B4)^2</f>
        <v>1522.5584177846461</v>
      </c>
    </row>
    <row r="5" spans="1:8" x14ac:dyDescent="0.25">
      <c r="A5" s="65">
        <v>2</v>
      </c>
      <c r="B5" s="47">
        <v>459.95096000000001</v>
      </c>
      <c r="C5" s="10">
        <v>490.12444090000002</v>
      </c>
      <c r="D5" s="9">
        <f>(B5-$B$28)^2</f>
        <v>984.74396534742311</v>
      </c>
      <c r="E5" s="10">
        <f t="shared" ref="E5:E27" si="0">(C5-$C$28)^2</f>
        <v>18.659119896140545</v>
      </c>
      <c r="F5" s="9">
        <f>+B5-$B$28</f>
        <v>31.380630416666634</v>
      </c>
      <c r="G5" s="10">
        <f>+C5-$C$28</f>
        <v>4.3196203416666776</v>
      </c>
      <c r="H5" s="35">
        <f t="shared" ref="H5:H27" si="1">(C5-B5)^2</f>
        <v>910.43894962266575</v>
      </c>
    </row>
    <row r="6" spans="1:8" x14ac:dyDescent="0.25">
      <c r="A6" s="65">
        <v>3</v>
      </c>
      <c r="B6" s="47">
        <v>463.37979999999999</v>
      </c>
      <c r="C6" s="10">
        <v>490.35818369999998</v>
      </c>
      <c r="D6" s="9">
        <f>(B6-$B$28)^2</f>
        <v>1211.699230688788</v>
      </c>
      <c r="E6" s="10">
        <f t="shared" si="0"/>
        <v>20.733115899888265</v>
      </c>
      <c r="F6" s="9">
        <f>+B6-$B$28</f>
        <v>34.809470416666613</v>
      </c>
      <c r="G6" s="10">
        <f>+C6-$C$28</f>
        <v>4.5533631416666367</v>
      </c>
      <c r="H6" s="35">
        <f t="shared" si="1"/>
        <v>727.83318706442537</v>
      </c>
    </row>
    <row r="7" spans="1:8" x14ac:dyDescent="0.25">
      <c r="A7" s="65">
        <v>4</v>
      </c>
      <c r="B7" s="47">
        <v>468.81475999999998</v>
      </c>
      <c r="C7" s="10">
        <v>490.79901030000002</v>
      </c>
      <c r="D7" s="9">
        <f>(B7-$B$28)^2</f>
        <v>1619.6141795619201</v>
      </c>
      <c r="E7" s="10">
        <f t="shared" si="0"/>
        <v>24.941931175768634</v>
      </c>
      <c r="F7" s="9">
        <f>+B7-$B$28</f>
        <v>40.244430416666603</v>
      </c>
      <c r="G7" s="10">
        <f>+C7-$C$28</f>
        <v>4.9941897416666734</v>
      </c>
      <c r="H7" s="35">
        <f t="shared" si="1"/>
        <v>483.30726125305193</v>
      </c>
    </row>
    <row r="8" spans="1:8" x14ac:dyDescent="0.25">
      <c r="A8" s="65">
        <v>5</v>
      </c>
      <c r="B8" s="47">
        <v>471.88990000000001</v>
      </c>
      <c r="C8" s="10">
        <v>486.53400799999997</v>
      </c>
      <c r="D8" s="9">
        <f>(B8-$B$28)^2</f>
        <v>1876.5851810845393</v>
      </c>
      <c r="E8" s="10">
        <f t="shared" si="0"/>
        <v>0.53171432508431715</v>
      </c>
      <c r="F8" s="9">
        <f>+B8-$B$28</f>
        <v>43.319570416666636</v>
      </c>
      <c r="G8" s="10">
        <f>+C8-$C$28</f>
        <v>0.72918744166662464</v>
      </c>
      <c r="H8" s="35">
        <f t="shared" si="1"/>
        <v>214.44989911566284</v>
      </c>
    </row>
    <row r="9" spans="1:8" x14ac:dyDescent="0.25">
      <c r="A9" s="65">
        <v>6</v>
      </c>
      <c r="B9" s="47">
        <v>466.30970000000002</v>
      </c>
      <c r="C9" s="10">
        <v>488.12974439999999</v>
      </c>
      <c r="D9" s="9">
        <f>(B9-$B$28)^2</f>
        <v>1424.2600794463735</v>
      </c>
      <c r="E9" s="10">
        <f t="shared" si="0"/>
        <v>5.4052708695499945</v>
      </c>
      <c r="F9" s="9">
        <f>+B9-$B$28</f>
        <v>37.739370416666645</v>
      </c>
      <c r="G9" s="10">
        <f>+C9-$C$28</f>
        <v>2.3249238416666458</v>
      </c>
      <c r="H9" s="35">
        <f t="shared" si="1"/>
        <v>476.11433761797014</v>
      </c>
    </row>
    <row r="10" spans="1:8" x14ac:dyDescent="0.25">
      <c r="A10" s="65">
        <v>7</v>
      </c>
      <c r="B10" s="47">
        <v>452.36540000000002</v>
      </c>
      <c r="C10" s="10">
        <v>487.62264110000001</v>
      </c>
      <c r="D10" s="9">
        <f>(B10-$B$28)^2</f>
        <v>566.20537613412421</v>
      </c>
      <c r="E10" s="10">
        <f t="shared" si="0"/>
        <v>3.3044715217052794</v>
      </c>
      <c r="F10" s="9">
        <f>+B10-$B$28</f>
        <v>23.795070416666647</v>
      </c>
      <c r="G10" s="10">
        <f>+C10-$C$28</f>
        <v>1.8178205416666628</v>
      </c>
      <c r="H10" s="35">
        <f t="shared" si="1"/>
        <v>1243.0730499835283</v>
      </c>
    </row>
    <row r="11" spans="1:8" x14ac:dyDescent="0.25">
      <c r="A11" s="65">
        <v>8</v>
      </c>
      <c r="B11" s="47">
        <v>436.35394000000002</v>
      </c>
      <c r="C11" s="10">
        <v>486.49062070000002</v>
      </c>
      <c r="D11" s="9">
        <f>(B11-$B$28)^2</f>
        <v>60.584591118441537</v>
      </c>
      <c r="E11" s="10">
        <f t="shared" si="0"/>
        <v>0.47032183431003183</v>
      </c>
      <c r="F11" s="9">
        <f>+B11-$B$28</f>
        <v>7.7836104166666473</v>
      </c>
      <c r="G11" s="10">
        <f>+C11-$C$28</f>
        <v>0.68580014166667524</v>
      </c>
      <c r="H11" s="35">
        <f t="shared" si="1"/>
        <v>2513.6867516137522</v>
      </c>
    </row>
    <row r="12" spans="1:8" x14ac:dyDescent="0.25">
      <c r="A12" s="65">
        <v>9</v>
      </c>
      <c r="B12" s="47">
        <v>421.85550000000001</v>
      </c>
      <c r="C12" s="10">
        <v>482.74354899999997</v>
      </c>
      <c r="D12" s="9">
        <f>(B12-$B$28)^2</f>
        <v>45.088936333208984</v>
      </c>
      <c r="E12" s="10">
        <f t="shared" si="0"/>
        <v>9.3713835538608432</v>
      </c>
      <c r="F12" s="9">
        <f>+B12-$B$28</f>
        <v>-6.7148295833333691</v>
      </c>
      <c r="G12" s="10">
        <f>+C12-$C$28</f>
        <v>-3.0612715583333738</v>
      </c>
      <c r="H12" s="35">
        <f t="shared" si="1"/>
        <v>3707.3545110263972</v>
      </c>
    </row>
    <row r="13" spans="1:8" x14ac:dyDescent="0.25">
      <c r="A13" s="65">
        <v>10</v>
      </c>
      <c r="B13" s="47">
        <v>425.8811</v>
      </c>
      <c r="C13" s="10">
        <v>484.42960849999997</v>
      </c>
      <c r="D13" s="9">
        <f>(B13-$B$28)^2</f>
        <v>7.2319557518753808</v>
      </c>
      <c r="E13" s="10">
        <f t="shared" si="0"/>
        <v>1.8912082053855177</v>
      </c>
      <c r="F13" s="9">
        <f>+B13-$B$28</f>
        <v>-2.6892295833333719</v>
      </c>
      <c r="G13" s="10">
        <f>+C13-$C$28</f>
        <v>-1.3752120583333749</v>
      </c>
      <c r="H13" s="35">
        <f t="shared" si="1"/>
        <v>3427.9278475745687</v>
      </c>
    </row>
    <row r="14" spans="1:8" x14ac:dyDescent="0.25">
      <c r="A14" s="65">
        <v>11</v>
      </c>
      <c r="B14" s="47">
        <v>437.15546000000001</v>
      </c>
      <c r="C14" s="10">
        <v>487.0214843</v>
      </c>
      <c r="D14" s="9">
        <f>(B14-$B$28)^2</f>
        <v>73.70446427117453</v>
      </c>
      <c r="E14" s="10">
        <f t="shared" si="0"/>
        <v>1.4802706602862938</v>
      </c>
      <c r="F14" s="9">
        <f>+B14-$B$28</f>
        <v>8.5851304166666296</v>
      </c>
      <c r="G14" s="10">
        <f>+C14-$C$28</f>
        <v>1.2166637416666504</v>
      </c>
      <c r="H14" s="35">
        <f t="shared" si="1"/>
        <v>2486.6203794881899</v>
      </c>
    </row>
    <row r="15" spans="1:8" x14ac:dyDescent="0.25">
      <c r="A15" s="65">
        <v>12</v>
      </c>
      <c r="B15" s="47">
        <v>446.84989999999999</v>
      </c>
      <c r="C15" s="10">
        <v>489.5794745</v>
      </c>
      <c r="D15" s="9">
        <f>(B15-$B$28)^2</f>
        <v>334.1426946178733</v>
      </c>
      <c r="E15" s="10">
        <f t="shared" si="0"/>
        <v>14.248012379339626</v>
      </c>
      <c r="F15" s="9">
        <f>+B15-$B$28</f>
        <v>18.279570416666616</v>
      </c>
      <c r="G15" s="10">
        <f>+C15-$C$28</f>
        <v>3.7746539416666565</v>
      </c>
      <c r="H15" s="35">
        <f t="shared" si="1"/>
        <v>1825.8165369510514</v>
      </c>
    </row>
    <row r="16" spans="1:8" x14ac:dyDescent="0.25">
      <c r="A16" s="65">
        <v>13</v>
      </c>
      <c r="B16" s="47">
        <v>446.8331</v>
      </c>
      <c r="C16" s="10">
        <v>489.48072880000001</v>
      </c>
      <c r="D16" s="9">
        <f>(B16-$B$28)^2</f>
        <v>333.52878329187371</v>
      </c>
      <c r="E16" s="10">
        <f t="shared" si="0"/>
        <v>13.512301401152888</v>
      </c>
      <c r="F16" s="9">
        <f>+B16-$B$28</f>
        <v>18.262770416666626</v>
      </c>
      <c r="G16" s="10">
        <f>+C16-$C$28</f>
        <v>3.6759082416666615</v>
      </c>
      <c r="H16" s="35">
        <f t="shared" si="1"/>
        <v>1818.82024226259</v>
      </c>
    </row>
    <row r="17" spans="1:8" x14ac:dyDescent="0.25">
      <c r="A17" s="65">
        <v>14</v>
      </c>
      <c r="B17" s="47">
        <v>446.89654999999999</v>
      </c>
      <c r="C17" s="10">
        <v>489.62047009999998</v>
      </c>
      <c r="D17" s="9">
        <f>(B17-$B$28)^2</f>
        <v>335.85035476024831</v>
      </c>
      <c r="E17" s="10">
        <f t="shared" si="0"/>
        <v>14.559181424820766</v>
      </c>
      <c r="F17" s="9">
        <f>+B17-$B$28</f>
        <v>18.326220416666615</v>
      </c>
      <c r="G17" s="10">
        <f>+C17-$C$28</f>
        <v>3.8156495416666303</v>
      </c>
      <c r="H17" s="35">
        <f t="shared" si="1"/>
        <v>1825.3333487111829</v>
      </c>
    </row>
    <row r="18" spans="1:8" x14ac:dyDescent="0.25">
      <c r="A18" s="65">
        <v>15</v>
      </c>
      <c r="B18" s="47">
        <v>436.73989999999998</v>
      </c>
      <c r="C18" s="10">
        <v>489.12730060000001</v>
      </c>
      <c r="D18" s="9">
        <f>(B18-$B$28)^2</f>
        <v>66.741880792874113</v>
      </c>
      <c r="E18" s="10">
        <f t="shared" si="0"/>
        <v>11.038873627273325</v>
      </c>
      <c r="F18" s="9">
        <f>+B18-$B$28</f>
        <v>8.1695704166666019</v>
      </c>
      <c r="G18" s="10">
        <f>+C18-$C$28</f>
        <v>3.3224800416666653</v>
      </c>
      <c r="H18" s="35">
        <f t="shared" si="1"/>
        <v>2744.4397416248839</v>
      </c>
    </row>
    <row r="19" spans="1:8" x14ac:dyDescent="0.25">
      <c r="A19" s="65">
        <v>16</v>
      </c>
      <c r="B19" s="47">
        <v>421.03424000000001</v>
      </c>
      <c r="C19" s="10">
        <v>488.04497149999997</v>
      </c>
      <c r="D19" s="9">
        <f>(B19-$B$28)^2</f>
        <v>56.792646208025637</v>
      </c>
      <c r="E19" s="10">
        <f t="shared" si="0"/>
        <v>5.0182762414498763</v>
      </c>
      <c r="F19" s="9">
        <f>+B19-$B$28</f>
        <v>-7.5360895833333643</v>
      </c>
      <c r="G19" s="10">
        <f>+C19-$C$28</f>
        <v>2.2401509416666272</v>
      </c>
      <c r="H19" s="35">
        <f t="shared" si="1"/>
        <v>4490.4381361650876</v>
      </c>
    </row>
    <row r="20" spans="1:8" x14ac:dyDescent="0.25">
      <c r="A20" s="65">
        <v>17</v>
      </c>
      <c r="B20" s="47">
        <v>414.35525999999999</v>
      </c>
      <c r="C20" s="10">
        <v>485.13738760000001</v>
      </c>
      <c r="D20" s="9">
        <f>(B20-$B$28)^2</f>
        <v>202.06820325901006</v>
      </c>
      <c r="E20" s="10">
        <f t="shared" si="0"/>
        <v>0.44546675386958867</v>
      </c>
      <c r="F20" s="9">
        <f>+B20-$B$28</f>
        <v>-14.215069583333388</v>
      </c>
      <c r="G20" s="10">
        <f>+C20-$C$28</f>
        <v>-0.66743295833333605</v>
      </c>
      <c r="H20" s="35">
        <f t="shared" si="1"/>
        <v>5010.109587582685</v>
      </c>
    </row>
    <row r="21" spans="1:8" x14ac:dyDescent="0.25">
      <c r="A21" s="65">
        <v>18</v>
      </c>
      <c r="B21" s="47">
        <v>412.41789999999997</v>
      </c>
      <c r="C21" s="10">
        <v>483.4389931</v>
      </c>
      <c r="D21" s="9">
        <f>(B21-$B$28)^2</f>
        <v>260.90098144454402</v>
      </c>
      <c r="E21" s="10">
        <f t="shared" si="0"/>
        <v>5.5971395626040028</v>
      </c>
      <c r="F21" s="9">
        <f>+B21-$B$28</f>
        <v>-16.152429583333401</v>
      </c>
      <c r="G21" s="10">
        <f>+C21-$C$28</f>
        <v>-2.3658274583333423</v>
      </c>
      <c r="H21" s="35">
        <f t="shared" si="1"/>
        <v>5043.9956651188722</v>
      </c>
    </row>
    <row r="22" spans="1:8" x14ac:dyDescent="0.25">
      <c r="A22" s="65">
        <v>19</v>
      </c>
      <c r="B22" s="47">
        <v>399.18680000000001</v>
      </c>
      <c r="C22" s="10">
        <v>482.02726919999998</v>
      </c>
      <c r="D22" s="9">
        <f>(B22-$B$28)^2</f>
        <v>863.3918107746274</v>
      </c>
      <c r="E22" s="10">
        <f t="shared" si="0"/>
        <v>14.269894264846283</v>
      </c>
      <c r="F22" s="9">
        <f>+B22-$B$28</f>
        <v>-29.38352958333337</v>
      </c>
      <c r="G22" s="10">
        <f>+C22-$C$28</f>
        <v>-3.7775513583333691</v>
      </c>
      <c r="H22" s="35">
        <f t="shared" si="1"/>
        <v>6862.5433372761445</v>
      </c>
    </row>
    <row r="23" spans="1:8" x14ac:dyDescent="0.25">
      <c r="A23" s="65">
        <v>20</v>
      </c>
      <c r="B23" s="47">
        <v>392.74274000000003</v>
      </c>
      <c r="C23" s="10">
        <v>481.61640290000003</v>
      </c>
      <c r="D23" s="9">
        <f>(B23-$B$28)^2</f>
        <v>1283.6161753517763</v>
      </c>
      <c r="E23" s="10">
        <f t="shared" si="0"/>
        <v>17.542842480638384</v>
      </c>
      <c r="F23" s="9">
        <f>+B23-$B$28</f>
        <v>-35.827589583333349</v>
      </c>
      <c r="G23" s="10">
        <f>+C23-$C$28</f>
        <v>-4.1884176583333215</v>
      </c>
      <c r="H23" s="35">
        <f t="shared" si="1"/>
        <v>7898.527957262836</v>
      </c>
    </row>
    <row r="24" spans="1:8" x14ac:dyDescent="0.25">
      <c r="A24" s="65">
        <v>21</v>
      </c>
      <c r="B24" s="47">
        <v>386.51584000000003</v>
      </c>
      <c r="C24" s="10">
        <v>479.17781230000003</v>
      </c>
      <c r="D24" s="9">
        <f>(B24-$B$28)^2</f>
        <v>1768.5800941146933</v>
      </c>
      <c r="E24" s="10">
        <f t="shared" si="0"/>
        <v>43.917238456018012</v>
      </c>
      <c r="F24" s="9">
        <f>+B24-$B$28</f>
        <v>-42.05448958333335</v>
      </c>
      <c r="G24" s="10">
        <f>+C24-$C$28</f>
        <v>-6.6270082583333192</v>
      </c>
      <c r="H24" s="35">
        <f t="shared" si="1"/>
        <v>8586.2411105259671</v>
      </c>
    </row>
    <row r="25" spans="1:8" x14ac:dyDescent="0.25">
      <c r="A25" s="65">
        <v>22</v>
      </c>
      <c r="B25" s="47">
        <v>380.14636000000002</v>
      </c>
      <c r="C25" s="10">
        <v>478.87061790000001</v>
      </c>
      <c r="D25" s="9">
        <f>(B25-$B$28)^2</f>
        <v>2344.8808302075945</v>
      </c>
      <c r="E25" s="10">
        <f t="shared" si="0"/>
        <v>48.083166506837074</v>
      </c>
      <c r="F25" s="9">
        <f>+B25-$B$28</f>
        <v>-48.42396958333336</v>
      </c>
      <c r="G25" s="10">
        <f>+C25-$C$28</f>
        <v>-6.9342026583333336</v>
      </c>
      <c r="H25" s="35">
        <f t="shared" si="1"/>
        <v>9746.4790979057125</v>
      </c>
    </row>
    <row r="26" spans="1:8" x14ac:dyDescent="0.25">
      <c r="A26" s="65">
        <v>23</v>
      </c>
      <c r="B26" s="47">
        <v>377.0188</v>
      </c>
      <c r="C26" s="10">
        <v>479.19331890000001</v>
      </c>
      <c r="D26" s="9">
        <f>(B26-$B$28)^2</f>
        <v>2657.5602023812962</v>
      </c>
      <c r="E26" s="10">
        <f t="shared" si="0"/>
        <v>43.711954178144488</v>
      </c>
      <c r="F26" s="9">
        <f>+B26-$B$28</f>
        <v>-51.551529583333377</v>
      </c>
      <c r="G26" s="10">
        <f>+C26-$C$28</f>
        <v>-6.6115016583333386</v>
      </c>
      <c r="H26" s="35">
        <f t="shared" si="1"/>
        <v>10439.63231244646</v>
      </c>
    </row>
    <row r="27" spans="1:8" x14ac:dyDescent="0.25">
      <c r="A27" s="34">
        <v>24</v>
      </c>
      <c r="B27" s="70">
        <v>371.64069999999998</v>
      </c>
      <c r="C27" s="71">
        <v>481.37438049999997</v>
      </c>
      <c r="D27" s="5">
        <f>(B27-$B$28)^2</f>
        <v>3240.9827244955486</v>
      </c>
      <c r="E27" s="71">
        <f t="shared" si="0"/>
        <v>19.628799110485033</v>
      </c>
      <c r="F27" s="5">
        <f>+B27-$B$28</f>
        <v>-56.929629583333394</v>
      </c>
      <c r="G27" s="71">
        <f>+C27-$C$28</f>
        <v>-4.4304400583333745</v>
      </c>
      <c r="H27" s="72">
        <f t="shared" si="1"/>
        <v>12041.480636076078</v>
      </c>
    </row>
    <row r="28" spans="1:8" x14ac:dyDescent="0.25">
      <c r="A28" s="36" t="s">
        <v>15</v>
      </c>
      <c r="B28" s="48">
        <f>+AVERAGE(B4:B27)</f>
        <v>428.57032958333338</v>
      </c>
      <c r="C28" s="12">
        <f>+AVERAGE(C4:C27)</f>
        <v>485.80482055833335</v>
      </c>
      <c r="D28" s="11"/>
      <c r="E28" s="12"/>
      <c r="F28" s="11"/>
      <c r="G28" s="12"/>
      <c r="H28" s="36"/>
    </row>
    <row r="29" spans="1:8" x14ac:dyDescent="0.25">
      <c r="A29" s="66" t="s">
        <v>7</v>
      </c>
      <c r="B29" s="49"/>
      <c r="C29" s="50"/>
      <c r="D29" s="13">
        <f>+SUM(D4:D27)</f>
        <v>22050.687200777891</v>
      </c>
      <c r="E29" s="14">
        <f>+SUM(E4:E27)</f>
        <v>344.95891049361285</v>
      </c>
      <c r="F29" s="13">
        <f>+SUM(F4:F27)</f>
        <v>-9.6633812063373625E-13</v>
      </c>
      <c r="G29" s="14">
        <f>+SUM(G4:G27)</f>
        <v>-3.4106051316484809E-13</v>
      </c>
      <c r="H29" s="37">
        <f>+SUM(H4:H27)</f>
        <v>96047.222302054404</v>
      </c>
    </row>
    <row r="30" spans="1:8" x14ac:dyDescent="0.25">
      <c r="A30" s="38" t="s">
        <v>8</v>
      </c>
      <c r="B30" s="51">
        <f>+_xlfn.STDEV.S(B4:B27)</f>
        <v>30.963293275564279</v>
      </c>
      <c r="C30" s="31">
        <f>+_xlfn.STDEV.S(C4:C27)</f>
        <v>3.8727527031456961</v>
      </c>
      <c r="D30" s="15"/>
      <c r="E30" s="16"/>
      <c r="F30" s="30">
        <f>+_xlfn.STDEV.S(F4:F27)</f>
        <v>30.963293275564279</v>
      </c>
      <c r="G30" s="31">
        <f>+_xlfn.STDEV.S(G4:G27)</f>
        <v>3.8727527031456961</v>
      </c>
      <c r="H30" s="38"/>
    </row>
    <row r="31" spans="1:8" x14ac:dyDescent="0.25">
      <c r="A31" s="35" t="s">
        <v>16</v>
      </c>
      <c r="B31" s="52"/>
      <c r="C31" s="53">
        <f>+CORREL($B$4:$B$27,C4:C27)</f>
        <v>0.90052668961346882</v>
      </c>
      <c r="D31" s="17"/>
      <c r="E31" s="18"/>
      <c r="F31" s="17"/>
      <c r="G31" s="18"/>
      <c r="H31" s="39"/>
    </row>
    <row r="32" spans="1:8" x14ac:dyDescent="0.25">
      <c r="A32" s="40" t="s">
        <v>17</v>
      </c>
      <c r="B32" s="54"/>
      <c r="C32" s="55"/>
      <c r="D32" s="19"/>
      <c r="E32" s="20"/>
      <c r="F32" s="19"/>
      <c r="G32" s="20"/>
      <c r="H32" s="40">
        <f>+H29/(24)</f>
        <v>4001.9675959189335</v>
      </c>
    </row>
    <row r="33" spans="1:8" x14ac:dyDescent="0.25">
      <c r="A33" s="67" t="s">
        <v>10</v>
      </c>
      <c r="B33" s="56"/>
      <c r="C33" s="57"/>
      <c r="D33" s="21">
        <f>+D29/(24-1)</f>
        <v>958.72553046860401</v>
      </c>
      <c r="E33" s="22">
        <f>+E29/(24-1)</f>
        <v>14.998213499722297</v>
      </c>
      <c r="F33" s="21"/>
      <c r="G33" s="22"/>
      <c r="H33" s="41"/>
    </row>
    <row r="34" spans="1:8" x14ac:dyDescent="0.25">
      <c r="A34" s="42"/>
      <c r="B34" s="58"/>
      <c r="C34" s="59"/>
      <c r="D34" s="23"/>
      <c r="E34" s="24">
        <f>2*C31*C30*B30</f>
        <v>215.97003396668029</v>
      </c>
      <c r="F34" s="23"/>
      <c r="G34" s="24"/>
      <c r="H34" s="42"/>
    </row>
    <row r="35" spans="1:8" x14ac:dyDescent="0.25">
      <c r="A35" s="35" t="s">
        <v>13</v>
      </c>
      <c r="B35" s="47"/>
      <c r="C35" s="25"/>
      <c r="D35" s="9"/>
      <c r="E35" s="25">
        <f>+D33+E33-E34</f>
        <v>757.75371000164603</v>
      </c>
      <c r="F35" s="32"/>
      <c r="G35" s="10">
        <f>F30^2+G30^2-2*F30*G30*C31</f>
        <v>757.75371000164614</v>
      </c>
      <c r="H35" s="35"/>
    </row>
    <row r="36" spans="1:8" x14ac:dyDescent="0.25">
      <c r="A36" s="43" t="s">
        <v>9</v>
      </c>
      <c r="B36" s="60"/>
      <c r="C36" s="61"/>
      <c r="D36" s="26"/>
      <c r="E36" s="27">
        <f>+E35^0.5</f>
        <v>27.527326604696761</v>
      </c>
      <c r="F36" s="26"/>
      <c r="G36" s="27">
        <f>(F30^2+G30^2-2*F30*G30*C31)^0.5</f>
        <v>27.527326604696761</v>
      </c>
      <c r="H36" s="43">
        <f>+H32^0.5</f>
        <v>63.261106502486449</v>
      </c>
    </row>
    <row r="37" spans="1:8" x14ac:dyDescent="0.25">
      <c r="A37" s="68" t="s">
        <v>14</v>
      </c>
      <c r="B37" s="62"/>
      <c r="C37" s="63" cm="1">
        <f t="array" ref="C37">(SUMPRODUCT((C4:C27-AVERAGE(C4:C27))*(C4:C27-AVERAGE(C4:C27)))/(COUNT(C4:C27)-1) + SUMPRODUCT((B4:B27-AVERAGE(B4:B27))*(B4:B27-AVERAGE(B4:B27)))/(COUNT(C4:C27)-1) - 2*_xlfn.STDEV.S(C4:C27)*_xlfn.STDEV.S(B4:B27)*CORREL(B4:B27,C4:C27))^0.5</f>
        <v>27.527326604696761</v>
      </c>
      <c r="D37" s="28"/>
      <c r="E37" s="29"/>
      <c r="F37" s="28"/>
      <c r="G37" s="29"/>
      <c r="H37" s="44" cm="1">
        <f t="array" ref="H37">(SUMPRODUCT((C4:C27-B4:B27)*(C4:C27-B4:B27))/(COUNT(C4:C27)))^0.5</f>
        <v>63.261106502486449</v>
      </c>
    </row>
    <row r="40" spans="1:8" x14ac:dyDescent="0.25">
      <c r="C40" s="1"/>
    </row>
    <row r="41" spans="1:8" x14ac:dyDescent="0.25">
      <c r="C41" s="1"/>
    </row>
    <row r="42" spans="1:8" x14ac:dyDescent="0.25">
      <c r="C4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Noa-Yarasca</dc:creator>
  <cp:lastModifiedBy>Efrain Noa-Yarasca</cp:lastModifiedBy>
  <dcterms:created xsi:type="dcterms:W3CDTF">2023-09-29T01:33:21Z</dcterms:created>
  <dcterms:modified xsi:type="dcterms:W3CDTF">2023-09-29T02:13:43Z</dcterms:modified>
</cp:coreProperties>
</file>