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\Documents\Workspace\AnaliseFinanceira\"/>
    </mc:Choice>
  </mc:AlternateContent>
  <xr:revisionPtr revIDLastSave="0" documentId="13_ncr:1_{EDD337E6-7CD6-4889-B72C-ED88EAAB0F70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Planilha1" sheetId="1" r:id="rId1"/>
    <sheet name="Planilha4" sheetId="2" r:id="rId2"/>
    <sheet name="Operacoes" sheetId="3" r:id="rId3"/>
    <sheet name="Planilha3" sheetId="4" r:id="rId4"/>
  </sheets>
  <definedNames>
    <definedName name="_xlnm._FilterDatabase" localSheetId="2" hidden="1">Operacoes!$A$2:$L$117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7" i="3" l="1"/>
  <c r="O117" i="3" s="1"/>
  <c r="P117" i="3" s="1"/>
  <c r="M116" i="3"/>
  <c r="O116" i="3" s="1"/>
  <c r="P116" i="3" s="1"/>
  <c r="M115" i="3"/>
  <c r="O115" i="3" s="1"/>
  <c r="P115" i="3" s="1"/>
  <c r="M114" i="3"/>
  <c r="O114" i="3" s="1"/>
  <c r="P114" i="3" s="1"/>
  <c r="M113" i="3"/>
  <c r="O113" i="3" s="1"/>
  <c r="P113" i="3" s="1"/>
  <c r="M112" i="3"/>
  <c r="O112" i="3" s="1"/>
  <c r="P112" i="3" s="1"/>
  <c r="M111" i="3"/>
  <c r="O111" i="3" s="1"/>
  <c r="P111" i="3" s="1"/>
  <c r="M110" i="3"/>
  <c r="O110" i="3" s="1"/>
  <c r="P110" i="3" s="1"/>
  <c r="M109" i="3"/>
  <c r="O109" i="3" s="1"/>
  <c r="P109" i="3" s="1"/>
  <c r="O108" i="3"/>
  <c r="P108" i="3" s="1"/>
  <c r="M108" i="3"/>
  <c r="M107" i="3"/>
  <c r="O107" i="3" s="1"/>
  <c r="P107" i="3" s="1"/>
  <c r="M106" i="3"/>
  <c r="O106" i="3" s="1"/>
  <c r="P106" i="3" s="1"/>
  <c r="M105" i="3"/>
  <c r="O105" i="3" s="1"/>
  <c r="P105" i="3" s="1"/>
  <c r="M104" i="3"/>
  <c r="O104" i="3" s="1"/>
  <c r="P104" i="3" s="1"/>
  <c r="M103" i="3"/>
  <c r="O103" i="3" s="1"/>
  <c r="P103" i="3" s="1"/>
  <c r="M102" i="3"/>
  <c r="O102" i="3" s="1"/>
  <c r="P102" i="3" s="1"/>
  <c r="M101" i="3"/>
  <c r="O101" i="3" s="1"/>
  <c r="P101" i="3" s="1"/>
  <c r="M100" i="3"/>
  <c r="O100" i="3" s="1"/>
  <c r="P100" i="3" s="1"/>
  <c r="M99" i="3"/>
  <c r="O99" i="3" s="1"/>
  <c r="P99" i="3" s="1"/>
  <c r="M98" i="3"/>
  <c r="O98" i="3" s="1"/>
  <c r="P98" i="3" s="1"/>
  <c r="M97" i="3"/>
  <c r="O97" i="3" s="1"/>
  <c r="P97" i="3" s="1"/>
  <c r="M96" i="3"/>
  <c r="O96" i="3" s="1"/>
  <c r="P96" i="3" s="1"/>
  <c r="M95" i="3"/>
  <c r="O95" i="3" s="1"/>
  <c r="P95" i="3" s="1"/>
  <c r="O94" i="3"/>
  <c r="P94" i="3" s="1"/>
  <c r="M94" i="3"/>
  <c r="M93" i="3"/>
  <c r="O93" i="3" s="1"/>
  <c r="P93" i="3" s="1"/>
  <c r="M92" i="3"/>
  <c r="O92" i="3" s="1"/>
  <c r="P92" i="3" s="1"/>
  <c r="M91" i="3"/>
  <c r="O91" i="3" s="1"/>
  <c r="P91" i="3" s="1"/>
  <c r="M90" i="3"/>
  <c r="O90" i="3" s="1"/>
  <c r="P90" i="3" s="1"/>
  <c r="M89" i="3"/>
  <c r="O89" i="3" s="1"/>
  <c r="P89" i="3" s="1"/>
  <c r="M88" i="3"/>
  <c r="O88" i="3" s="1"/>
  <c r="P88" i="3" s="1"/>
  <c r="M87" i="3"/>
  <c r="O87" i="3" s="1"/>
  <c r="P87" i="3" s="1"/>
  <c r="M86" i="3"/>
  <c r="O86" i="3" s="1"/>
  <c r="P86" i="3" s="1"/>
  <c r="M85" i="3"/>
  <c r="O85" i="3" s="1"/>
  <c r="P85" i="3" s="1"/>
  <c r="I85" i="3"/>
  <c r="M84" i="3"/>
  <c r="O84" i="3" s="1"/>
  <c r="P84" i="3" s="1"/>
  <c r="M83" i="3"/>
  <c r="O83" i="3" s="1"/>
  <c r="P83" i="3" s="1"/>
  <c r="M82" i="3"/>
  <c r="O82" i="3" s="1"/>
  <c r="P82" i="3" s="1"/>
  <c r="I82" i="3"/>
  <c r="M81" i="3"/>
  <c r="O81" i="3" s="1"/>
  <c r="P81" i="3" s="1"/>
  <c r="M80" i="3"/>
  <c r="O80" i="3" s="1"/>
  <c r="P80" i="3" s="1"/>
  <c r="M79" i="3"/>
  <c r="O79" i="3" s="1"/>
  <c r="P79" i="3" s="1"/>
  <c r="M78" i="3"/>
  <c r="O78" i="3" s="1"/>
  <c r="P78" i="3" s="1"/>
  <c r="M77" i="3"/>
  <c r="O77" i="3" s="1"/>
  <c r="P77" i="3" s="1"/>
  <c r="M76" i="3"/>
  <c r="O76" i="3" s="1"/>
  <c r="P76" i="3" s="1"/>
  <c r="I76" i="3"/>
  <c r="M75" i="3"/>
  <c r="O75" i="3" s="1"/>
  <c r="P75" i="3" s="1"/>
  <c r="I75" i="3"/>
  <c r="M74" i="3"/>
  <c r="O74" i="3" s="1"/>
  <c r="P74" i="3" s="1"/>
  <c r="M73" i="3"/>
  <c r="O73" i="3" s="1"/>
  <c r="P73" i="3" s="1"/>
  <c r="M72" i="3"/>
  <c r="O72" i="3" s="1"/>
  <c r="P72" i="3" s="1"/>
  <c r="I72" i="3"/>
  <c r="M71" i="3"/>
  <c r="O71" i="3" s="1"/>
  <c r="P71" i="3" s="1"/>
  <c r="M70" i="3"/>
  <c r="O70" i="3" s="1"/>
  <c r="P70" i="3" s="1"/>
  <c r="M69" i="3"/>
  <c r="O69" i="3" s="1"/>
  <c r="P69" i="3" s="1"/>
  <c r="M68" i="3"/>
  <c r="O68" i="3" s="1"/>
  <c r="P68" i="3" s="1"/>
  <c r="M67" i="3"/>
  <c r="O67" i="3" s="1"/>
  <c r="P67" i="3" s="1"/>
  <c r="M66" i="3"/>
  <c r="O66" i="3" s="1"/>
  <c r="P66" i="3" s="1"/>
  <c r="M65" i="3"/>
  <c r="O65" i="3" s="1"/>
  <c r="P65" i="3" s="1"/>
  <c r="M64" i="3"/>
  <c r="O64" i="3" s="1"/>
  <c r="P64" i="3" s="1"/>
  <c r="M63" i="3"/>
  <c r="O63" i="3" s="1"/>
  <c r="P63" i="3" s="1"/>
  <c r="M62" i="3"/>
  <c r="O62" i="3" s="1"/>
  <c r="P62" i="3" s="1"/>
  <c r="M61" i="3"/>
  <c r="O61" i="3" s="1"/>
  <c r="P61" i="3" s="1"/>
  <c r="M60" i="3"/>
  <c r="O60" i="3" s="1"/>
  <c r="P60" i="3" s="1"/>
  <c r="M59" i="3"/>
  <c r="O59" i="3" s="1"/>
  <c r="P59" i="3" s="1"/>
  <c r="P58" i="3"/>
  <c r="O58" i="3"/>
  <c r="M58" i="3"/>
  <c r="M57" i="3"/>
  <c r="O57" i="3" s="1"/>
  <c r="P57" i="3" s="1"/>
  <c r="I57" i="3"/>
  <c r="M56" i="3"/>
  <c r="O56" i="3" s="1"/>
  <c r="P56" i="3" s="1"/>
  <c r="I56" i="3"/>
  <c r="M55" i="3"/>
  <c r="O55" i="3" s="1"/>
  <c r="P55" i="3" s="1"/>
  <c r="M54" i="3"/>
  <c r="O54" i="3" s="1"/>
  <c r="P54" i="3" s="1"/>
  <c r="M53" i="3"/>
  <c r="O53" i="3" s="1"/>
  <c r="P53" i="3" s="1"/>
  <c r="M52" i="3"/>
  <c r="O52" i="3" s="1"/>
  <c r="P52" i="3" s="1"/>
  <c r="O51" i="3"/>
  <c r="P51" i="3" s="1"/>
  <c r="M51" i="3"/>
  <c r="M50" i="3"/>
  <c r="O50" i="3" s="1"/>
  <c r="P50" i="3" s="1"/>
  <c r="M49" i="3"/>
  <c r="O49" i="3" s="1"/>
  <c r="P49" i="3" s="1"/>
  <c r="M48" i="3"/>
  <c r="O48" i="3" s="1"/>
  <c r="P48" i="3" s="1"/>
  <c r="M47" i="3"/>
  <c r="O47" i="3" s="1"/>
  <c r="P47" i="3" s="1"/>
  <c r="O46" i="3"/>
  <c r="P46" i="3" s="1"/>
  <c r="M46" i="3"/>
  <c r="M45" i="3"/>
  <c r="O45" i="3" s="1"/>
  <c r="P45" i="3" s="1"/>
  <c r="M44" i="3"/>
  <c r="O44" i="3" s="1"/>
  <c r="P44" i="3" s="1"/>
  <c r="M43" i="3"/>
  <c r="O43" i="3" s="1"/>
  <c r="P43" i="3" s="1"/>
  <c r="M42" i="3"/>
  <c r="O42" i="3" s="1"/>
  <c r="P42" i="3" s="1"/>
  <c r="M41" i="3"/>
  <c r="O41" i="3" s="1"/>
  <c r="P41" i="3" s="1"/>
  <c r="M40" i="3"/>
  <c r="O40" i="3" s="1"/>
  <c r="P40" i="3" s="1"/>
  <c r="M39" i="3"/>
  <c r="O39" i="3" s="1"/>
  <c r="P39" i="3" s="1"/>
  <c r="O38" i="3"/>
  <c r="P38" i="3" s="1"/>
  <c r="M38" i="3"/>
  <c r="M37" i="3"/>
  <c r="O37" i="3" s="1"/>
  <c r="P37" i="3" s="1"/>
  <c r="M36" i="3"/>
  <c r="O36" i="3" s="1"/>
  <c r="P36" i="3" s="1"/>
  <c r="M35" i="3"/>
  <c r="O35" i="3" s="1"/>
  <c r="P35" i="3" s="1"/>
  <c r="M34" i="3"/>
  <c r="O34" i="3" s="1"/>
  <c r="P34" i="3" s="1"/>
  <c r="M33" i="3"/>
  <c r="O33" i="3" s="1"/>
  <c r="P33" i="3" s="1"/>
  <c r="O32" i="3"/>
  <c r="P32" i="3" s="1"/>
  <c r="M32" i="3"/>
  <c r="M31" i="3"/>
  <c r="O31" i="3" s="1"/>
  <c r="P31" i="3" s="1"/>
  <c r="M30" i="3"/>
  <c r="O30" i="3" s="1"/>
  <c r="P30" i="3" s="1"/>
  <c r="M29" i="3"/>
  <c r="O29" i="3" s="1"/>
  <c r="P29" i="3" s="1"/>
  <c r="M28" i="3"/>
  <c r="O28" i="3" s="1"/>
  <c r="P28" i="3" s="1"/>
  <c r="M27" i="3"/>
  <c r="O27" i="3" s="1"/>
  <c r="P27" i="3" s="1"/>
  <c r="M26" i="3"/>
  <c r="O26" i="3" s="1"/>
  <c r="P26" i="3" s="1"/>
  <c r="M25" i="3"/>
  <c r="O25" i="3" s="1"/>
  <c r="P25" i="3" s="1"/>
  <c r="M24" i="3"/>
  <c r="O24" i="3" s="1"/>
  <c r="P24" i="3" s="1"/>
  <c r="M23" i="3"/>
  <c r="O23" i="3" s="1"/>
  <c r="P23" i="3" s="1"/>
  <c r="M22" i="3"/>
  <c r="O22" i="3" s="1"/>
  <c r="P22" i="3" s="1"/>
  <c r="M21" i="3"/>
  <c r="O21" i="3" s="1"/>
  <c r="P21" i="3" s="1"/>
  <c r="M20" i="3"/>
  <c r="O20" i="3" s="1"/>
  <c r="P20" i="3" s="1"/>
  <c r="M19" i="3"/>
  <c r="O19" i="3" s="1"/>
  <c r="P19" i="3" s="1"/>
  <c r="M18" i="3"/>
  <c r="O18" i="3" s="1"/>
  <c r="P18" i="3" s="1"/>
  <c r="M17" i="3"/>
  <c r="O17" i="3" s="1"/>
  <c r="P17" i="3" s="1"/>
  <c r="O16" i="3"/>
  <c r="P16" i="3" s="1"/>
  <c r="M16" i="3"/>
  <c r="M15" i="3"/>
  <c r="O15" i="3" s="1"/>
  <c r="P15" i="3" s="1"/>
  <c r="M14" i="3"/>
  <c r="O14" i="3" s="1"/>
  <c r="P14" i="3" s="1"/>
  <c r="M13" i="3"/>
  <c r="O13" i="3" s="1"/>
  <c r="P13" i="3" s="1"/>
  <c r="M12" i="3"/>
  <c r="O12" i="3" s="1"/>
  <c r="P12" i="3" s="1"/>
  <c r="M11" i="3"/>
  <c r="O11" i="3" s="1"/>
  <c r="P11" i="3" s="1"/>
  <c r="M10" i="3"/>
  <c r="O10" i="3" s="1"/>
  <c r="P10" i="3" s="1"/>
  <c r="M9" i="3"/>
  <c r="O9" i="3" s="1"/>
  <c r="P9" i="3" s="1"/>
  <c r="O8" i="3"/>
  <c r="P8" i="3" s="1"/>
  <c r="M8" i="3"/>
  <c r="M7" i="3"/>
  <c r="O7" i="3" s="1"/>
  <c r="P7" i="3" s="1"/>
  <c r="M6" i="3"/>
  <c r="O6" i="3" s="1"/>
  <c r="P6" i="3" s="1"/>
  <c r="M5" i="3"/>
  <c r="O5" i="3" s="1"/>
  <c r="P5" i="3" s="1"/>
  <c r="M4" i="3"/>
  <c r="O4" i="3" s="1"/>
  <c r="P4" i="3" s="1"/>
  <c r="M3" i="3"/>
  <c r="O3" i="3" s="1"/>
  <c r="P3" i="3" s="1"/>
</calcChain>
</file>

<file path=xl/sharedStrings.xml><?xml version="1.0" encoding="utf-8"?>
<sst xmlns="http://schemas.openxmlformats.org/spreadsheetml/2006/main" count="1077" uniqueCount="192">
  <si>
    <t>XPIN11</t>
  </si>
  <si>
    <t>FII XP INDL</t>
  </si>
  <si>
    <t>Industrial</t>
  </si>
  <si>
    <t>XPLG11</t>
  </si>
  <si>
    <t>FII XP LOG</t>
  </si>
  <si>
    <t>Logistica</t>
  </si>
  <si>
    <t>HFOF11</t>
  </si>
  <si>
    <t>FII HTOPFOF3</t>
  </si>
  <si>
    <t>TVM</t>
  </si>
  <si>
    <t>BCFF11</t>
  </si>
  <si>
    <t>FII BC FFII</t>
  </si>
  <si>
    <t>JSRE11</t>
  </si>
  <si>
    <t>FII JS REAL</t>
  </si>
  <si>
    <t>Híbrido</t>
  </si>
  <si>
    <t>RECT11</t>
  </si>
  <si>
    <t>FII REC REND</t>
  </si>
  <si>
    <t>BRCR11</t>
  </si>
  <si>
    <t>FII BC FUND</t>
  </si>
  <si>
    <t>HGBS11</t>
  </si>
  <si>
    <t>FII HEDGEBS</t>
  </si>
  <si>
    <t>Shoppings</t>
  </si>
  <si>
    <t>HSML11</t>
  </si>
  <si>
    <t>FII HSI MALL</t>
  </si>
  <si>
    <t>VISC11</t>
  </si>
  <si>
    <t>FII VINCI SC</t>
  </si>
  <si>
    <t>HGRU11</t>
  </si>
  <si>
    <t>FII CSHG URB</t>
  </si>
  <si>
    <t>FIGS11</t>
  </si>
  <si>
    <t>FII GEN SHOP</t>
  </si>
  <si>
    <t>HGLG11</t>
  </si>
  <si>
    <t>FII CSHG LOG</t>
  </si>
  <si>
    <t>GTWR11</t>
  </si>
  <si>
    <t>FII G TOWERS</t>
  </si>
  <si>
    <t>Lajes Corporativas</t>
  </si>
  <si>
    <t>KNRI11</t>
  </si>
  <si>
    <t>FII KINEA</t>
  </si>
  <si>
    <t>XPML11</t>
  </si>
  <si>
    <t>FII XP MALLS</t>
  </si>
  <si>
    <t>RBRF11</t>
  </si>
  <si>
    <t>FII RBRALPHA</t>
  </si>
  <si>
    <t>HGRE11</t>
  </si>
  <si>
    <t>FII HG REAL</t>
  </si>
  <si>
    <t>C4</t>
  </si>
  <si>
    <t>Ações</t>
  </si>
  <si>
    <t>Rótulos de Linha</t>
  </si>
  <si>
    <t>Soma de Qtd</t>
  </si>
  <si>
    <t>Soma de Valor</t>
  </si>
  <si>
    <t>Soma de Posição</t>
  </si>
  <si>
    <t>Soma de Atual</t>
  </si>
  <si>
    <t>Soma de Saldo</t>
  </si>
  <si>
    <t>Soma de Proventos</t>
  </si>
  <si>
    <t>Soma de Resultado</t>
  </si>
  <si>
    <t>B3SA3</t>
  </si>
  <si>
    <t>BBAS3</t>
  </si>
  <si>
    <t>BBDC4</t>
  </si>
  <si>
    <t>BBSE3</t>
  </si>
  <si>
    <t>BRFS3</t>
  </si>
  <si>
    <t>BRKM5</t>
  </si>
  <si>
    <t>BRML3</t>
  </si>
  <si>
    <t>BRSR6</t>
  </si>
  <si>
    <t>CCRO3</t>
  </si>
  <si>
    <t>CESP6</t>
  </si>
  <si>
    <t>CIEL3</t>
  </si>
  <si>
    <t>CMIG4</t>
  </si>
  <si>
    <t>CRFB3</t>
  </si>
  <si>
    <t>CSNA3</t>
  </si>
  <si>
    <t>CVCB3</t>
  </si>
  <si>
    <t>EGIE3</t>
  </si>
  <si>
    <t>ENAT3</t>
  </si>
  <si>
    <t>ENBR3</t>
  </si>
  <si>
    <t>GGBR4</t>
  </si>
  <si>
    <t>GOAU4</t>
  </si>
  <si>
    <t>HBOR3</t>
  </si>
  <si>
    <t>IGTA3</t>
  </si>
  <si>
    <t>IRBR3</t>
  </si>
  <si>
    <t>ITSA4</t>
  </si>
  <si>
    <t>ITUB4</t>
  </si>
  <si>
    <t>JBSS3</t>
  </si>
  <si>
    <t>MGLU3</t>
  </si>
  <si>
    <t>MOVI3</t>
  </si>
  <si>
    <t>MRVE3</t>
  </si>
  <si>
    <t>NTCO3</t>
  </si>
  <si>
    <t>PETR4</t>
  </si>
  <si>
    <t>RENT3</t>
  </si>
  <si>
    <t>SANB4</t>
  </si>
  <si>
    <t>SAPR4</t>
  </si>
  <si>
    <t>SLCE3</t>
  </si>
  <si>
    <t>SUZB3</t>
  </si>
  <si>
    <t>TIET11</t>
  </si>
  <si>
    <t>UGPA3</t>
  </si>
  <si>
    <t>VALE3</t>
  </si>
  <si>
    <t>VIVT3</t>
  </si>
  <si>
    <t>Total Geral</t>
  </si>
  <si>
    <t>Data</t>
  </si>
  <si>
    <t>C1</t>
  </si>
  <si>
    <t>C2</t>
  </si>
  <si>
    <t>C3</t>
  </si>
  <si>
    <t>Codigo</t>
  </si>
  <si>
    <t>Empresa</t>
  </si>
  <si>
    <t>Qtd</t>
  </si>
  <si>
    <t>Valor</t>
  </si>
  <si>
    <t>Posição</t>
  </si>
  <si>
    <t>C5</t>
  </si>
  <si>
    <t>Atual</t>
  </si>
  <si>
    <t>Saldo</t>
  </si>
  <si>
    <t>Proventos</t>
  </si>
  <si>
    <t>Resultado</t>
  </si>
  <si>
    <t>Rentabilidade</t>
  </si>
  <si>
    <t>BOVESPA</t>
  </si>
  <si>
    <t>C</t>
  </si>
  <si>
    <t>VISTA</t>
  </si>
  <si>
    <t>BRASIL ON NM</t>
  </si>
  <si>
    <t>D</t>
  </si>
  <si>
    <t>ENGIE BRASIL ON NM</t>
  </si>
  <si>
    <t>ENERGIAS BR ON NM</t>
  </si>
  <si>
    <t>FII GEN SHOP CI</t>
  </si>
  <si>
    <t>FII</t>
  </si>
  <si>
    <t>FII HEDGEBS CI</t>
  </si>
  <si>
    <t>SANTANDER BR PN</t>
  </si>
  <si>
    <t>FII VINCI SC CI</t>
  </si>
  <si>
    <t>FII XP MALLS CI</t>
  </si>
  <si>
    <t>FII HEDGEBS CI ER</t>
  </si>
  <si>
    <t>FII GEN SHOP CI ER</t>
  </si>
  <si>
    <t>ENAUTA PART ON NM</t>
  </si>
  <si>
    <t>FII UBSOFFIC CI ER</t>
  </si>
  <si>
    <t>SLC AGRICOLA ON NM</t>
  </si>
  <si>
    <t>FII BC FFII CI</t>
  </si>
  <si>
    <t>FII G TOWERS CI ER</t>
  </si>
  <si>
    <t>FII G TOWERS CI</t>
  </si>
  <si>
    <t>FII CSHG URB CI</t>
  </si>
  <si>
    <t>FII BC FFII CI ER</t>
  </si>
  <si>
    <t>FII HTOPFOF3 CI ER</t>
  </si>
  <si>
    <t>BANRISUL PNB N1</t>
  </si>
  <si>
    <t>FII HSI MALL CI</t>
  </si>
  <si>
    <t>FII JS REAL CI</t>
  </si>
  <si>
    <t>FII XP INDL CI ER</t>
  </si>
  <si>
    <t>FII HTOPFOF3 CI</t>
  </si>
  <si>
    <t>FII RBRALPHA CI ER</t>
  </si>
  <si>
    <t>FII XP LOG CI</t>
  </si>
  <si>
    <t>FII BC FUND CI ER</t>
  </si>
  <si>
    <t>MRV ON NM</t>
  </si>
  <si>
    <t>FII KINEA CI ER</t>
  </si>
  <si>
    <t>BBSEGURIDADE ON NM</t>
  </si>
  <si>
    <t>LOCALIZA ON NM</t>
  </si>
  <si>
    <t>BRASKEM PNA N1</t>
  </si>
  <si>
    <t>NATURA ON EB NM</t>
  </si>
  <si>
    <t>JBS ON NM</t>
  </si>
  <si>
    <t>BR MALLS PAR ON NM</t>
  </si>
  <si>
    <t>IGUATEMI ON NM</t>
  </si>
  <si>
    <t>TELEF BRASIL PN</t>
  </si>
  <si>
    <t>MAGAZ LUIZA ON NM</t>
  </si>
  <si>
    <t>FII CSHG LOG CI</t>
  </si>
  <si>
    <t>FII HG REAL CI ES</t>
  </si>
  <si>
    <t>ULTRAPAR ON NM</t>
  </si>
  <si>
    <t>FII KINEA CI</t>
  </si>
  <si>
    <t>FII BC FUND CI</t>
  </si>
  <si>
    <t>SUZANO S.A. ON NM</t>
  </si>
  <si>
    <t>FII CSHG LOG CI ER</t>
  </si>
  <si>
    <t>FRACIONARIO</t>
  </si>
  <si>
    <t>IRBBRASIL RE ON NM</t>
  </si>
  <si>
    <t>ITAUUNIBANCO PN N1</t>
  </si>
  <si>
    <t>BANRISUL PNB ED N1</t>
  </si>
  <si>
    <t>AES TIETE E UNT N2</t>
  </si>
  <si>
    <t>ITAUSA PN EDJ N1</t>
  </si>
  <si>
    <t>VALE ON NM</t>
  </si>
  <si>
    <t>CEMIG PN N1</t>
  </si>
  <si>
    <t>PETROBRAS PN EJ N2</t>
  </si>
  <si>
    <t>CESP PNB ED N1</t>
  </si>
  <si>
    <t>B3 ON NM</t>
  </si>
  <si>
    <t>BRF SA ON NM</t>
  </si>
  <si>
    <t>ITAUUNIBANCO PN ED N1</t>
  </si>
  <si>
    <t>PETROBRAS PN</t>
  </si>
  <si>
    <t>MOVIDA PARTI ON NM</t>
  </si>
  <si>
    <t>IRB - BRASIL ON NM</t>
  </si>
  <si>
    <t>ATACADÃO S.A ON NM</t>
  </si>
  <si>
    <t>METALURGICA PN N1</t>
  </si>
  <si>
    <t>HELBOR ON NM</t>
  </si>
  <si>
    <t>MOVIDA ON NM</t>
  </si>
  <si>
    <t>CVC BRASIL ON NM</t>
  </si>
  <si>
    <t>SID NACIONAL ON</t>
  </si>
  <si>
    <t>CCR SA ON NM</t>
  </si>
  <si>
    <t>BANRISUL PNB EJ N1</t>
  </si>
  <si>
    <t>CIELO ON NM</t>
  </si>
  <si>
    <t>SANEPAR PN N2</t>
  </si>
  <si>
    <t>BMFBOVESPA ON NM</t>
  </si>
  <si>
    <t>NATURA ON NM</t>
  </si>
  <si>
    <t>BRADESCO PN N1</t>
  </si>
  <si>
    <t>GERDAU PN N1</t>
  </si>
  <si>
    <t>LOJAS AMERIC PN N1</t>
  </si>
  <si>
    <t>LAME4</t>
  </si>
  <si>
    <t>BRF3</t>
  </si>
  <si>
    <t>AESB3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</si>
</sst>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44" fontId="2" fillId="0" borderId="0"/>
    <xf numFmtId="9" fontId="2" fillId="0" borderId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2" applyNumberFormat="1" applyFont="1"/>
    <xf numFmtId="0" fontId="0" fillId="0" borderId="0" xfId="0"/>
    <xf numFmtId="8" fontId="0" fillId="0" borderId="0" xfId="0" applyNumberFormat="1"/>
    <xf numFmtId="44" fontId="0" fillId="0" borderId="0" xfId="0" applyNumberFormat="1"/>
    <xf numFmtId="164" fontId="0" fillId="0" borderId="0" xfId="0" applyNumberFormat="1"/>
    <xf numFmtId="44" fontId="2" fillId="0" borderId="0" xfId="1"/>
  </cellXfs>
  <cellStyles count="3">
    <cellStyle name="Moeda" xfId="1" builtinId="4"/>
    <cellStyle name="Normal" xfId="0" builtinId="0"/>
    <cellStyle name="Porcentagem" xfId="2" builtinId="5"/>
  </cellStyles>
  <dxfs count="4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io Endo" refreshedDate="44197.640975000002" createdVersion="6" refreshedVersion="6" minRefreshableVersion="3" recordCount="116" xr:uid="{00000000-000A-0000-FFFF-FFFF35000000}">
  <cacheSource type="worksheet">
    <worksheetSource ref="A2:P500" sheet="Operacoes"/>
  </cacheSource>
  <cacheFields count="16">
    <cacheField name="Data" numFmtId="0">
      <sharedItems containsNonDate="0" containsDate="1" containsString="0" containsBlank="1" minDate="2017-02-17T00:00:00" maxDate="2020-08-12T00:00:00"/>
    </cacheField>
    <cacheField name="C1" numFmtId="0">
      <sharedItems containsBlank="1"/>
    </cacheField>
    <cacheField name="C2" numFmtId="0">
      <sharedItems containsBlank="1"/>
    </cacheField>
    <cacheField name="C3" numFmtId="0">
      <sharedItems containsBlank="1"/>
    </cacheField>
    <cacheField name="Codigo" numFmtId="0">
      <sharedItems containsBlank="1" count="59">
        <s v="BBAS3"/>
        <s v="EGIE3"/>
        <s v="ENBR3"/>
        <s v="FIGS11"/>
        <s v="HGBS11"/>
        <s v="SANB4"/>
        <s v="VISC11"/>
        <s v="XPML11"/>
        <s v="ENAT3"/>
        <s v="RECT11"/>
        <s v="SLCE3"/>
        <s v="BCFF11"/>
        <s v="GTWR11"/>
        <s v="HGRU11"/>
        <s v="HFOF11"/>
        <s v="BRSR6"/>
        <s v="HSML11"/>
        <s v="JSRE11"/>
        <s v="XPIN11"/>
        <s v="RBRF11"/>
        <s v="XPLG11"/>
        <s v="BRCR11"/>
        <s v="MRVE3"/>
        <s v="KNRI11"/>
        <s v="BBSE3"/>
        <s v="RENT3"/>
        <s v="BRKM5"/>
        <s v="NTCO3"/>
        <s v="JBSS3"/>
        <s v="BRML3"/>
        <s v="IGTA3"/>
        <s v="VIVT3"/>
        <s v="MGLU3"/>
        <s v="HGLG11"/>
        <s v="HGRE11"/>
        <s v="UGPA3"/>
        <s v="SUZB3"/>
        <s v="IRBR3"/>
        <s v="ITUB4"/>
        <s v="TIET11"/>
        <s v="ITSA4"/>
        <s v="VALE3"/>
        <s v="CMIG4"/>
        <s v="PETR4"/>
        <s v="CESP6"/>
        <s v="B3SA3"/>
        <s v="BRFS3"/>
        <s v="MOVI3"/>
        <s v="CRFB3"/>
        <s v="GOAU4"/>
        <s v="HBOR3"/>
        <s v="CVCB3"/>
        <s v="CSNA3"/>
        <s v="CCRO3"/>
        <s v="CIEL3"/>
        <s v="SAPR4"/>
        <s v="BBDC4"/>
        <s v="GGBR4"/>
        <m/>
      </sharedItems>
    </cacheField>
    <cacheField name="Empresa" numFmtId="0">
      <sharedItems containsBlank="1"/>
    </cacheField>
    <cacheField name="C4" numFmtId="0">
      <sharedItems containsBlank="1" count="4">
        <s v="Ações"/>
        <s v="FII"/>
        <m/>
        <s v="H" u="1"/>
      </sharedItems>
    </cacheField>
    <cacheField name="Qtd" numFmtId="0">
      <sharedItems containsString="0" containsBlank="1" containsNumber="1" containsInteger="1" minValue="2" maxValue="3200"/>
    </cacheField>
    <cacheField name="Valor" numFmtId="44">
      <sharedItems containsString="0" containsBlank="1" containsNumber="1" minValue="2.2000000000000002" maxValue="256"/>
    </cacheField>
    <cacheField name="Posição" numFmtId="44">
      <sharedItems containsString="0" containsBlank="1" containsNumber="1" minValue="406.2" maxValue="17900"/>
    </cacheField>
    <cacheField name="C5" numFmtId="0">
      <sharedItems containsBlank="1"/>
    </cacheField>
    <cacheField name="Atual" numFmtId="0">
      <sharedItems containsString="0" containsBlank="1" containsNumber="1" minValue="4" maxValue="216.1300048828125"/>
    </cacheField>
    <cacheField name="Saldo" numFmtId="44">
      <sharedItems containsString="0" containsBlank="1" containsNumber="1" minValue="245.40000915527341" maxValue="79840.002441406235"/>
    </cacheField>
    <cacheField name="Proventos" numFmtId="44">
      <sharedItems containsString="0" containsBlank="1" containsNumber="1" minValue="0" maxValue="1775.8843397144999"/>
    </cacheField>
    <cacheField name="Resultado" numFmtId="44">
      <sharedItems containsString="0" containsBlank="1" containsNumber="1" minValue="-12991.999816894529" maxValue="70440.002441406235"/>
    </cacheField>
    <cacheField name="Rentabilidade" numFmtId="0">
      <sharedItems containsString="0" containsBlank="1" containsNumber="1" minValue="-0.84990619136960599" maxValue="7.4936172810006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16">
  <r>
    <d v="2020-07-13T00:00:00"/>
    <s v="BOVESPA"/>
    <s v="C"/>
    <s v="VISTA"/>
    <x v="0"/>
    <s v="BRASIL ON NM"/>
    <x v="0"/>
    <n v="100"/>
    <n v="34.3"/>
    <n v="3430"/>
    <s v="D"/>
    <n v="38.79999923706055"/>
    <n v="3879.999923706055"/>
    <n v="72.85214227155001"/>
    <n v="449.9999237060547"/>
    <n v="0.1311953130338352"/>
  </r>
  <r>
    <d v="2020-07-13T00:00:00"/>
    <s v="BOVESPA"/>
    <s v="C"/>
    <s v="VISTA"/>
    <x v="1"/>
    <s v="ENGIE BRASIL ON NM"/>
    <x v="0"/>
    <n v="100"/>
    <n v="43.05"/>
    <n v="4305"/>
    <s v="D"/>
    <n v="43.93999862670898"/>
    <n v="4393.999862670898"/>
    <n v="0"/>
    <n v="88.99986267089753"/>
    <n v="0.02067360340787399"/>
  </r>
  <r>
    <d v="2020-07-13T00:00:00"/>
    <s v="BOVESPA"/>
    <s v="C"/>
    <s v="VISTA"/>
    <x v="2"/>
    <s v="ENERGIAS BR ON NM"/>
    <x v="0"/>
    <n v="200"/>
    <n v="17.8"/>
    <n v="3560"/>
    <s v="D"/>
    <n v="19.64999961853027"/>
    <n v="3929.999923706054"/>
    <n v="0"/>
    <n v="369.9999237060538"/>
    <n v="0.1039325628387791"/>
  </r>
  <r>
    <d v="2020-07-13T00:00:00"/>
    <s v="BOVESPA"/>
    <s v="C"/>
    <s v="VISTA"/>
    <x v="3"/>
    <s v="FII GEN SHOP CI"/>
    <x v="1"/>
    <n v="20"/>
    <n v="61.29"/>
    <n v="1225.8"/>
    <s v="D"/>
    <n v="66.19999694824219"/>
    <n v="1323.999938964844"/>
    <n v="12"/>
    <n v="98.1999389648438"/>
    <n v="0.08011089816025763"/>
  </r>
  <r>
    <d v="2020-07-13T00:00:00"/>
    <s v="BOVESPA"/>
    <s v="C"/>
    <s v="VISTA"/>
    <x v="4"/>
    <s v="FII HEDGEBS CI"/>
    <x v="1"/>
    <n v="6"/>
    <n v="205"/>
    <n v="1230"/>
    <s v="D"/>
    <n v="216.1300048828125"/>
    <n v="1296.780029296875"/>
    <n v="10.8"/>
    <n v="66.780029296875"/>
    <n v="0.05429270674542683"/>
  </r>
  <r>
    <d v="2020-07-13T00:00:00"/>
    <s v="BOVESPA"/>
    <s v="C"/>
    <s v="VISTA"/>
    <x v="4"/>
    <s v="FII HEDGEBS CI"/>
    <x v="1"/>
    <n v="4"/>
    <n v="205"/>
    <n v="820"/>
    <s v="D"/>
    <n v="216.1300048828125"/>
    <n v="864.52001953125"/>
    <n v="7.2"/>
    <n v="44.52001953125"/>
    <n v="0.05429270674542683"/>
  </r>
  <r>
    <d v="2020-07-13T00:00:00"/>
    <s v="BOVESPA"/>
    <s v="C"/>
    <s v="VISTA"/>
    <x v="5"/>
    <s v="SANTANDER BR PN"/>
    <x v="0"/>
    <n v="100"/>
    <n v="14.8"/>
    <n v="1480"/>
    <s v="D"/>
    <n v="23.48999977111816"/>
    <n v="2348.999977111816"/>
    <n v="21.1443592052"/>
    <n v="868.999977111816"/>
    <n v="0.5871621466971729"/>
  </r>
  <r>
    <d v="2020-07-13T00:00:00"/>
    <s v="BOVESPA"/>
    <s v="C"/>
    <s v="VISTA"/>
    <x v="6"/>
    <s v="FII VINCI SC CI"/>
    <x v="0"/>
    <n v="14"/>
    <n v="106.15"/>
    <n v="1486.1"/>
    <s v="D"/>
    <n v="115.7399978637695"/>
    <n v="1620.359970092773"/>
    <n v="18.97"/>
    <n v="134.2599700927731"/>
    <n v="0.09034383291351394"/>
  </r>
  <r>
    <d v="2020-07-13T00:00:00"/>
    <s v="BOVESPA"/>
    <s v="C"/>
    <s v="VISTA"/>
    <x v="7"/>
    <s v="FII XP MALLS CI"/>
    <x v="1"/>
    <n v="20"/>
    <n v="104.5"/>
    <n v="2090"/>
    <s v="D"/>
    <n v="116.7300033569336"/>
    <n v="2334.600067138672"/>
    <n v="35.10105184"/>
    <n v="244.6000671386719"/>
    <n v="0.117033524946733"/>
  </r>
  <r>
    <d v="2020-08-11T00:00:00"/>
    <s v="BOVESPA"/>
    <s v="C"/>
    <s v="VISTA"/>
    <x v="4"/>
    <s v="FII HEDGEBS CI ER"/>
    <x v="1"/>
    <n v="10"/>
    <n v="208"/>
    <n v="2080"/>
    <s v="D"/>
    <n v="216.1300048828125"/>
    <n v="2161.300048828125"/>
    <n v="15.5"/>
    <n v="81.300048828125"/>
    <n v="0.03908656193659855"/>
  </r>
  <r>
    <d v="2020-07-09T00:00:00"/>
    <s v="BOVESPA"/>
    <s v="C"/>
    <s v="VISTA"/>
    <x v="3"/>
    <s v="FII GEN SHOP CI ER"/>
    <x v="1"/>
    <n v="10"/>
    <n v="62.78"/>
    <n v="627.8"/>
    <s v="D"/>
    <n v="66.19999694824219"/>
    <n v="661.9999694824219"/>
    <n v="6.000000000000001"/>
    <n v="34.19996948242192"/>
    <n v="0.05447589914371125"/>
  </r>
  <r>
    <d v="2020-07-08T00:00:00"/>
    <s v="BOVESPA"/>
    <s v="C"/>
    <s v="VISTA"/>
    <x v="8"/>
    <s v="ENAUTA PART ON NM"/>
    <x v="0"/>
    <n v="100"/>
    <n v="11.03"/>
    <n v="1103"/>
    <s v="D"/>
    <n v="11.85000038146973"/>
    <n v="1185.000038146973"/>
    <n v="0"/>
    <n v="82.00003814697311"/>
    <n v="0.07434273630731923"/>
  </r>
  <r>
    <d v="2020-07-08T00:00:00"/>
    <s v="BOVESPA"/>
    <s v="C"/>
    <s v="VISTA"/>
    <x v="4"/>
    <s v="FII HEDGEBS CI ER"/>
    <x v="1"/>
    <n v="2"/>
    <n v="203.1"/>
    <n v="406.2"/>
    <s v="D"/>
    <n v="216.1300048828125"/>
    <n v="432.260009765625"/>
    <n v="3.6"/>
    <n v="26.06000976562501"/>
    <n v="0.06415561242152883"/>
  </r>
  <r>
    <d v="2020-07-08T00:00:00"/>
    <s v="BOVESPA"/>
    <s v="C"/>
    <s v="VISTA"/>
    <x v="4"/>
    <s v="FII HEDGEBS CI ER"/>
    <x v="1"/>
    <n v="3"/>
    <n v="203.1"/>
    <n v="609.3"/>
    <s v="D"/>
    <n v="216.1300048828125"/>
    <n v="648.3900146484375"/>
    <n v="5.4"/>
    <n v="39.09001464843755"/>
    <n v="0.06415561242152888"/>
  </r>
  <r>
    <d v="2020-07-08T00:00:00"/>
    <s v="BOVESPA"/>
    <s v="C"/>
    <s v="VISTA"/>
    <x v="9"/>
    <s v="FII UBSOFFIC CI ER"/>
    <x v="1"/>
    <n v="10"/>
    <n v="100.69"/>
    <n v="1006.9"/>
    <s v="D"/>
    <n v="97.19999694824219"/>
    <n v="971.9999694824219"/>
    <n v="36.9"/>
    <n v="-34.9000305175781"/>
    <n v="-0.03466087051105184"/>
  </r>
  <r>
    <d v="2020-07-08T00:00:00"/>
    <s v="BOVESPA"/>
    <s v="C"/>
    <s v="VISTA"/>
    <x v="10"/>
    <s v="SLC AGRICOLA ON NM"/>
    <x v="0"/>
    <n v="100"/>
    <n v="24.08"/>
    <n v="2408"/>
    <s v="D"/>
    <n v="27.45000076293945"/>
    <n v="2745.000076293945"/>
    <n v="56.2191912"/>
    <n v="337.0000762939449"/>
    <n v="0.1399501977964887"/>
  </r>
  <r>
    <d v="2020-07-06T00:00:00"/>
    <s v="BOVESPA"/>
    <s v="C"/>
    <s v="VISTA"/>
    <x v="7"/>
    <s v="FII XP MALLS CI"/>
    <x v="1"/>
    <n v="10"/>
    <n v="103.75"/>
    <n v="1037.5"/>
    <s v="D"/>
    <n v="116.7300033569336"/>
    <n v="1167.300033569336"/>
    <n v="17.55052592"/>
    <n v="129.8000335693359"/>
    <n v="0.1251084660909262"/>
  </r>
  <r>
    <d v="2020-04-03T00:00:00"/>
    <s v="BOVESPA"/>
    <s v="C"/>
    <s v="VISTA"/>
    <x v="11"/>
    <s v="FII BC FFII CI"/>
    <x v="1"/>
    <n v="50"/>
    <n v="77"/>
    <n v="3850"/>
    <s v="D"/>
    <n v="92.91999816894531"/>
    <n v="4645.999908447266"/>
    <n v="199"/>
    <n v="795.9999084472656"/>
    <n v="0.2067532229733157"/>
  </r>
  <r>
    <d v="2020-01-10T00:00:00"/>
    <s v="BOVESPA"/>
    <s v="C"/>
    <s v="VISTA"/>
    <x v="3"/>
    <s v="FII GEN SHOP CI ER"/>
    <x v="1"/>
    <n v="50"/>
    <n v="94.40000000000001"/>
    <n v="4720"/>
    <s v="D"/>
    <n v="66.19999694824219"/>
    <n v="3309.999847412109"/>
    <n v="84.00000000000001"/>
    <n v="-1410.000152587891"/>
    <n v="-0.2987288458872649"/>
  </r>
  <r>
    <d v="2020-01-07T00:00:00"/>
    <s v="BOVESPA"/>
    <s v="C"/>
    <s v="VISTA"/>
    <x v="12"/>
    <s v="FII G TOWERS CI ER"/>
    <x v="1"/>
    <n v="40"/>
    <n v="120"/>
    <n v="4800"/>
    <s v="D"/>
    <n v="111.7099990844727"/>
    <n v="4468.399963378908"/>
    <n v="302.5774399999999"/>
    <n v="-331.6000366210919"/>
    <n v="-0.06908334096272749"/>
  </r>
  <r>
    <d v="2019-12-20T00:00:00"/>
    <s v="BOVESPA"/>
    <s v="C"/>
    <s v="VISTA"/>
    <x v="12"/>
    <s v="FII G TOWERS CI"/>
    <x v="1"/>
    <n v="10"/>
    <n v="108.5"/>
    <n v="1085"/>
    <s v="D"/>
    <n v="111.7099990844727"/>
    <n v="1117.099990844727"/>
    <n v="82.52111999999998"/>
    <n v="32.09999084472702"/>
    <n v="0.02958524501818158"/>
  </r>
  <r>
    <d v="2019-12-17T00:00:00"/>
    <s v="BOVESPA"/>
    <s v="C"/>
    <s v="VISTA"/>
    <x v="13"/>
    <s v="FII CSHG URB CI"/>
    <x v="1"/>
    <n v="50"/>
    <n v="135"/>
    <n v="6750"/>
    <s v="D"/>
    <n v="129.3300018310547"/>
    <n v="6466.500091552734"/>
    <n v="410.9999999999999"/>
    <n v="-283.4999084472656"/>
    <n v="-0.04199998643663194"/>
  </r>
  <r>
    <d v="2019-12-11T00:00:00"/>
    <s v="BOVESPA"/>
    <s v="C"/>
    <s v="VISTA"/>
    <x v="9"/>
    <s v="FII UBSOFFIC CI ER"/>
    <x v="1"/>
    <n v="100"/>
    <n v="103.34"/>
    <n v="10334"/>
    <s v="D"/>
    <n v="97.19999694824219"/>
    <n v="9719.999694824219"/>
    <n v="939.4900000000001"/>
    <n v="-614.0003051757812"/>
    <n v="-0.05941555111048783"/>
  </r>
  <r>
    <d v="2019-12-09T00:00:00"/>
    <s v="BOVESPA"/>
    <s v="C"/>
    <s v="VISTA"/>
    <x v="11"/>
    <s v="FII BC FFII CI ER"/>
    <x v="1"/>
    <n v="32"/>
    <n v="97.89"/>
    <n v="3132.48"/>
    <s v="D"/>
    <n v="92.91999816894531"/>
    <n v="2973.43994140625"/>
    <n v="180.8"/>
    <n v="-159.04005859375"/>
    <n v="-0.05077129258407077"/>
  </r>
  <r>
    <d v="2019-12-09T00:00:00"/>
    <s v="BOVESPA"/>
    <s v="C"/>
    <s v="VISTA"/>
    <x v="11"/>
    <s v="FII BC FFII CI ER"/>
    <x v="1"/>
    <n v="100"/>
    <n v="98.51000000000001"/>
    <n v="9851"/>
    <s v="D"/>
    <n v="92.91999816894531"/>
    <n v="9291.999816894531"/>
    <n v="565"/>
    <n v="-559.0001831054688"/>
    <n v="-0.05674552665774731"/>
  </r>
  <r>
    <d v="2019-12-05T00:00:00"/>
    <s v="BOVESPA"/>
    <s v="C"/>
    <s v="VISTA"/>
    <x v="14"/>
    <s v="FII HTOPFOF3 CI ER"/>
    <x v="1"/>
    <n v="100"/>
    <n v="112.5"/>
    <n v="11250"/>
    <s v="D"/>
    <n v="105"/>
    <n v="10500"/>
    <n v="947.0000000000001"/>
    <n v="-750"/>
    <n v="-0.06666666666666667"/>
  </r>
  <r>
    <d v="2019-11-26T00:00:00"/>
    <s v="BOVESPA"/>
    <s v="C"/>
    <s v="VISTA"/>
    <x v="15"/>
    <s v="BANRISUL PNB N1"/>
    <x v="0"/>
    <n v="200"/>
    <n v="20.33"/>
    <n v="4066"/>
    <s v="D"/>
    <n v="14.56999969482422"/>
    <n v="2913.999938964844"/>
    <n v="95.45984279999999"/>
    <n v="-1152.000061035156"/>
    <n v="-0.2833251502791824"/>
  </r>
  <r>
    <d v="2019-11-26T00:00:00"/>
    <s v="BOVESPA"/>
    <s v="C"/>
    <s v="VISTA"/>
    <x v="16"/>
    <s v="FII HSI MALL CI"/>
    <x v="1"/>
    <n v="100"/>
    <n v="105.15"/>
    <n v="10515"/>
    <s v="D"/>
    <n v="94.29000091552734"/>
    <n v="9429.000091552734"/>
    <n v="504"/>
    <n v="-1085.999908447266"/>
    <n v="-0.1032810183972673"/>
  </r>
  <r>
    <d v="2019-11-25T00:00:00"/>
    <s v="BOVESPA"/>
    <s v="C"/>
    <s v="VISTA"/>
    <x v="17"/>
    <s v="FII JS REAL CI"/>
    <x v="1"/>
    <n v="50"/>
    <n v="113.24"/>
    <n v="5662"/>
    <s v="D"/>
    <n v="99.48999786376953"/>
    <n v="4974.499893188477"/>
    <n v="309.5"/>
    <n v="-687.5001068115234"/>
    <n v="-0.1214235441207212"/>
  </r>
  <r>
    <d v="2019-11-25T00:00:00"/>
    <s v="BOVESPA"/>
    <s v="C"/>
    <s v="VISTA"/>
    <x v="17"/>
    <s v="FII JS REAL CI"/>
    <x v="1"/>
    <n v="50"/>
    <n v="113.4"/>
    <n v="5670"/>
    <s v="D"/>
    <n v="99.48999786376953"/>
    <n v="4974.499893188477"/>
    <n v="309.5"/>
    <n v="-695.5001068115234"/>
    <n v="-0.1226631581678172"/>
  </r>
  <r>
    <d v="2019-11-25T00:00:00"/>
    <s v="BOVESPA"/>
    <s v="C"/>
    <s v="VISTA"/>
    <x v="18"/>
    <s v="FII XP INDL CI ER"/>
    <x v="1"/>
    <n v="100"/>
    <n v="126.5"/>
    <n v="12650"/>
    <s v="D"/>
    <n v="117.8000030517578"/>
    <n v="11780.00030517578"/>
    <n v="827.9999999999999"/>
    <n v="-869.9996948242206"/>
    <n v="-0.06877467943274471"/>
  </r>
  <r>
    <d v="2019-11-21T00:00:00"/>
    <s v="BOVESPA"/>
    <s v="C"/>
    <s v="VISTA"/>
    <x v="18"/>
    <s v="FII XP INDL CI ER"/>
    <x v="1"/>
    <n v="100"/>
    <n v="129.2"/>
    <n v="12920"/>
    <s v="D"/>
    <n v="117.8000030517578"/>
    <n v="11780.00030517578"/>
    <n v="827.9999999999999"/>
    <n v="-1139.999694824221"/>
    <n v="-0.08823527049723069"/>
  </r>
  <r>
    <d v="2019-11-21T00:00:00"/>
    <s v="BOVESPA"/>
    <s v="C"/>
    <s v="VISTA"/>
    <x v="18"/>
    <s v="FII XP INDL CI ER"/>
    <x v="1"/>
    <n v="100"/>
    <n v="130"/>
    <n v="13000"/>
    <s v="D"/>
    <n v="117.8000030517578"/>
    <n v="11780.00030517578"/>
    <n v="827.9999999999999"/>
    <n v="-1219.999694824221"/>
    <n v="-0.09384613037109389"/>
  </r>
  <r>
    <d v="2019-11-19T00:00:00"/>
    <s v="BOVESPA"/>
    <s v="C"/>
    <s v="VISTA"/>
    <x v="14"/>
    <s v="FII HTOPFOF3 CI"/>
    <x v="1"/>
    <n v="50"/>
    <n v="106.68"/>
    <n v="5334"/>
    <s v="D"/>
    <n v="105"/>
    <n v="5250"/>
    <n v="516"/>
    <n v="-84"/>
    <n v="-0.01574803149606299"/>
  </r>
  <r>
    <d v="2019-11-19T00:00:00"/>
    <s v="BOVESPA"/>
    <s v="C"/>
    <s v="VISTA"/>
    <x v="19"/>
    <s v="FII RBRALPHA CI ER"/>
    <x v="1"/>
    <n v="25"/>
    <n v="108"/>
    <n v="2700"/>
    <s v="D"/>
    <n v="97.69999694824219"/>
    <n v="2442.499923706055"/>
    <n v="216.01156625"/>
    <n v="-257.5000762939453"/>
    <n v="-0.09537039862738715"/>
  </r>
  <r>
    <d v="2019-11-19T00:00:00"/>
    <s v="BOVESPA"/>
    <s v="C"/>
    <s v="VISTA"/>
    <x v="5"/>
    <s v="SANTANDER BR PN"/>
    <x v="0"/>
    <n v="200"/>
    <n v="19.81"/>
    <n v="3962"/>
    <s v="D"/>
    <n v="23.48999977111816"/>
    <n v="4697.999954223632"/>
    <n v="278.4138833918"/>
    <n v="735.9999542236319"/>
    <n v="0.185764753716212"/>
  </r>
  <r>
    <d v="2019-11-18T00:00:00"/>
    <s v="BOVESPA"/>
    <s v="C"/>
    <s v="VISTA"/>
    <x v="20"/>
    <s v="FII XP LOG CI"/>
    <x v="1"/>
    <n v="100"/>
    <n v="117"/>
    <n v="11700"/>
    <s v="D"/>
    <n v="124"/>
    <n v="12400"/>
    <n v="768.9999999999999"/>
    <n v="700"/>
    <n v="0.05982905982905983"/>
  </r>
  <r>
    <d v="2019-11-18T00:00:00"/>
    <s v="BOVESPA"/>
    <s v="C"/>
    <s v="VISTA"/>
    <x v="20"/>
    <s v="FII XP LOG CI"/>
    <x v="1"/>
    <n v="100"/>
    <n v="118"/>
    <n v="11800"/>
    <s v="D"/>
    <n v="124"/>
    <n v="12400"/>
    <n v="768.9999999999999"/>
    <n v="600"/>
    <n v="0.05084745762711865"/>
  </r>
  <r>
    <d v="2019-11-14T00:00:00"/>
    <s v="BOVESPA"/>
    <s v="C"/>
    <s v="VISTA"/>
    <x v="21"/>
    <s v="FII BC FUND CI ER"/>
    <x v="1"/>
    <n v="100"/>
    <n v="94.28"/>
    <n v="9428"/>
    <s v="D"/>
    <n v="88.73999786376953"/>
    <n v="8873.999786376953"/>
    <n v="639.6358603000001"/>
    <n v="-554.0002136230469"/>
    <n v="-0.05876115969697145"/>
  </r>
  <r>
    <d v="2019-11-14T00:00:00"/>
    <s v="BOVESPA"/>
    <s v="C"/>
    <s v="VISTA"/>
    <x v="22"/>
    <s v="MRV ON NM"/>
    <x v="0"/>
    <n v="100"/>
    <n v="16.8"/>
    <n v="1680"/>
    <s v="D"/>
    <n v="18.95000076293945"/>
    <n v="1895.000076293945"/>
    <n v="108.0416985"/>
    <n v="215.0000762939449"/>
    <n v="0.1279762358892529"/>
  </r>
  <r>
    <d v="2019-11-14T00:00:00"/>
    <s v="BOVESPA"/>
    <s v="C"/>
    <s v="VISTA"/>
    <x v="7"/>
    <s v="FII XP MALLS CI"/>
    <x v="1"/>
    <n v="10"/>
    <n v="128.51"/>
    <n v="1285.1"/>
    <s v="D"/>
    <n v="116.7300033569336"/>
    <n v="1167.300033569336"/>
    <n v="42.45052592"/>
    <n v="-117.799966430664"/>
    <n v="-0.09166599208673565"/>
  </r>
  <r>
    <d v="2019-11-12T00:00:00"/>
    <s v="BOVESPA"/>
    <s v="C"/>
    <s v="VISTA"/>
    <x v="23"/>
    <s v="FII KINEA CI ER"/>
    <x v="1"/>
    <n v="10"/>
    <n v="168.86"/>
    <n v="1688.6"/>
    <s v="D"/>
    <n v="162.3200073242188"/>
    <n v="1623.200073242188"/>
    <n v="88.10000000000001"/>
    <n v="-65.39992675781195"/>
    <n v="-0.03873026575732083"/>
  </r>
  <r>
    <d v="2019-11-11T00:00:00"/>
    <s v="BOVESPA"/>
    <s v="C"/>
    <s v="VISTA"/>
    <x v="24"/>
    <s v="BBSEGURIDADE ON NM"/>
    <x v="0"/>
    <n v="100"/>
    <n v="34.36"/>
    <n v="3436"/>
    <s v="D"/>
    <n v="29.6299991607666"/>
    <n v="2962.99991607666"/>
    <n v="278.6096547"/>
    <n v="-473.0000839233398"/>
    <n v="-0.1376600942733818"/>
  </r>
  <r>
    <d v="2019-10-28T00:00:00"/>
    <s v="BOVESPA"/>
    <s v="C"/>
    <s v="VISTA"/>
    <x v="20"/>
    <s v="FII XP LOG CI"/>
    <x v="1"/>
    <n v="20"/>
    <n v="107.89"/>
    <n v="2157.8"/>
    <s v="D"/>
    <n v="124"/>
    <n v="2480"/>
    <n v="166.6"/>
    <n v="322.1999999999998"/>
    <n v="0.1493187505792936"/>
  </r>
  <r>
    <d v="2019-10-25T00:00:00"/>
    <s v="BOVESPA"/>
    <s v="C"/>
    <s v="VISTA"/>
    <x v="25"/>
    <s v="LOCALIZA ON NM"/>
    <x v="0"/>
    <n v="100"/>
    <n v="41.55"/>
    <n v="4155"/>
    <s v="D"/>
    <n v="68.94999694824219"/>
    <n v="6894.999694824219"/>
    <n v="30.796496795"/>
    <n v="2739.999694824219"/>
    <n v="0.659446376612327"/>
  </r>
  <r>
    <d v="2019-10-02T00:00:00"/>
    <s v="BOVESPA"/>
    <s v="C"/>
    <s v="VISTA"/>
    <x v="26"/>
    <s v="BRASKEM PNA N1"/>
    <x v="0"/>
    <n v="100"/>
    <n v="31.45"/>
    <n v="3145"/>
    <s v="D"/>
    <n v="23.56999969482422"/>
    <n v="2356.999969482422"/>
    <n v="83.8620027834"/>
    <n v="-788.0000305175781"/>
    <n v="-0.2505564484952554"/>
  </r>
  <r>
    <d v="2019-09-27T00:00:00"/>
    <s v="BOVESPA"/>
    <s v="C"/>
    <s v="VISTA"/>
    <x v="27"/>
    <s v="NATURA ON EB NM"/>
    <x v="0"/>
    <n v="100"/>
    <n v="35"/>
    <n v="3500"/>
    <s v="D"/>
    <n v="52.5"/>
    <n v="5250"/>
    <n v="10.86684825005"/>
    <n v="1750"/>
    <n v="0.5"/>
  </r>
  <r>
    <d v="2019-09-23T00:00:00"/>
    <s v="BOVESPA"/>
    <s v="C"/>
    <s v="VISTA"/>
    <x v="6"/>
    <s v="FII VINCI SC CI"/>
    <x v="0"/>
    <n v="30"/>
    <n v="120.2"/>
    <n v="3606"/>
    <s v="D"/>
    <n v="115.7399978637695"/>
    <n v="3472.199935913085"/>
    <n v="196.65"/>
    <n v="-133.800064086915"/>
    <n v="-0.03710484306348169"/>
  </r>
  <r>
    <d v="2019-09-20T00:00:00"/>
    <s v="BOVESPA"/>
    <s v="C"/>
    <s v="VISTA"/>
    <x v="20"/>
    <s v="FII XP LOG CI"/>
    <x v="1"/>
    <n v="30"/>
    <n v="102"/>
    <n v="3060"/>
    <s v="D"/>
    <n v="124"/>
    <n v="3720"/>
    <n v="268.1999999999999"/>
    <n v="660"/>
    <n v="0.2156862745098039"/>
  </r>
  <r>
    <d v="2019-09-18T00:00:00"/>
    <s v="BOVESPA"/>
    <s v="C"/>
    <s v="VISTA"/>
    <x v="28"/>
    <s v="JBS ON NM"/>
    <x v="0"/>
    <n v="100"/>
    <n v="29.2"/>
    <n v="2920"/>
    <s v="D"/>
    <n v="23.65999984741211"/>
    <n v="2365.999984741211"/>
    <n v="54.06"/>
    <n v="-554.0000152587891"/>
    <n v="-0.189726032622873"/>
  </r>
  <r>
    <d v="2019-09-09T00:00:00"/>
    <s v="BOVESPA"/>
    <s v="C"/>
    <s v="VISTA"/>
    <x v="29"/>
    <s v="BR MALLS PAR ON NM"/>
    <x v="0"/>
    <n v="100"/>
    <n v="13.1"/>
    <n v="1310"/>
    <s v="D"/>
    <n v="9.899999618530273"/>
    <n v="989.9999618530273"/>
    <n v="0"/>
    <n v="-320.0000381469727"/>
    <n v="-0.2442748382801318"/>
  </r>
  <r>
    <d v="2019-09-09T00:00:00"/>
    <s v="BOVESPA"/>
    <s v="C"/>
    <s v="VISTA"/>
    <x v="30"/>
    <s v="IGUATEMI ON NM"/>
    <x v="0"/>
    <n v="100"/>
    <n v="44"/>
    <n v="4400"/>
    <s v="D"/>
    <n v="37.15000152587891"/>
    <n v="3715.000152587892"/>
    <n v="41.812332"/>
    <n v="-684.9998474121085"/>
    <n v="-0.1556817835027519"/>
  </r>
  <r>
    <d v="2019-09-09T00:00:00"/>
    <s v="BOVESPA"/>
    <s v="C"/>
    <s v="VISTA"/>
    <x v="31"/>
    <s v="TELEF BRASIL PN"/>
    <x v="0"/>
    <n v="200"/>
    <n v="54"/>
    <n v="10800"/>
    <s v="D"/>
    <n v="46.5"/>
    <n v="9300"/>
    <n v="387.9841731932"/>
    <n v="-1500"/>
    <n v="-0.1388888888888889"/>
  </r>
  <r>
    <d v="2019-08-22T00:00:00"/>
    <s v="BOVESPA"/>
    <s v="C"/>
    <s v="VISTA"/>
    <x v="32"/>
    <s v="MAGAZ LUIZA ON NM"/>
    <x v="0"/>
    <n v="400"/>
    <n v="8.6"/>
    <n v="3440"/>
    <s v="D"/>
    <n v="24.95000076293945"/>
    <n v="9980.000305175779"/>
    <n v="18.714675129"/>
    <n v="6540.000305175779"/>
    <n v="1.901162879411564"/>
  </r>
  <r>
    <d v="2019-08-22T00:00:00"/>
    <s v="BOVESPA"/>
    <s v="C"/>
    <s v="VISTA"/>
    <x v="32"/>
    <s v="MAGAZ LUIZA ON NM"/>
    <x v="0"/>
    <n v="400"/>
    <n v="8.9925"/>
    <n v="3597"/>
    <s v="D"/>
    <n v="24.95000076293945"/>
    <n v="9980.000305175779"/>
    <n v="18.714675129"/>
    <n v="6383.000305175779"/>
    <n v="1.774534419009113"/>
  </r>
  <r>
    <d v="2019-08-21T00:00:00"/>
    <s v="BOVESPA"/>
    <s v="C"/>
    <s v="VISTA"/>
    <x v="33"/>
    <s v="FII CSHG LOG CI"/>
    <x v="1"/>
    <n v="10"/>
    <n v="149.6"/>
    <n v="1496"/>
    <s v="D"/>
    <n v="181"/>
    <n v="1810"/>
    <n v="122.7"/>
    <n v="314"/>
    <n v="0.2098930481283423"/>
  </r>
  <r>
    <d v="2019-08-20T00:00:00"/>
    <s v="BOVESPA"/>
    <s v="C"/>
    <s v="VISTA"/>
    <x v="4"/>
    <s v="FII HEDGEBS CI"/>
    <x v="1"/>
    <n v="20"/>
    <n v="240.2"/>
    <n v="4804"/>
    <s v="D"/>
    <n v="216.1300048828125"/>
    <n v="4322.60009765625"/>
    <n v="271.0000000000001"/>
    <n v="-481.39990234375"/>
    <n v="-0.1002081395386657"/>
  </r>
  <r>
    <d v="2019-08-20T00:00:00"/>
    <s v="BOVESPA"/>
    <s v="C"/>
    <s v="VISTA"/>
    <x v="4"/>
    <s v="FII HEDGEBS CI"/>
    <x v="1"/>
    <n v="10"/>
    <n v="240.5"/>
    <n v="2405"/>
    <s v="D"/>
    <n v="216.1300048828125"/>
    <n v="2161.300048828125"/>
    <n v="135.5"/>
    <n v="-243.699951171875"/>
    <n v="-0.1013305410278067"/>
  </r>
  <r>
    <d v="2019-08-20T00:00:00"/>
    <s v="BOVESPA"/>
    <s v="C"/>
    <s v="VISTA"/>
    <x v="34"/>
    <s v="FII HG REAL CI ES"/>
    <x v="1"/>
    <n v="10"/>
    <n v="156.5"/>
    <n v="1565"/>
    <s v="D"/>
    <n v="157"/>
    <n v="1570"/>
    <n v="111.3"/>
    <n v="5"/>
    <n v="0.003194888178913738"/>
  </r>
  <r>
    <d v="2019-08-19T00:00:00"/>
    <s v="BOVESPA"/>
    <s v="C"/>
    <s v="VISTA"/>
    <x v="33"/>
    <s v="FII CSHG LOG CI"/>
    <x v="1"/>
    <n v="10"/>
    <n v="149.8"/>
    <n v="1498"/>
    <s v="D"/>
    <n v="181"/>
    <n v="1810"/>
    <n v="122.7"/>
    <n v="312"/>
    <n v="0.2082777036048064"/>
  </r>
  <r>
    <d v="2019-08-15T00:00:00"/>
    <s v="BOVESPA"/>
    <s v="C"/>
    <s v="VISTA"/>
    <x v="35"/>
    <s v="ULTRAPAR ON NM"/>
    <x v="0"/>
    <n v="100"/>
    <n v="17.71"/>
    <n v="1771"/>
    <s v="D"/>
    <n v="23.73999977111816"/>
    <n v="2373.999977111816"/>
    <n v="44"/>
    <n v="602.999977111816"/>
    <n v="0.3404855884312908"/>
  </r>
  <r>
    <d v="2019-07-29T00:00:00"/>
    <s v="BOVESPA"/>
    <s v="C"/>
    <s v="VISTA"/>
    <x v="8"/>
    <s v="ENAUTA PART ON NM"/>
    <x v="0"/>
    <n v="200"/>
    <n v="12.85"/>
    <n v="2570"/>
    <s v="D"/>
    <n v="11.85000038146973"/>
    <n v="2370.000076293946"/>
    <n v="228.5389804"/>
    <n v="-199.9999237060538"/>
    <n v="-0.07782098198679135"/>
  </r>
  <r>
    <d v="2019-07-25T00:00:00"/>
    <s v="BOVESPA"/>
    <s v="C"/>
    <s v="VISTA"/>
    <x v="23"/>
    <s v="FII KINEA CI"/>
    <x v="1"/>
    <n v="10"/>
    <n v="151"/>
    <n v="1510"/>
    <s v="D"/>
    <n v="162.3200073242188"/>
    <n v="1623.200073242188"/>
    <n v="117.7"/>
    <n v="113.200073242188"/>
    <n v="0.07496693592197878"/>
  </r>
  <r>
    <d v="2019-07-24T00:00:00"/>
    <s v="BOVESPA"/>
    <s v="C"/>
    <s v="VISTA"/>
    <x v="21"/>
    <s v="FII BC FUND CI"/>
    <x v="1"/>
    <n v="10"/>
    <n v="95.5"/>
    <n v="955"/>
    <s v="D"/>
    <n v="88.73999786376953"/>
    <n v="887.3999786376953"/>
    <n v="82.56358603000001"/>
    <n v="-67.60002136230469"/>
    <n v="-0.07078536268304156"/>
  </r>
  <r>
    <d v="2019-07-19T00:00:00"/>
    <s v="BOVESPA"/>
    <s v="C"/>
    <s v="VISTA"/>
    <x v="36"/>
    <s v="SUZANO S.A. ON NM"/>
    <x v="0"/>
    <n v="200"/>
    <n v="33"/>
    <n v="6600"/>
    <s v="D"/>
    <n v="58.54000091552734"/>
    <n v="11708.00018310547"/>
    <n v="0"/>
    <n v="5108.000183105467"/>
    <n v="0.7739394216826465"/>
  </r>
  <r>
    <d v="2019-07-10T00:00:00"/>
    <s v="BOVESPA"/>
    <s v="C"/>
    <s v="VISTA"/>
    <x v="21"/>
    <s v="FII BC FUND CI ER"/>
    <x v="1"/>
    <n v="20"/>
    <n v="97.8"/>
    <n v="1956"/>
    <s v="D"/>
    <n v="88.73999786376953"/>
    <n v="1774.799957275391"/>
    <n v="165.12717206"/>
    <n v="-181.2000427246094"/>
    <n v="-0.09263805865266328"/>
  </r>
  <r>
    <d v="2019-07-10T00:00:00"/>
    <s v="BOVESPA"/>
    <s v="C"/>
    <s v="VISTA"/>
    <x v="4"/>
    <s v="FII HEDGEBS CI ER"/>
    <x v="1"/>
    <n v="5"/>
    <n v="256"/>
    <n v="1280"/>
    <s v="D"/>
    <n v="216.1300048828125"/>
    <n v="1080.650024414062"/>
    <n v="74.75000000000001"/>
    <n v="-199.3499755859375"/>
    <n v="-0.1557421684265137"/>
  </r>
  <r>
    <d v="2019-07-10T00:00:00"/>
    <s v="BOVESPA"/>
    <s v="C"/>
    <s v="VISTA"/>
    <x v="23"/>
    <s v="FII KINEA CI ER"/>
    <x v="1"/>
    <n v="10"/>
    <n v="151.5"/>
    <n v="1515"/>
    <s v="D"/>
    <n v="162.3200073242188"/>
    <n v="1623.200073242188"/>
    <n v="117.7"/>
    <n v="108.200073242188"/>
    <n v="0.07141919025886993"/>
  </r>
  <r>
    <d v="2019-07-08T00:00:00"/>
    <s v="BOVESPA"/>
    <s v="C"/>
    <s v="VISTA"/>
    <x v="33"/>
    <s v="FII CSHG LOG CI ER"/>
    <x v="1"/>
    <n v="10"/>
    <n v="151.5"/>
    <n v="1515"/>
    <s v="D"/>
    <n v="181"/>
    <n v="1810"/>
    <n v="130.2"/>
    <n v="295"/>
    <n v="0.1947194719471947"/>
  </r>
  <r>
    <d v="2019-06-14T00:00:00"/>
    <s v="BOVESPA"/>
    <s v="C"/>
    <s v="FRACIONARIO"/>
    <x v="37"/>
    <s v="IRBBRASIL RE ON NM"/>
    <x v="0"/>
    <n v="30"/>
    <n v="31.7"/>
    <n v="951"/>
    <s v="D"/>
    <n v="8.180000305175781"/>
    <n v="245.4000091552734"/>
    <n v="5.433446622569999"/>
    <n v="-705.5999908447266"/>
    <n v="-0.7419558263351489"/>
  </r>
  <r>
    <d v="2019-06-14T00:00:00"/>
    <s v="BOVESPA"/>
    <s v="C"/>
    <s v="VISTA"/>
    <x v="38"/>
    <s v="ITAUUNIBANCO PN N1"/>
    <x v="0"/>
    <n v="100"/>
    <n v="33.6"/>
    <n v="3360"/>
    <s v="D"/>
    <n v="31.6299991607666"/>
    <n v="3162.99991607666"/>
    <n v="204.6965999999999"/>
    <n v="-197.0000839233398"/>
    <n v="-0.05863097735813686"/>
  </r>
  <r>
    <d v="2019-06-13T00:00:00"/>
    <s v="BOVESPA"/>
    <s v="C"/>
    <s v="VISTA"/>
    <x v="15"/>
    <s v="BANRISUL PNB ED N1"/>
    <x v="0"/>
    <n v="100"/>
    <n v="23.2"/>
    <n v="2320"/>
    <s v="D"/>
    <n v="14.56999969482422"/>
    <n v="1456.999969482422"/>
    <n v="93.18773780000001"/>
    <n v="-863.0000305175779"/>
    <n v="-0.371982771774818"/>
  </r>
  <r>
    <d v="2019-06-06T00:00:00"/>
    <s v="BOVESPA"/>
    <s v="C"/>
    <s v="FRACIONARIO"/>
    <x v="37"/>
    <s v="IRBBRASIL RE ON NM"/>
    <x v="0"/>
    <n v="30"/>
    <n v="32.06666666666667"/>
    <n v="962"/>
    <s v="D"/>
    <n v="8.180000305175781"/>
    <n v="245.4000091552734"/>
    <n v="5.433446622569999"/>
    <n v="-716.5999908447266"/>
    <n v="-0.7449064353895286"/>
  </r>
  <r>
    <d v="2019-06-03T00:00:00"/>
    <s v="BOVESPA"/>
    <s v="C"/>
    <s v="FRACIONARIO"/>
    <x v="37"/>
    <s v="IRBBRASIL RE ON NM"/>
    <x v="0"/>
    <n v="90"/>
    <n v="49.9"/>
    <n v="2994"/>
    <s v="D"/>
    <n v="8.180000305175781"/>
    <n v="736.2000274658203"/>
    <n v="16.30033986771"/>
    <n v="-2257.79997253418"/>
    <n v="-0.7541082072592451"/>
  </r>
  <r>
    <d v="2019-04-24T00:00:00"/>
    <s v="BOVESPA"/>
    <s v="C"/>
    <s v="VISTA"/>
    <x v="28"/>
    <s v="JBS ON NM"/>
    <x v="0"/>
    <n v="100"/>
    <n v="19.72"/>
    <n v="1972"/>
    <s v="D"/>
    <n v="23.65999984741211"/>
    <n v="2365.999984741211"/>
    <n v="54.27999999999999"/>
    <n v="393.9999847412109"/>
    <n v="0.1997971525056851"/>
  </r>
  <r>
    <d v="2019-03-22T00:00:00"/>
    <s v="BOVESPA"/>
    <s v="C"/>
    <s v="VISTA"/>
    <x v="24"/>
    <s v="BBSEGURIDADE ON NM"/>
    <x v="0"/>
    <n v="400"/>
    <n v="26.1"/>
    <n v="10440"/>
    <s v="D"/>
    <n v="29.6299991607666"/>
    <n v="11851.99966430664"/>
    <n v="1473.9663252"/>
    <n v="1411.999664306641"/>
    <n v="0.1352490099910575"/>
  </r>
  <r>
    <d v="2019-03-21T00:00:00"/>
    <s v="BOVESPA"/>
    <s v="C"/>
    <s v="VISTA"/>
    <x v="38"/>
    <s v="ITAUUNIBANCO PN N1"/>
    <x v="0"/>
    <n v="100"/>
    <n v="34.2"/>
    <n v="3420"/>
    <s v="D"/>
    <n v="31.6299991607666"/>
    <n v="3162.99991607666"/>
    <n v="209.1966"/>
    <n v="-257.0000839233398"/>
    <n v="-0.07514622336939762"/>
  </r>
  <r>
    <d v="2019-03-20T00:00:00"/>
    <s v="BOVESPA"/>
    <s v="C"/>
    <s v="VISTA"/>
    <x v="38"/>
    <s v="ITAUUNIBANCO PN N1"/>
    <x v="0"/>
    <n v="200"/>
    <n v="35.8"/>
    <n v="7160"/>
    <s v="D"/>
    <n v="31.6299991607666"/>
    <n v="6325.99983215332"/>
    <n v="418.3932"/>
    <n v="-834.0001678466797"/>
    <n v="-0.116480470369648"/>
  </r>
  <r>
    <d v="2019-03-13T00:00:00"/>
    <s v="BOVESPA"/>
    <s v="C"/>
    <s v="VISTA"/>
    <x v="39"/>
    <s v="AES TIETE E UNT N2"/>
    <x v="0"/>
    <n v="1000"/>
    <n v="11"/>
    <n v="11000"/>
    <s v="D"/>
    <n v="16.53000068664551"/>
    <n v="16530.00068664551"/>
    <n v="1775.8843397145"/>
    <n v="5530.000686645511"/>
    <n v="0.502727335149592"/>
  </r>
  <r>
    <d v="2019-03-06T00:00:00"/>
    <s v="BOVESPA"/>
    <s v="C"/>
    <s v="VISTA"/>
    <x v="37"/>
    <s v="IRBBRASIL RE ON NM"/>
    <x v="0"/>
    <n v="600"/>
    <n v="29.83333333333333"/>
    <n v="17900"/>
    <s v="D"/>
    <n v="8.180000305175781"/>
    <n v="4908.000183105469"/>
    <n v="567.8544725437999"/>
    <n v="-12991.99981689453"/>
    <n v="-0.725810045636566"/>
  </r>
  <r>
    <d v="2019-02-28T00:00:00"/>
    <s v="BOVESPA"/>
    <s v="C"/>
    <s v="VISTA"/>
    <x v="24"/>
    <s v="BBSEGURIDADE ON NM"/>
    <x v="0"/>
    <n v="400"/>
    <n v="27.35"/>
    <n v="10940"/>
    <s v="D"/>
    <n v="29.6299991607666"/>
    <n v="11851.99966430664"/>
    <n v="1473.9663252"/>
    <n v="911.9996643066406"/>
    <n v="0.08336377187446441"/>
  </r>
  <r>
    <d v="2019-02-27T00:00:00"/>
    <s v="BOVESPA"/>
    <s v="C"/>
    <s v="VISTA"/>
    <x v="40"/>
    <s v="ITAUSA PN EDJ N1"/>
    <x v="0"/>
    <n v="900"/>
    <n v="12.65"/>
    <n v="11385"/>
    <s v="D"/>
    <n v="11.72999954223633"/>
    <n v="10556.9995880127"/>
    <n v="824.71275"/>
    <n v="-828.0004119873029"/>
    <n v="-0.0727273089141241"/>
  </r>
  <r>
    <d v="2019-02-19T00:00:00"/>
    <s v="BOVESPA"/>
    <s v="C"/>
    <s v="VISTA"/>
    <x v="37"/>
    <s v="IRBBRASIL RE ON NM"/>
    <x v="0"/>
    <n v="300"/>
    <n v="30.4"/>
    <n v="9120"/>
    <s v="D"/>
    <n v="8.180000305175781"/>
    <n v="2454.000091552734"/>
    <n v="283.9272362719"/>
    <n v="-6665.999908447266"/>
    <n v="-0.7309210425929019"/>
  </r>
  <r>
    <d v="2019-01-31T00:00:00"/>
    <s v="BOVESPA"/>
    <s v="C"/>
    <s v="VISTA"/>
    <x v="41"/>
    <s v="VALE ON NM"/>
    <x v="0"/>
    <n v="100"/>
    <n v="46"/>
    <n v="4600"/>
    <s v="D"/>
    <n v="87.44999694824219"/>
    <n v="8744.999694824219"/>
    <n v="346.011471365"/>
    <n v="4144.999694824219"/>
    <n v="0.901086890179178"/>
  </r>
  <r>
    <d v="2018-10-29T00:00:00"/>
    <s v="BOVESPA"/>
    <s v="C"/>
    <s v="VISTA"/>
    <x v="0"/>
    <s v="BRASIL ON NM"/>
    <x v="0"/>
    <n v="100"/>
    <n v="43"/>
    <n v="4300"/>
    <s v="D"/>
    <n v="38.79999923706055"/>
    <n v="3879.999923706055"/>
    <n v="388.9035788367499"/>
    <n v="-420.0000762939453"/>
    <n v="-0.09767443634742914"/>
  </r>
  <r>
    <d v="2018-10-29T00:00:00"/>
    <s v="BOVESPA"/>
    <s v="C"/>
    <s v="VISTA"/>
    <x v="42"/>
    <s v="CEMIG PN N1"/>
    <x v="0"/>
    <n v="100"/>
    <n v="12.2"/>
    <n v="1220"/>
    <s v="D"/>
    <n v="14.5600004196167"/>
    <n v="1456.00004196167"/>
    <n v="99.49177588179998"/>
    <n v="236.0000419616699"/>
    <n v="0.1934426573456311"/>
  </r>
  <r>
    <d v="2018-05-30T00:00:00"/>
    <s v="BOVESPA"/>
    <s v="C"/>
    <s v="VISTA"/>
    <x v="43"/>
    <s v="PETROBRAS PN EJ N2"/>
    <x v="0"/>
    <n v="100"/>
    <n v="18.39"/>
    <n v="1839"/>
    <s v="D"/>
    <n v="28.34000015258789"/>
    <n v="2834.000015258789"/>
    <n v="152.7322"/>
    <n v="995.0000152587891"/>
    <n v="0.54105492945013"/>
  </r>
  <r>
    <d v="2018-05-21T00:00:00"/>
    <s v="BOVESPA"/>
    <s v="C"/>
    <s v="VISTA"/>
    <x v="38"/>
    <s v="ITAUUNIBANCO PN N1"/>
    <x v="0"/>
    <n v="200"/>
    <n v="22.5"/>
    <n v="4500"/>
    <s v="D"/>
    <n v="31.6299991607666"/>
    <n v="6325.99983215332"/>
    <n v="439.5612666666666"/>
    <n v="1825.99983215332"/>
    <n v="0.4057777404785156"/>
  </r>
  <r>
    <d v="2018-05-09T00:00:00"/>
    <s v="BOVESPA"/>
    <s v="C"/>
    <s v="VISTA"/>
    <x v="44"/>
    <s v="CESP PNB ED N1"/>
    <x v="0"/>
    <n v="200"/>
    <n v="16.35"/>
    <n v="3270"/>
    <s v="D"/>
    <n v="28.96999931335449"/>
    <n v="5793.999862670898"/>
    <n v="547.3296259399999"/>
    <n v="2523.999862670898"/>
    <n v="0.771865401428409"/>
  </r>
  <r>
    <d v="2018-05-07T00:00:00"/>
    <s v="BOVESPA"/>
    <s v="C"/>
    <s v="VISTA"/>
    <x v="45"/>
    <s v="B3 ON NM"/>
    <x v="0"/>
    <n v="200"/>
    <n v="24"/>
    <n v="4800"/>
    <s v="D"/>
    <n v="61.97999954223633"/>
    <n v="12395.99990844727"/>
    <n v="612.9890319"/>
    <n v="7595.999908447266"/>
    <n v="1.582499980926514"/>
  </r>
  <r>
    <d v="2018-05-07T00:00:00"/>
    <s v="BOVESPA"/>
    <s v="C"/>
    <s v="VISTA"/>
    <x v="46"/>
    <s v="BRF SA ON NM"/>
    <x v="0"/>
    <n v="200"/>
    <n v="24.87"/>
    <n v="4974"/>
    <s v="D"/>
    <n v="22.04000091552734"/>
    <n v="4408.000183105468"/>
    <n v="0"/>
    <n v="-565.9998168945322"/>
    <n v="-0.1137916801155071"/>
  </r>
  <r>
    <d v="2018-05-07T00:00:00"/>
    <s v="BOVESPA"/>
    <s v="C"/>
    <s v="VISTA"/>
    <x v="38"/>
    <s v="ITAUUNIBANCO PN ED N1"/>
    <x v="0"/>
    <n v="200"/>
    <n v="23.6"/>
    <n v="4720"/>
    <s v="D"/>
    <n v="31.6299991607666"/>
    <n v="6325.99983215332"/>
    <n v="439.5612666666666"/>
    <n v="1605.99983215332"/>
    <n v="0.3402542017273984"/>
  </r>
  <r>
    <d v="2018-04-11T00:00:00"/>
    <s v="BOVESPA"/>
    <s v="C"/>
    <s v="VISTA"/>
    <x v="22"/>
    <s v="MRV ON NM"/>
    <x v="0"/>
    <n v="100"/>
    <n v="15.03"/>
    <n v="1503"/>
    <s v="D"/>
    <n v="18.95000076293945"/>
    <n v="1895.000076293945"/>
    <n v="248.0548043409074"/>
    <n v="392.0000762939449"/>
    <n v="0.260811760674614"/>
  </r>
  <r>
    <d v="2018-04-04T00:00:00"/>
    <s v="BOVESPA"/>
    <s v="C"/>
    <s v="VISTA"/>
    <x v="32"/>
    <s v="MAGAZ LUIZA ON NM"/>
    <x v="0"/>
    <n v="3200"/>
    <n v="2.9375"/>
    <n v="9400"/>
    <s v="D"/>
    <n v="24.95000076293945"/>
    <n v="79840.00244140624"/>
    <n v="8.23666578328125"/>
    <n v="70440.00244140624"/>
    <n v="7.493617281000663"/>
  </r>
  <r>
    <d v="2018-03-28T00:00:00"/>
    <s v="BOVESPA"/>
    <s v="C"/>
    <s v="VISTA"/>
    <x v="43"/>
    <s v="PETROBRAS PN"/>
    <x v="0"/>
    <n v="100"/>
    <n v="21"/>
    <n v="2100"/>
    <s v="D"/>
    <n v="28.34000015258789"/>
    <n v="2834.000015258789"/>
    <n v="156.9822"/>
    <n v="734.0000152587891"/>
    <n v="0.3495238167898996"/>
  </r>
  <r>
    <d v="2018-03-27T00:00:00"/>
    <s v="BOVESPA"/>
    <s v="C"/>
    <s v="VISTA"/>
    <x v="26"/>
    <s v="BRASKEM PNA N1"/>
    <x v="0"/>
    <n v="100"/>
    <n v="46"/>
    <n v="4600"/>
    <s v="D"/>
    <n v="23.56999969482422"/>
    <n v="2356.999969482422"/>
    <n v="272.435808979228"/>
    <n v="-2243.000030517578"/>
    <n v="-0.4876087022864301"/>
  </r>
  <r>
    <d v="2018-03-27T00:00:00"/>
    <s v="BOVESPA"/>
    <s v="C"/>
    <s v="VISTA"/>
    <x v="28"/>
    <s v="JBS ON NM"/>
    <x v="0"/>
    <n v="200"/>
    <n v="9.4"/>
    <n v="1880"/>
    <s v="D"/>
    <n v="23.65999984741211"/>
    <n v="4731.999969482422"/>
    <n v="117.92"/>
    <n v="2851.999969482422"/>
    <n v="1.51702126036299"/>
  </r>
  <r>
    <d v="2018-03-27T00:00:00"/>
    <s v="BOVESPA"/>
    <s v="C"/>
    <s v="VISTA"/>
    <x v="25"/>
    <s v="LOCALIZA ON NM"/>
    <x v="0"/>
    <n v="100"/>
    <n v="28.5"/>
    <n v="2850"/>
    <s v="D"/>
    <n v="68.94999694824219"/>
    <n v="6894.999694824219"/>
    <n v="80.72115298499999"/>
    <n v="4044.999694824219"/>
    <n v="1.419298138534814"/>
  </r>
  <r>
    <d v="2017-11-30T00:00:00"/>
    <s v="BOVESPA"/>
    <s v="C"/>
    <s v="VISTA"/>
    <x v="47"/>
    <s v="MOVIDA PARTI ON NM"/>
    <x v="0"/>
    <n v="100"/>
    <n v="6.8"/>
    <n v="680"/>
    <s v="D"/>
    <n v="20.64999961853027"/>
    <n v="2064.999961853027"/>
    <n v="63.31882494500001"/>
    <n v="1384.999961853027"/>
    <n v="2.036764649783863"/>
  </r>
  <r>
    <d v="2017-09-29T00:00:00"/>
    <s v="BOVESPA"/>
    <s v="C"/>
    <s v="VISTA"/>
    <x v="37"/>
    <s v="IRB - BRASIL ON NM"/>
    <x v="0"/>
    <n v="100"/>
    <n v="29.76"/>
    <n v="2976"/>
    <s v="D"/>
    <n v="8.180000305175781"/>
    <n v="818.0000305175781"/>
    <n v="180.5061679356167"/>
    <n v="-2157.999969482422"/>
    <n v="-0.725134398347588"/>
  </r>
  <r>
    <d v="2017-09-22T00:00:00"/>
    <s v="BOVESPA"/>
    <s v="C"/>
    <s v="VISTA"/>
    <x v="48"/>
    <s v="ATACADÃO S.A ON NM"/>
    <x v="0"/>
    <n v="100"/>
    <n v="16.4"/>
    <n v="1640"/>
    <s v="D"/>
    <n v="19.38999938964844"/>
    <n v="1938.999938964844"/>
    <n v="75.0269429025"/>
    <n v="298.9999389648442"/>
    <n v="0.1823170359541733"/>
  </r>
  <r>
    <d v="2017-09-19T00:00:00"/>
    <s v="BOVESPA"/>
    <s v="C"/>
    <s v="VISTA"/>
    <x v="49"/>
    <s v="METALURGICA PN N1"/>
    <x v="0"/>
    <n v="200"/>
    <n v="5.9"/>
    <n v="1180"/>
    <s v="D"/>
    <n v="11.26000022888184"/>
    <n v="2252.000045776368"/>
    <n v="103.9"/>
    <n v="1072.000045776368"/>
    <n v="0.9084746150647187"/>
  </r>
  <r>
    <d v="2017-08-10T00:00:00"/>
    <s v="BOVESPA"/>
    <s v="C"/>
    <s v="VISTA"/>
    <x v="50"/>
    <s v="HELBOR ON NM"/>
    <x v="0"/>
    <n v="200"/>
    <n v="2.2"/>
    <n v="440"/>
    <s v="D"/>
    <n v="12.22999954223633"/>
    <n v="2445.999908447266"/>
    <n v="0"/>
    <n v="2005.999908447266"/>
    <n v="4.559090701016514"/>
  </r>
  <r>
    <d v="2017-08-09T00:00:00"/>
    <s v="BOVESPA"/>
    <s v="C"/>
    <s v="VISTA"/>
    <x v="47"/>
    <s v="MOVIDA ON NM"/>
    <x v="0"/>
    <n v="100"/>
    <n v="9.85"/>
    <n v="985"/>
    <s v="D"/>
    <n v="20.64999961853027"/>
    <n v="2064.999961853027"/>
    <n v="63.31882494500001"/>
    <n v="1079.999961853027"/>
    <n v="1.096446661779723"/>
  </r>
  <r>
    <d v="2017-08-03T00:00:00"/>
    <s v="BOVESPA"/>
    <s v="C"/>
    <s v="VISTA"/>
    <x v="51"/>
    <s v="CVC BRASIL ON NM"/>
    <x v="0"/>
    <n v="100"/>
    <n v="34.5"/>
    <n v="3450"/>
    <s v="D"/>
    <n v="20.57999992370605"/>
    <n v="2057.999992370605"/>
    <n v="106.4345846525"/>
    <n v="-1392.000007629395"/>
    <n v="-0.4034782630809841"/>
  </r>
  <r>
    <d v="2017-06-07T00:00:00"/>
    <s v="BOVESPA"/>
    <s v="C"/>
    <s v="VISTA"/>
    <x v="52"/>
    <s v="SID NACIONAL ON"/>
    <x v="0"/>
    <n v="200"/>
    <n v="6.45"/>
    <n v="1290"/>
    <s v="D"/>
    <n v="31.85000038146973"/>
    <n v="6370.000076293946"/>
    <n v="191.7550531484"/>
    <n v="5080.000076293946"/>
    <n v="3.937984555266625"/>
  </r>
  <r>
    <d v="2017-03-22T00:00:00"/>
    <s v="BOVESPA"/>
    <s v="C"/>
    <s v="VISTA"/>
    <x v="53"/>
    <s v="CCR SA ON NM"/>
    <x v="0"/>
    <n v="100"/>
    <n v="17"/>
    <n v="1700"/>
    <s v="D"/>
    <n v="13.47000026702881"/>
    <n v="1347.000026702881"/>
    <n v="247.4873111326297"/>
    <n v="-352.9999732971189"/>
    <n v="-0.2076470431159523"/>
  </r>
  <r>
    <d v="2017-03-17T00:00:00"/>
    <s v="BOVESPA"/>
    <s v="C"/>
    <s v="VISTA"/>
    <x v="15"/>
    <s v="BANRISUL PNB EJ N1"/>
    <x v="0"/>
    <n v="100"/>
    <n v="15.1"/>
    <n v="1510"/>
    <s v="D"/>
    <n v="14.56999969482422"/>
    <n v="1456.999969482422"/>
    <n v="349.9314583999999"/>
    <n v="-53.0000305175779"/>
    <n v="-0.03509935795866086"/>
  </r>
  <r>
    <d v="2017-03-14T00:00:00"/>
    <s v="BOVESPA"/>
    <s v="C"/>
    <s v="VISTA"/>
    <x v="54"/>
    <s v="CIELO ON NM"/>
    <x v="0"/>
    <n v="100"/>
    <n v="26.65"/>
    <n v="2665"/>
    <s v="D"/>
    <n v="4"/>
    <n v="400"/>
    <n v="261.6852655557"/>
    <n v="-2265"/>
    <n v="-0.849906191369606"/>
  </r>
  <r>
    <d v="2017-03-09T00:00:00"/>
    <s v="BOVESPA"/>
    <s v="C"/>
    <s v="VISTA"/>
    <x v="55"/>
    <s v="SANEPAR PN N2"/>
    <x v="0"/>
    <n v="100"/>
    <n v="13.1"/>
    <n v="1310"/>
    <s v="D"/>
    <n v="5.099999904632568"/>
    <n v="509.9999904632568"/>
    <n v="63.98844174230667"/>
    <n v="-800.0000095367432"/>
    <n v="-0.61068703018072"/>
  </r>
  <r>
    <d v="2017-02-24T00:00:00"/>
    <s v="BOVESPA"/>
    <s v="C"/>
    <s v="VISTA"/>
    <x v="45"/>
    <s v="BMFBOVESPA ON NM"/>
    <x v="0"/>
    <n v="100"/>
    <n v="18.9"/>
    <n v="1890"/>
    <s v="D"/>
    <n v="61.97999954223633"/>
    <n v="6197.999954223633"/>
    <n v="353.2955202"/>
    <n v="4307.999954223633"/>
    <n v="2.279365055144779"/>
  </r>
  <r>
    <d v="2017-02-24T00:00:00"/>
    <s v="BOVESPA"/>
    <s v="C"/>
    <s v="VISTA"/>
    <x v="27"/>
    <s v="NATURA ON NM"/>
    <x v="0"/>
    <n v="100"/>
    <n v="24.9"/>
    <n v="2490"/>
    <s v="D"/>
    <n v="52.5"/>
    <n v="5250"/>
    <n v="105.7541780432"/>
    <n v="2760"/>
    <n v="1.108433734939759"/>
  </r>
  <r>
    <d v="2017-02-24T00:00:00"/>
    <s v="BOVESPA"/>
    <s v="C"/>
    <s v="VISTA"/>
    <x v="43"/>
    <s v="PETROBRAS PN"/>
    <x v="0"/>
    <n v="200"/>
    <n v="15.35"/>
    <n v="3070"/>
    <s v="D"/>
    <n v="28.34000015258789"/>
    <n v="5668.000030517578"/>
    <n v="313.9644"/>
    <n v="2598.000030517578"/>
    <n v="0.846254081601817"/>
  </r>
  <r>
    <d v="2017-02-17T00:00:00"/>
    <s v="BOVESPA"/>
    <s v="C"/>
    <s v="VISTA"/>
    <x v="56"/>
    <s v="BRADESCO PN N1"/>
    <x v="0"/>
    <n v="100"/>
    <n v="32.4"/>
    <n v="3240"/>
    <s v="D"/>
    <n v="27.13999938964844"/>
    <n v="2713.999938964844"/>
    <n v="400.1120576949999"/>
    <n v="-526.0000610351558"/>
    <n v="-0.1623456978503567"/>
  </r>
  <r>
    <d v="2017-02-17T00:00:00"/>
    <s v="BOVESPA"/>
    <s v="C"/>
    <s v="VISTA"/>
    <x v="57"/>
    <s v="GERDAU PN N1"/>
    <x v="0"/>
    <n v="200"/>
    <n v="13.2"/>
    <n v="2640"/>
    <s v="D"/>
    <n v="24.45000076293945"/>
    <n v="4890.00015258789"/>
    <n v="165.4"/>
    <n v="2250.00015258789"/>
    <n v="0.8522727850711703"/>
  </r>
  <r>
    <m/>
    <m/>
    <m/>
    <m/>
    <x v="58"/>
    <m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45" firstHeaderRow="0" firstDataRow="1" firstDataCol="1" rowPageCount="1" colPageCount="1"/>
  <pivotFields count="16">
    <pivotField showAll="0"/>
    <pivotField showAll="0"/>
    <pivotField showAll="0"/>
    <pivotField showAll="0"/>
    <pivotField axis="axisRow" showAll="0">
      <items count="60">
        <item x="45"/>
        <item x="0"/>
        <item x="56"/>
        <item x="24"/>
        <item x="11"/>
        <item x="21"/>
        <item x="46"/>
        <item x="26"/>
        <item x="29"/>
        <item x="15"/>
        <item x="53"/>
        <item x="44"/>
        <item x="54"/>
        <item x="42"/>
        <item x="48"/>
        <item x="52"/>
        <item x="51"/>
        <item x="1"/>
        <item x="8"/>
        <item x="2"/>
        <item x="3"/>
        <item x="57"/>
        <item x="49"/>
        <item x="12"/>
        <item x="50"/>
        <item x="14"/>
        <item x="4"/>
        <item x="33"/>
        <item x="34"/>
        <item x="13"/>
        <item x="16"/>
        <item x="30"/>
        <item x="37"/>
        <item x="40"/>
        <item x="38"/>
        <item x="28"/>
        <item x="17"/>
        <item x="23"/>
        <item x="32"/>
        <item x="47"/>
        <item x="22"/>
        <item x="27"/>
        <item x="43"/>
        <item x="19"/>
        <item x="9"/>
        <item x="25"/>
        <item x="5"/>
        <item x="55"/>
        <item x="10"/>
        <item x="36"/>
        <item x="39"/>
        <item x="35"/>
        <item x="41"/>
        <item x="6"/>
        <item x="31"/>
        <item x="18"/>
        <item x="20"/>
        <item x="7"/>
        <item x="58"/>
        <item t="default"/>
      </items>
    </pivotField>
    <pivotField showAll="0"/>
    <pivotField axis="axisPage" showAll="0">
      <items count="5">
        <item x="0"/>
        <item x="1"/>
        <item m="1" x="3"/>
        <item x="2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2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4"/>
    </i>
    <i>
      <x v="31"/>
    </i>
    <i>
      <x v="32"/>
    </i>
    <i>
      <x v="33"/>
    </i>
    <i>
      <x v="34"/>
    </i>
    <i>
      <x v="35"/>
    </i>
    <i>
      <x v="38"/>
    </i>
    <i>
      <x v="39"/>
    </i>
    <i>
      <x v="40"/>
    </i>
    <i>
      <x v="41"/>
    </i>
    <i>
      <x v="42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6" item="0" hier="-1"/>
  </pageFields>
  <dataFields count="7">
    <dataField name="Soma de Qtd" fld="7" baseField="0" baseItem="0"/>
    <dataField name="Soma de Valor" fld="8" baseField="0" baseItem="0"/>
    <dataField name="Soma de Posição" fld="9" baseField="0" baseItem="0" numFmtId="44"/>
    <dataField name="Soma de Atual" fld="11" baseField="0" baseItem="0" numFmtId="8"/>
    <dataField name="Soma de Saldo" fld="12" baseField="0" baseItem="0" numFmtId="8"/>
    <dataField name="Soma de Proventos" fld="13" baseField="0" baseItem="0" numFmtId="8"/>
    <dataField name="Soma de Resultado" fld="14" baseField="0" baseItem="0" numFmtId="8"/>
  </dataFields>
  <formats count="4">
    <format dxfId="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2"/>
  <sheetViews>
    <sheetView workbookViewId="0">
      <selection activeCell="D3" sqref="D3"/>
    </sheetView>
  </sheetViews>
  <sheetFormatPr defaultRowHeight="14.4" x14ac:dyDescent="0.3"/>
  <cols>
    <col min="2" max="2" width="12.21875" style="13" bestFit="1" customWidth="1"/>
    <col min="3" max="3" width="16.109375" style="13" bestFit="1" customWidth="1"/>
    <col min="4" max="4" width="10.5546875" style="13" bestFit="1" customWidth="1"/>
    <col min="10" max="11" width="11.5546875" style="13" bestFit="1" customWidth="1"/>
    <col min="18" max="18" width="11.21875" style="13" bestFit="1" customWidth="1"/>
    <col min="19" max="19" width="10.5546875" style="13" bestFit="1" customWidth="1"/>
    <col min="20" max="20" width="11.21875" style="13" bestFit="1" customWidth="1"/>
  </cols>
  <sheetData>
    <row r="3" spans="1:20" x14ac:dyDescent="0.3">
      <c r="A3" t="s">
        <v>0</v>
      </c>
      <c r="B3" t="s">
        <v>1</v>
      </c>
      <c r="C3" t="s">
        <v>2</v>
      </c>
      <c r="D3" s="1">
        <v>43790</v>
      </c>
      <c r="E3">
        <v>805</v>
      </c>
      <c r="F3" s="2">
        <v>0.32169999999999999</v>
      </c>
      <c r="G3" s="2">
        <v>0.6391</v>
      </c>
      <c r="H3" s="14">
        <v>119.08</v>
      </c>
      <c r="I3" s="14">
        <v>115.4</v>
      </c>
      <c r="J3" s="14">
        <v>95859.4</v>
      </c>
      <c r="K3" s="14">
        <v>92897</v>
      </c>
      <c r="L3">
        <v>9</v>
      </c>
      <c r="M3" s="14">
        <v>0.6</v>
      </c>
      <c r="N3" s="2">
        <v>5.0000000000000001E-3</v>
      </c>
      <c r="O3" s="2">
        <v>5.1999999999999998E-3</v>
      </c>
      <c r="P3" s="2">
        <v>4.1999999999999997E-3</v>
      </c>
      <c r="Q3" s="2">
        <v>-3.09E-2</v>
      </c>
      <c r="R3" s="14">
        <v>-2962.4</v>
      </c>
      <c r="S3" s="14">
        <v>5296.85</v>
      </c>
      <c r="T3" s="14">
        <v>2334.4499999999998</v>
      </c>
    </row>
    <row r="4" spans="1:20" x14ac:dyDescent="0.3">
      <c r="A4" t="s">
        <v>3</v>
      </c>
      <c r="B4" t="s">
        <v>4</v>
      </c>
      <c r="C4" t="s">
        <v>5</v>
      </c>
      <c r="D4" s="1">
        <v>43728</v>
      </c>
      <c r="E4">
        <v>324</v>
      </c>
      <c r="F4" s="2">
        <v>0.1351</v>
      </c>
      <c r="G4" s="2">
        <v>1.0626</v>
      </c>
      <c r="H4" s="14">
        <v>114.61</v>
      </c>
      <c r="I4" s="14">
        <v>120.41</v>
      </c>
      <c r="J4" s="14">
        <v>37133.64</v>
      </c>
      <c r="K4" s="14">
        <v>39012.839999999997</v>
      </c>
      <c r="L4">
        <v>11</v>
      </c>
      <c r="M4" s="14">
        <v>0.56999999999999995</v>
      </c>
      <c r="N4" s="2">
        <v>5.0000000000000001E-3</v>
      </c>
      <c r="O4" s="2">
        <v>4.4999999999999997E-3</v>
      </c>
      <c r="P4" s="2">
        <v>3.5000000000000001E-3</v>
      </c>
      <c r="Q4" s="2">
        <v>5.0599999999999999E-2</v>
      </c>
      <c r="R4" s="14">
        <v>1879.2</v>
      </c>
      <c r="S4" s="14">
        <v>2002.06</v>
      </c>
      <c r="T4" s="14">
        <v>3881.26</v>
      </c>
    </row>
    <row r="5" spans="1:20" x14ac:dyDescent="0.3">
      <c r="A5" t="s">
        <v>6</v>
      </c>
      <c r="B5" t="s">
        <v>7</v>
      </c>
      <c r="C5" t="s">
        <v>8</v>
      </c>
      <c r="D5" s="1">
        <v>43788</v>
      </c>
      <c r="E5">
        <v>227</v>
      </c>
      <c r="F5" s="2">
        <v>8.0799999999999997E-2</v>
      </c>
      <c r="G5" s="2">
        <v>-5.4699999999999999E-2</v>
      </c>
      <c r="H5" s="14">
        <v>111.4</v>
      </c>
      <c r="I5" s="14">
        <v>102.77</v>
      </c>
      <c r="J5" s="14">
        <v>25287.8</v>
      </c>
      <c r="K5" s="14">
        <v>23328.79</v>
      </c>
      <c r="L5">
        <v>9</v>
      </c>
      <c r="M5" s="14">
        <v>1.08</v>
      </c>
      <c r="N5" s="2">
        <v>9.7000000000000003E-3</v>
      </c>
      <c r="O5" s="2">
        <v>9.2999999999999992E-3</v>
      </c>
      <c r="P5" s="2">
        <v>5.1999999999999998E-3</v>
      </c>
      <c r="Q5" s="2">
        <v>-7.7499999999999999E-2</v>
      </c>
      <c r="R5" s="14">
        <v>-1959.01</v>
      </c>
      <c r="S5" s="14">
        <v>1759.36</v>
      </c>
      <c r="T5" s="14">
        <v>-199.65</v>
      </c>
    </row>
    <row r="6" spans="1:20" x14ac:dyDescent="0.3">
      <c r="A6" t="s">
        <v>9</v>
      </c>
      <c r="B6" t="s">
        <v>10</v>
      </c>
      <c r="C6" t="s">
        <v>8</v>
      </c>
      <c r="D6" s="1">
        <v>43808</v>
      </c>
      <c r="E6">
        <v>250</v>
      </c>
      <c r="F6" s="2">
        <v>7.7700000000000005E-2</v>
      </c>
      <c r="G6" s="2">
        <v>0.14560000000000001</v>
      </c>
      <c r="H6" s="14">
        <v>92.21</v>
      </c>
      <c r="I6" s="14">
        <v>89.75</v>
      </c>
      <c r="J6" s="14">
        <v>23052.5</v>
      </c>
      <c r="K6" s="14">
        <v>22437.5</v>
      </c>
      <c r="L6">
        <v>8</v>
      </c>
      <c r="M6" s="14">
        <v>0.4</v>
      </c>
      <c r="N6" s="2">
        <v>4.3E-3</v>
      </c>
      <c r="O6" s="2">
        <v>4.7000000000000002E-3</v>
      </c>
      <c r="P6" s="2">
        <v>3.8999999999999998E-3</v>
      </c>
      <c r="Q6" s="2">
        <v>-2.6700000000000002E-2</v>
      </c>
      <c r="R6" s="14">
        <v>-615</v>
      </c>
      <c r="S6" s="14">
        <v>1146.74</v>
      </c>
      <c r="T6" s="14">
        <v>531.74</v>
      </c>
    </row>
    <row r="7" spans="1:20" x14ac:dyDescent="0.3">
      <c r="A7" t="s">
        <v>11</v>
      </c>
      <c r="B7" t="s">
        <v>12</v>
      </c>
      <c r="C7" t="s">
        <v>13</v>
      </c>
      <c r="D7" s="1">
        <v>43794</v>
      </c>
      <c r="E7">
        <v>150</v>
      </c>
      <c r="F7" s="2">
        <v>0.05</v>
      </c>
      <c r="G7" s="2">
        <v>-0.4592</v>
      </c>
      <c r="H7" s="14">
        <v>112.68</v>
      </c>
      <c r="I7" s="14">
        <v>96.19</v>
      </c>
      <c r="J7" s="14">
        <v>16902</v>
      </c>
      <c r="K7" s="14">
        <v>14428.5</v>
      </c>
      <c r="L7">
        <v>9</v>
      </c>
      <c r="M7" s="14">
        <v>0.46</v>
      </c>
      <c r="N7" s="2">
        <v>4.1000000000000003E-3</v>
      </c>
      <c r="O7" s="2">
        <v>4.5999999999999999E-3</v>
      </c>
      <c r="P7" s="2">
        <v>3.5999999999999999E-3</v>
      </c>
      <c r="Q7" s="2">
        <v>-0.14630000000000001</v>
      </c>
      <c r="R7" s="14">
        <v>-2473.5</v>
      </c>
      <c r="S7" s="14">
        <v>795.97</v>
      </c>
      <c r="T7" s="14">
        <v>-1677.53</v>
      </c>
    </row>
    <row r="8" spans="1:20" x14ac:dyDescent="0.3">
      <c r="A8" t="s">
        <v>14</v>
      </c>
      <c r="B8" t="s">
        <v>15</v>
      </c>
      <c r="C8" t="s">
        <v>13</v>
      </c>
      <c r="D8" s="1">
        <v>43810</v>
      </c>
      <c r="E8">
        <v>164</v>
      </c>
      <c r="F8" s="2">
        <v>5.3900000000000003E-2</v>
      </c>
      <c r="G8" s="2">
        <v>-2.52E-2</v>
      </c>
      <c r="H8" s="14">
        <v>102.1</v>
      </c>
      <c r="I8" s="14">
        <v>94.98</v>
      </c>
      <c r="J8" s="14">
        <v>16744.3</v>
      </c>
      <c r="K8" s="14">
        <v>15576.72</v>
      </c>
      <c r="L8">
        <v>8</v>
      </c>
      <c r="M8" s="14">
        <v>0.81</v>
      </c>
      <c r="N8" s="2">
        <v>7.9000000000000008E-3</v>
      </c>
      <c r="O8" s="2">
        <v>8.5000000000000006E-3</v>
      </c>
      <c r="P8" s="2">
        <v>5.1000000000000004E-3</v>
      </c>
      <c r="Q8" s="2">
        <v>-6.9699999999999998E-2</v>
      </c>
      <c r="R8" s="14">
        <v>-1167.58</v>
      </c>
      <c r="S8" s="14">
        <v>1075.51</v>
      </c>
      <c r="T8" s="14">
        <v>-92.07</v>
      </c>
    </row>
    <row r="9" spans="1:20" x14ac:dyDescent="0.3">
      <c r="A9" t="s">
        <v>16</v>
      </c>
      <c r="B9" t="s">
        <v>17</v>
      </c>
      <c r="C9" t="s">
        <v>13</v>
      </c>
      <c r="D9" s="1">
        <v>43656</v>
      </c>
      <c r="E9">
        <v>153</v>
      </c>
      <c r="F9" s="2">
        <v>4.6199999999999998E-2</v>
      </c>
      <c r="G9" s="2">
        <v>-5.8799999999999998E-2</v>
      </c>
      <c r="H9" s="14">
        <v>94.07</v>
      </c>
      <c r="I9" s="14">
        <v>87.18</v>
      </c>
      <c r="J9" s="14">
        <v>14392.44</v>
      </c>
      <c r="K9" s="14">
        <v>13338.54</v>
      </c>
      <c r="L9">
        <v>13</v>
      </c>
      <c r="M9" s="14">
        <v>0.43</v>
      </c>
      <c r="N9" s="2">
        <v>4.4999999999999997E-3</v>
      </c>
      <c r="O9" s="2">
        <v>4.7000000000000002E-3</v>
      </c>
      <c r="P9" s="2">
        <v>3.3E-3</v>
      </c>
      <c r="Q9" s="2">
        <v>-7.3200000000000001E-2</v>
      </c>
      <c r="R9" s="14">
        <v>-1053.9000000000001</v>
      </c>
      <c r="S9" s="14">
        <v>838.99</v>
      </c>
      <c r="T9" s="14">
        <v>-214.91</v>
      </c>
    </row>
    <row r="10" spans="1:20" x14ac:dyDescent="0.3">
      <c r="A10" t="s">
        <v>18</v>
      </c>
      <c r="B10" t="s">
        <v>19</v>
      </c>
      <c r="C10" t="s">
        <v>20</v>
      </c>
      <c r="D10" s="1">
        <v>43656</v>
      </c>
      <c r="E10">
        <v>60</v>
      </c>
      <c r="F10" s="2">
        <v>4.5499999999999999E-2</v>
      </c>
      <c r="G10" s="2">
        <v>-4.7199999999999999E-2</v>
      </c>
      <c r="H10" s="14">
        <v>228.29</v>
      </c>
      <c r="I10" s="14">
        <v>219.14</v>
      </c>
      <c r="J10" s="14">
        <v>13697.4</v>
      </c>
      <c r="K10" s="14">
        <v>13148.4</v>
      </c>
      <c r="L10">
        <v>13</v>
      </c>
      <c r="M10" s="14">
        <v>0.35</v>
      </c>
      <c r="N10" s="2">
        <v>1.5E-3</v>
      </c>
      <c r="O10" s="2">
        <v>1.6999999999999999E-3</v>
      </c>
      <c r="P10" s="2">
        <v>1.6000000000000001E-3</v>
      </c>
      <c r="Q10" s="2">
        <v>-4.0099999999999997E-2</v>
      </c>
      <c r="R10" s="14">
        <v>-549</v>
      </c>
      <c r="S10" s="14">
        <v>376.75</v>
      </c>
      <c r="T10" s="14">
        <v>-172.25</v>
      </c>
    </row>
    <row r="11" spans="1:20" x14ac:dyDescent="0.3">
      <c r="A11" t="s">
        <v>21</v>
      </c>
      <c r="B11" t="s">
        <v>22</v>
      </c>
      <c r="C11" t="s">
        <v>20</v>
      </c>
      <c r="D11" s="1">
        <v>43795</v>
      </c>
      <c r="E11">
        <v>100</v>
      </c>
      <c r="F11" s="2">
        <v>3.2500000000000001E-2</v>
      </c>
      <c r="G11" s="2">
        <v>-0.2097</v>
      </c>
      <c r="H11" s="14">
        <v>105.18</v>
      </c>
      <c r="I11" s="14">
        <v>93.7</v>
      </c>
      <c r="J11" s="14">
        <v>10518</v>
      </c>
      <c r="K11" s="14">
        <v>9370</v>
      </c>
      <c r="L11">
        <v>9</v>
      </c>
      <c r="M11" s="14">
        <v>0.18</v>
      </c>
      <c r="N11" s="2">
        <v>1.6999999999999999E-3</v>
      </c>
      <c r="O11" s="2">
        <v>2.0999999999999999E-3</v>
      </c>
      <c r="P11" s="2">
        <v>2.8E-3</v>
      </c>
      <c r="Q11" s="2">
        <v>-0.1091</v>
      </c>
      <c r="R11" s="14">
        <v>-1148</v>
      </c>
      <c r="S11" s="14">
        <v>382</v>
      </c>
      <c r="T11" s="14">
        <v>-766</v>
      </c>
    </row>
    <row r="12" spans="1:20" x14ac:dyDescent="0.3">
      <c r="A12" t="s">
        <v>23</v>
      </c>
      <c r="B12" t="s">
        <v>24</v>
      </c>
      <c r="C12" t="s">
        <v>20</v>
      </c>
      <c r="D12" s="1">
        <v>43731</v>
      </c>
      <c r="E12">
        <v>60</v>
      </c>
      <c r="F12" s="2">
        <v>2.3699999999999999E-2</v>
      </c>
      <c r="G12" s="2">
        <v>-1.9599999999999999E-2</v>
      </c>
      <c r="H12" s="14">
        <v>118.99</v>
      </c>
      <c r="I12" s="14">
        <v>113.93</v>
      </c>
      <c r="J12" s="14">
        <v>7139.4</v>
      </c>
      <c r="K12" s="14">
        <v>6835.8</v>
      </c>
      <c r="L12">
        <v>11</v>
      </c>
      <c r="M12" s="14">
        <v>0.19</v>
      </c>
      <c r="N12" s="2">
        <v>1.6000000000000001E-3</v>
      </c>
      <c r="O12" s="2">
        <v>1.8E-3</v>
      </c>
      <c r="P12" s="2">
        <v>2.0999999999999999E-3</v>
      </c>
      <c r="Q12" s="2">
        <v>-4.2500000000000003E-2</v>
      </c>
      <c r="R12" s="14">
        <v>-303.60000000000002</v>
      </c>
      <c r="S12" s="14">
        <v>232.09</v>
      </c>
      <c r="T12" s="14">
        <v>-71.510000000000005</v>
      </c>
    </row>
    <row r="13" spans="1:20" x14ac:dyDescent="0.3">
      <c r="A13" t="s">
        <v>25</v>
      </c>
      <c r="B13" t="s">
        <v>26</v>
      </c>
      <c r="C13" t="s">
        <v>13</v>
      </c>
      <c r="D13" s="1">
        <v>43816</v>
      </c>
      <c r="E13">
        <v>50</v>
      </c>
      <c r="F13" s="2">
        <v>2.1700000000000001E-2</v>
      </c>
      <c r="G13" s="2">
        <v>-2.0500000000000001E-2</v>
      </c>
      <c r="H13" s="14">
        <v>135.04</v>
      </c>
      <c r="I13" s="14">
        <v>125.27</v>
      </c>
      <c r="J13" s="14">
        <v>6752</v>
      </c>
      <c r="K13" s="14">
        <v>6263.5</v>
      </c>
      <c r="L13">
        <v>8</v>
      </c>
      <c r="M13" s="14">
        <v>0.68</v>
      </c>
      <c r="N13" s="2">
        <v>5.0000000000000001E-3</v>
      </c>
      <c r="O13" s="2">
        <v>5.1999999999999998E-3</v>
      </c>
      <c r="P13" s="2">
        <v>5.0000000000000001E-3</v>
      </c>
      <c r="Q13" s="2">
        <v>-7.2300000000000003E-2</v>
      </c>
      <c r="R13" s="14">
        <v>-488.5</v>
      </c>
      <c r="S13" s="14">
        <v>413.47</v>
      </c>
      <c r="T13" s="14">
        <v>-75.03</v>
      </c>
    </row>
    <row r="14" spans="1:20" x14ac:dyDescent="0.3">
      <c r="A14" t="s">
        <v>27</v>
      </c>
      <c r="B14" t="s">
        <v>28</v>
      </c>
      <c r="C14" t="s">
        <v>20</v>
      </c>
      <c r="D14" s="1">
        <v>43840</v>
      </c>
      <c r="E14">
        <v>80</v>
      </c>
      <c r="F14" s="2">
        <v>1.7999999999999999E-2</v>
      </c>
      <c r="G14" s="2">
        <v>-0.34329999999999999</v>
      </c>
      <c r="H14" s="14">
        <v>82.2</v>
      </c>
      <c r="I14" s="14">
        <v>65.099999999999994</v>
      </c>
      <c r="J14" s="14">
        <v>6576</v>
      </c>
      <c r="K14" s="14">
        <v>5208</v>
      </c>
      <c r="L14">
        <v>7</v>
      </c>
      <c r="M14" s="14">
        <v>0.1</v>
      </c>
      <c r="N14" s="2">
        <v>1.1999999999999999E-3</v>
      </c>
      <c r="O14" s="2">
        <v>1.6000000000000001E-3</v>
      </c>
      <c r="P14" s="2">
        <v>1.5E-3</v>
      </c>
      <c r="Q14" s="2">
        <v>-0.20799999999999999</v>
      </c>
      <c r="R14" s="14">
        <v>-1368</v>
      </c>
      <c r="S14" s="14">
        <v>114</v>
      </c>
      <c r="T14" s="14">
        <v>-1254</v>
      </c>
    </row>
    <row r="15" spans="1:20" x14ac:dyDescent="0.3">
      <c r="A15" t="s">
        <v>29</v>
      </c>
      <c r="B15" t="s">
        <v>30</v>
      </c>
      <c r="C15" t="s">
        <v>5</v>
      </c>
      <c r="D15" s="1">
        <v>43654</v>
      </c>
      <c r="E15">
        <v>43</v>
      </c>
      <c r="F15" s="2">
        <v>2.53E-2</v>
      </c>
      <c r="G15" s="2">
        <v>0.29220000000000002</v>
      </c>
      <c r="H15" s="14">
        <v>152.93</v>
      </c>
      <c r="I15" s="14">
        <v>169.93</v>
      </c>
      <c r="J15" s="14">
        <v>6575.91</v>
      </c>
      <c r="K15" s="14">
        <v>7306.99</v>
      </c>
      <c r="L15">
        <v>13</v>
      </c>
      <c r="M15" s="14">
        <v>0.78</v>
      </c>
      <c r="N15" s="2">
        <v>5.1000000000000004E-3</v>
      </c>
      <c r="O15" s="2">
        <v>4.4000000000000003E-3</v>
      </c>
      <c r="P15" s="2">
        <v>2.8999999999999998E-3</v>
      </c>
      <c r="Q15" s="2">
        <v>0.11119999999999999</v>
      </c>
      <c r="R15" s="14">
        <v>731.08</v>
      </c>
      <c r="S15" s="14">
        <v>336.08</v>
      </c>
      <c r="T15" s="14">
        <v>1067.1600000000001</v>
      </c>
    </row>
    <row r="16" spans="1:20" x14ac:dyDescent="0.3">
      <c r="A16" t="s">
        <v>31</v>
      </c>
      <c r="B16" t="s">
        <v>32</v>
      </c>
      <c r="C16" t="s">
        <v>33</v>
      </c>
      <c r="D16" s="1">
        <v>43819</v>
      </c>
      <c r="E16">
        <v>50</v>
      </c>
      <c r="F16" s="2">
        <v>1.8800000000000001E-2</v>
      </c>
      <c r="G16" s="2">
        <v>-2.3699999999999999E-2</v>
      </c>
      <c r="H16" s="14">
        <v>117.74</v>
      </c>
      <c r="I16" s="14">
        <v>108.31</v>
      </c>
      <c r="J16" s="14">
        <v>5887</v>
      </c>
      <c r="K16" s="14">
        <v>5415.5</v>
      </c>
      <c r="L16">
        <v>8</v>
      </c>
      <c r="M16" s="14">
        <v>0.69</v>
      </c>
      <c r="N16" s="2">
        <v>5.8999999999999999E-3</v>
      </c>
      <c r="O16" s="2">
        <v>6.1000000000000004E-3</v>
      </c>
      <c r="P16" s="2">
        <v>5.3E-3</v>
      </c>
      <c r="Q16" s="2">
        <v>-8.0100000000000005E-2</v>
      </c>
      <c r="R16" s="14">
        <v>-471.5</v>
      </c>
      <c r="S16" s="14">
        <v>385.05</v>
      </c>
      <c r="T16" s="14">
        <v>-86.45</v>
      </c>
    </row>
    <row r="17" spans="1:20" x14ac:dyDescent="0.3">
      <c r="A17" t="s">
        <v>34</v>
      </c>
      <c r="B17" t="s">
        <v>35</v>
      </c>
      <c r="C17" t="s">
        <v>13</v>
      </c>
      <c r="D17" s="1">
        <v>43656</v>
      </c>
      <c r="E17">
        <v>30</v>
      </c>
      <c r="F17" s="2">
        <v>1.6500000000000001E-2</v>
      </c>
      <c r="G17" s="2">
        <v>8.2600000000000007E-2</v>
      </c>
      <c r="H17" s="14">
        <v>158.19</v>
      </c>
      <c r="I17" s="14">
        <v>158.69999999999999</v>
      </c>
      <c r="J17" s="14">
        <v>4745.7</v>
      </c>
      <c r="K17" s="14">
        <v>4761</v>
      </c>
      <c r="L17">
        <v>13</v>
      </c>
      <c r="M17" s="14">
        <v>0.65</v>
      </c>
      <c r="N17" s="2">
        <v>4.1000000000000003E-3</v>
      </c>
      <c r="O17" s="2">
        <v>4.1000000000000003E-3</v>
      </c>
      <c r="P17" s="2">
        <v>3.3999999999999998E-3</v>
      </c>
      <c r="Q17" s="2">
        <v>3.2000000000000002E-3</v>
      </c>
      <c r="R17" s="14">
        <v>15.3</v>
      </c>
      <c r="S17" s="14">
        <v>286.5</v>
      </c>
      <c r="T17" s="14">
        <v>301.8</v>
      </c>
    </row>
    <row r="18" spans="1:20" x14ac:dyDescent="0.3">
      <c r="A18" t="s">
        <v>36</v>
      </c>
      <c r="B18" t="s">
        <v>37</v>
      </c>
      <c r="C18" t="s">
        <v>20</v>
      </c>
      <c r="D18" s="1">
        <v>43783</v>
      </c>
      <c r="E18">
        <v>40</v>
      </c>
      <c r="F18" s="2">
        <v>1.5800000000000002E-2</v>
      </c>
      <c r="G18" s="2">
        <v>6.3299999999999995E-2</v>
      </c>
      <c r="H18" s="14">
        <v>110.35</v>
      </c>
      <c r="I18" s="14">
        <v>113.88</v>
      </c>
      <c r="J18" s="14">
        <v>4414</v>
      </c>
      <c r="K18" s="14">
        <v>4555.2</v>
      </c>
      <c r="L18">
        <v>9</v>
      </c>
      <c r="M18" s="14">
        <v>0</v>
      </c>
      <c r="N18" s="2">
        <v>0</v>
      </c>
      <c r="O18" s="2">
        <v>0</v>
      </c>
      <c r="P18" s="2">
        <v>1.5E-3</v>
      </c>
      <c r="Q18" s="2">
        <v>3.2000000000000001E-2</v>
      </c>
      <c r="R18" s="14">
        <v>141.19999999999999</v>
      </c>
      <c r="S18" s="14">
        <v>89.9</v>
      </c>
      <c r="T18" s="14">
        <v>231.1</v>
      </c>
    </row>
    <row r="19" spans="1:20" x14ac:dyDescent="0.3">
      <c r="A19" t="s">
        <v>38</v>
      </c>
      <c r="B19" t="s">
        <v>39</v>
      </c>
      <c r="C19" t="s">
        <v>8</v>
      </c>
      <c r="D19" s="1">
        <v>43789</v>
      </c>
      <c r="E19">
        <v>25</v>
      </c>
      <c r="F19" s="2">
        <v>1.17E-2</v>
      </c>
      <c r="G19" s="2">
        <v>-2.2599999999999999E-2</v>
      </c>
      <c r="H19" s="14">
        <v>108.03</v>
      </c>
      <c r="I19" s="14">
        <v>96.36</v>
      </c>
      <c r="J19" s="14">
        <v>3636.05</v>
      </c>
      <c r="K19" s="14">
        <v>3372.6</v>
      </c>
      <c r="L19">
        <v>9</v>
      </c>
      <c r="M19" s="14">
        <v>0.6</v>
      </c>
      <c r="N19" s="2">
        <v>5.5999999999999999E-3</v>
      </c>
      <c r="O19" s="2">
        <v>5.8999999999999999E-3</v>
      </c>
      <c r="P19" s="2">
        <v>3.8E-3</v>
      </c>
      <c r="Q19" s="2">
        <v>-7.2499999999999995E-2</v>
      </c>
      <c r="R19" s="14">
        <v>-263.45</v>
      </c>
      <c r="S19" s="14">
        <v>181</v>
      </c>
      <c r="T19" s="14">
        <v>-82.45</v>
      </c>
    </row>
    <row r="20" spans="1:20" x14ac:dyDescent="0.3">
      <c r="A20" t="s">
        <v>40</v>
      </c>
      <c r="B20" t="s">
        <v>41</v>
      </c>
      <c r="C20" t="s">
        <v>33</v>
      </c>
      <c r="D20" s="1">
        <v>43697</v>
      </c>
      <c r="E20">
        <v>10</v>
      </c>
      <c r="F20" s="2">
        <v>5.1999999999999998E-3</v>
      </c>
      <c r="G20" s="2">
        <v>-8.0000000000000004E-4</v>
      </c>
      <c r="H20" s="14">
        <v>158.1</v>
      </c>
      <c r="I20" s="14">
        <v>148.9</v>
      </c>
      <c r="J20" s="14">
        <v>1581</v>
      </c>
      <c r="K20" s="14">
        <v>1489</v>
      </c>
      <c r="L20">
        <v>12</v>
      </c>
      <c r="M20" s="14">
        <v>0.56999999999999995</v>
      </c>
      <c r="N20" s="2">
        <v>3.5999999999999999E-3</v>
      </c>
      <c r="O20" s="2">
        <v>4.1000000000000003E-3</v>
      </c>
      <c r="P20" s="2">
        <v>3.5000000000000001E-3</v>
      </c>
      <c r="Q20" s="2">
        <v>-5.8200000000000002E-2</v>
      </c>
      <c r="R20" s="14">
        <v>-92</v>
      </c>
      <c r="S20" s="14">
        <v>89.1</v>
      </c>
      <c r="T20" s="14">
        <v>-2.9</v>
      </c>
    </row>
    <row r="21" spans="1:20" x14ac:dyDescent="0.3">
      <c r="A21" t="s">
        <v>38</v>
      </c>
      <c r="B21" t="s">
        <v>39</v>
      </c>
      <c r="C21" t="s">
        <v>8</v>
      </c>
      <c r="D21" s="1">
        <v>43789</v>
      </c>
      <c r="E21">
        <v>10</v>
      </c>
      <c r="F21" s="2">
        <v>1.17E-2</v>
      </c>
      <c r="G21" s="2">
        <v>-2.2599999999999999E-2</v>
      </c>
      <c r="H21" s="14">
        <v>93.53</v>
      </c>
      <c r="I21" s="14">
        <v>96.36</v>
      </c>
      <c r="J21" s="14">
        <v>3636.05</v>
      </c>
      <c r="K21" s="14">
        <v>3372.6</v>
      </c>
      <c r="L21">
        <v>9</v>
      </c>
      <c r="M21" s="14">
        <v>0.6</v>
      </c>
      <c r="N21" s="2">
        <v>5.5999999999999999E-3</v>
      </c>
      <c r="O21" s="2">
        <v>5.8999999999999999E-3</v>
      </c>
      <c r="P21" s="2">
        <v>3.8E-3</v>
      </c>
      <c r="Q21" s="2">
        <v>-7.2499999999999995E-2</v>
      </c>
      <c r="R21" s="14">
        <v>-263.45</v>
      </c>
      <c r="S21" s="14">
        <v>181</v>
      </c>
      <c r="T21" s="14">
        <v>-82.45</v>
      </c>
    </row>
    <row r="22" spans="1:20" x14ac:dyDescent="0.3">
      <c r="A22" t="s">
        <v>18</v>
      </c>
      <c r="D22" s="1">
        <v>44054</v>
      </c>
      <c r="E22">
        <v>10</v>
      </c>
      <c r="H22" s="14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>
      <selection activeCell="G28" sqref="G28"/>
    </sheetView>
  </sheetViews>
  <sheetFormatPr defaultRowHeight="14.4" x14ac:dyDescent="0.3"/>
  <cols>
    <col min="1" max="1" width="17.21875" style="13" bestFit="1" customWidth="1"/>
    <col min="2" max="2" width="11.88671875" style="13" bestFit="1" customWidth="1"/>
    <col min="3" max="3" width="13.33203125" style="13" bestFit="1" customWidth="1"/>
    <col min="4" max="4" width="16.6640625" style="13" bestFit="1" customWidth="1"/>
    <col min="5" max="5" width="14.6640625" style="13" bestFit="1" customWidth="1"/>
    <col min="6" max="6" width="14.88671875" style="13" bestFit="1" customWidth="1"/>
    <col min="7" max="7" width="18.88671875" style="13" bestFit="1" customWidth="1"/>
    <col min="8" max="8" width="18.6640625" style="13" bestFit="1" customWidth="1"/>
    <col min="9" max="9" width="20.5546875" style="13" bestFit="1" customWidth="1"/>
  </cols>
  <sheetData>
    <row r="1" spans="1:8" x14ac:dyDescent="0.3">
      <c r="A1" s="10" t="s">
        <v>42</v>
      </c>
      <c r="B1" t="s">
        <v>43</v>
      </c>
    </row>
    <row r="3" spans="1:8" x14ac:dyDescent="0.3">
      <c r="A3" s="10" t="s">
        <v>44</v>
      </c>
      <c r="B3" t="s">
        <v>45</v>
      </c>
      <c r="C3" t="s">
        <v>46</v>
      </c>
      <c r="D3" s="15" t="s">
        <v>47</v>
      </c>
      <c r="E3" s="16" t="s">
        <v>48</v>
      </c>
      <c r="F3" s="16" t="s">
        <v>49</v>
      </c>
      <c r="G3" s="16" t="s">
        <v>50</v>
      </c>
      <c r="H3" s="16" t="s">
        <v>51</v>
      </c>
    </row>
    <row r="4" spans="1:8" x14ac:dyDescent="0.3">
      <c r="A4" s="11" t="s">
        <v>52</v>
      </c>
      <c r="B4">
        <v>300</v>
      </c>
      <c r="C4">
        <v>42.9</v>
      </c>
      <c r="D4" s="15">
        <v>6690</v>
      </c>
      <c r="E4" s="16">
        <v>123.9599990844727</v>
      </c>
      <c r="F4" s="16">
        <v>18593.999862670898</v>
      </c>
      <c r="G4" s="16">
        <v>966.28455209999993</v>
      </c>
      <c r="H4" s="16">
        <v>11903.9998626709</v>
      </c>
    </row>
    <row r="5" spans="1:8" x14ac:dyDescent="0.3">
      <c r="A5" s="11" t="s">
        <v>53</v>
      </c>
      <c r="B5">
        <v>200</v>
      </c>
      <c r="C5">
        <v>77.3</v>
      </c>
      <c r="D5" s="15">
        <v>7730</v>
      </c>
      <c r="E5" s="16">
        <v>77.599998474121094</v>
      </c>
      <c r="F5" s="16">
        <v>7759.9998474121094</v>
      </c>
      <c r="G5" s="16">
        <v>461.75572110829989</v>
      </c>
      <c r="H5" s="16">
        <v>29.999847412109379</v>
      </c>
    </row>
    <row r="6" spans="1:8" x14ac:dyDescent="0.3">
      <c r="A6" s="11" t="s">
        <v>54</v>
      </c>
      <c r="B6">
        <v>100</v>
      </c>
      <c r="C6">
        <v>32.4</v>
      </c>
      <c r="D6" s="15">
        <v>3240</v>
      </c>
      <c r="E6" s="16">
        <v>27.139999389648441</v>
      </c>
      <c r="F6" s="16">
        <v>2713.9999389648442</v>
      </c>
      <c r="G6" s="16">
        <v>400.11205769499992</v>
      </c>
      <c r="H6" s="16">
        <v>-526.0000610351558</v>
      </c>
    </row>
    <row r="7" spans="1:8" x14ac:dyDescent="0.3">
      <c r="A7" s="11" t="s">
        <v>55</v>
      </c>
      <c r="B7">
        <v>900</v>
      </c>
      <c r="C7">
        <v>87.81</v>
      </c>
      <c r="D7" s="15">
        <v>24816</v>
      </c>
      <c r="E7" s="16">
        <v>88.889997482299805</v>
      </c>
      <c r="F7" s="16">
        <v>26666.999244689941</v>
      </c>
      <c r="G7" s="16">
        <v>3226.5423050999998</v>
      </c>
      <c r="H7" s="16">
        <v>1850.999244689941</v>
      </c>
    </row>
    <row r="8" spans="1:8" x14ac:dyDescent="0.3">
      <c r="A8" s="11" t="s">
        <v>56</v>
      </c>
      <c r="B8">
        <v>200</v>
      </c>
      <c r="C8">
        <v>24.87</v>
      </c>
      <c r="D8" s="15">
        <v>4974</v>
      </c>
      <c r="E8" s="16">
        <v>22.04000091552734</v>
      </c>
      <c r="F8" s="16">
        <v>4408.0001831054678</v>
      </c>
      <c r="G8" s="16">
        <v>0</v>
      </c>
      <c r="H8" s="16">
        <v>-565.99981689453216</v>
      </c>
    </row>
    <row r="9" spans="1:8" x14ac:dyDescent="0.3">
      <c r="A9" s="11" t="s">
        <v>57</v>
      </c>
      <c r="B9">
        <v>200</v>
      </c>
      <c r="C9">
        <v>77.45</v>
      </c>
      <c r="D9" s="15">
        <v>7745</v>
      </c>
      <c r="E9" s="16">
        <v>47.139999389648438</v>
      </c>
      <c r="F9" s="16">
        <v>4713.9999389648438</v>
      </c>
      <c r="G9" s="16">
        <v>356.29781176262799</v>
      </c>
      <c r="H9" s="16">
        <v>-3031.0000610351558</v>
      </c>
    </row>
    <row r="10" spans="1:8" x14ac:dyDescent="0.3">
      <c r="A10" s="11" t="s">
        <v>58</v>
      </c>
      <c r="B10">
        <v>100</v>
      </c>
      <c r="C10">
        <v>13.1</v>
      </c>
      <c r="D10" s="15">
        <v>1310</v>
      </c>
      <c r="E10" s="16">
        <v>9.8999996185302734</v>
      </c>
      <c r="F10" s="16">
        <v>989.99996185302734</v>
      </c>
      <c r="G10" s="16">
        <v>0</v>
      </c>
      <c r="H10" s="16">
        <v>-320.00003814697271</v>
      </c>
    </row>
    <row r="11" spans="1:8" x14ac:dyDescent="0.3">
      <c r="A11" s="11" t="s">
        <v>59</v>
      </c>
      <c r="B11">
        <v>400</v>
      </c>
      <c r="C11">
        <v>58.63</v>
      </c>
      <c r="D11" s="15">
        <v>7896</v>
      </c>
      <c r="E11" s="16">
        <v>43.709999084472663</v>
      </c>
      <c r="F11" s="16">
        <v>5827.9998779296884</v>
      </c>
      <c r="G11" s="16">
        <v>538.57903899999985</v>
      </c>
      <c r="H11" s="16">
        <v>-2068.000122070312</v>
      </c>
    </row>
    <row r="12" spans="1:8" x14ac:dyDescent="0.3">
      <c r="A12" s="11" t="s">
        <v>60</v>
      </c>
      <c r="B12">
        <v>100</v>
      </c>
      <c r="C12">
        <v>17</v>
      </c>
      <c r="D12" s="15">
        <v>1700</v>
      </c>
      <c r="E12" s="16">
        <v>13.47000026702881</v>
      </c>
      <c r="F12" s="16">
        <v>1347.0000267028811</v>
      </c>
      <c r="G12" s="16">
        <v>247.48731113262971</v>
      </c>
      <c r="H12" s="16">
        <v>-352.99997329711891</v>
      </c>
    </row>
    <row r="13" spans="1:8" x14ac:dyDescent="0.3">
      <c r="A13" s="11" t="s">
        <v>61</v>
      </c>
      <c r="B13">
        <v>200</v>
      </c>
      <c r="C13">
        <v>16.350000000000001</v>
      </c>
      <c r="D13" s="15">
        <v>3270</v>
      </c>
      <c r="E13" s="16">
        <v>28.969999313354489</v>
      </c>
      <c r="F13" s="16">
        <v>5793.9998626708984</v>
      </c>
      <c r="G13" s="16">
        <v>547.32962593999991</v>
      </c>
      <c r="H13" s="16">
        <v>2523.999862670898</v>
      </c>
    </row>
    <row r="14" spans="1:8" x14ac:dyDescent="0.3">
      <c r="A14" s="11" t="s">
        <v>62</v>
      </c>
      <c r="B14">
        <v>100</v>
      </c>
      <c r="C14">
        <v>26.65</v>
      </c>
      <c r="D14" s="15">
        <v>2665</v>
      </c>
      <c r="E14" s="16">
        <v>4</v>
      </c>
      <c r="F14" s="16">
        <v>400</v>
      </c>
      <c r="G14" s="16">
        <v>261.68526555570003</v>
      </c>
      <c r="H14" s="16">
        <v>-2265</v>
      </c>
    </row>
    <row r="15" spans="1:8" x14ac:dyDescent="0.3">
      <c r="A15" s="11" t="s">
        <v>63</v>
      </c>
      <c r="B15">
        <v>100</v>
      </c>
      <c r="C15">
        <v>12.2</v>
      </c>
      <c r="D15" s="15">
        <v>1220</v>
      </c>
      <c r="E15" s="16">
        <v>14.560000419616699</v>
      </c>
      <c r="F15" s="16">
        <v>1456.0000419616699</v>
      </c>
      <c r="G15" s="16">
        <v>99.491775881799981</v>
      </c>
      <c r="H15" s="16">
        <v>236.00004196166989</v>
      </c>
    </row>
    <row r="16" spans="1:8" x14ac:dyDescent="0.3">
      <c r="A16" s="11" t="s">
        <v>64</v>
      </c>
      <c r="B16">
        <v>100</v>
      </c>
      <c r="C16">
        <v>16.399999999999999</v>
      </c>
      <c r="D16" s="15">
        <v>1640</v>
      </c>
      <c r="E16" s="16">
        <v>19.389999389648441</v>
      </c>
      <c r="F16" s="16">
        <v>1938.999938964844</v>
      </c>
      <c r="G16" s="16">
        <v>75.026942902499997</v>
      </c>
      <c r="H16" s="16">
        <v>298.9999389648442</v>
      </c>
    </row>
    <row r="17" spans="1:8" x14ac:dyDescent="0.3">
      <c r="A17" s="11" t="s">
        <v>65</v>
      </c>
      <c r="B17">
        <v>200</v>
      </c>
      <c r="C17">
        <v>6.45</v>
      </c>
      <c r="D17" s="15">
        <v>1290</v>
      </c>
      <c r="E17" s="16">
        <v>31.85000038146973</v>
      </c>
      <c r="F17" s="16">
        <v>6370.0000762939462</v>
      </c>
      <c r="G17" s="16">
        <v>191.75505314840001</v>
      </c>
      <c r="H17" s="16">
        <v>5080.0000762939462</v>
      </c>
    </row>
    <row r="18" spans="1:8" x14ac:dyDescent="0.3">
      <c r="A18" s="11" t="s">
        <v>66</v>
      </c>
      <c r="B18">
        <v>100</v>
      </c>
      <c r="C18">
        <v>34.5</v>
      </c>
      <c r="D18" s="15">
        <v>3450</v>
      </c>
      <c r="E18" s="16">
        <v>20.579999923706051</v>
      </c>
      <c r="F18" s="16">
        <v>2057.999992370605</v>
      </c>
      <c r="G18" s="16">
        <v>106.43458465250001</v>
      </c>
      <c r="H18" s="16">
        <v>-1392.000007629395</v>
      </c>
    </row>
    <row r="19" spans="1:8" x14ac:dyDescent="0.3">
      <c r="A19" s="11" t="s">
        <v>67</v>
      </c>
      <c r="B19">
        <v>100</v>
      </c>
      <c r="C19">
        <v>43.05</v>
      </c>
      <c r="D19" s="15">
        <v>4305</v>
      </c>
      <c r="E19" s="16">
        <v>43.939998626708977</v>
      </c>
      <c r="F19" s="16">
        <v>4393.9998626708984</v>
      </c>
      <c r="G19" s="16">
        <v>0</v>
      </c>
      <c r="H19" s="16">
        <v>88.999862670897528</v>
      </c>
    </row>
    <row r="20" spans="1:8" x14ac:dyDescent="0.3">
      <c r="A20" s="11" t="s">
        <v>68</v>
      </c>
      <c r="B20">
        <v>300</v>
      </c>
      <c r="C20">
        <v>23.88</v>
      </c>
      <c r="D20" s="15">
        <v>3673</v>
      </c>
      <c r="E20" s="16">
        <v>23.70000076293946</v>
      </c>
      <c r="F20" s="16">
        <v>3555.0001144409189</v>
      </c>
      <c r="G20" s="16">
        <v>228.53898040000001</v>
      </c>
      <c r="H20" s="16">
        <v>-117.9998855590807</v>
      </c>
    </row>
    <row r="21" spans="1:8" x14ac:dyDescent="0.3">
      <c r="A21" s="11" t="s">
        <v>69</v>
      </c>
      <c r="B21">
        <v>200</v>
      </c>
      <c r="C21">
        <v>17.8</v>
      </c>
      <c r="D21" s="15">
        <v>3560</v>
      </c>
      <c r="E21" s="16">
        <v>19.64999961853027</v>
      </c>
      <c r="F21" s="16">
        <v>3929.9999237060538</v>
      </c>
      <c r="G21" s="16">
        <v>0</v>
      </c>
      <c r="H21" s="16">
        <v>369.99992370605378</v>
      </c>
    </row>
    <row r="22" spans="1:8" x14ac:dyDescent="0.3">
      <c r="A22" s="11" t="s">
        <v>70</v>
      </c>
      <c r="B22">
        <v>200</v>
      </c>
      <c r="C22">
        <v>13.2</v>
      </c>
      <c r="D22" s="15">
        <v>2640</v>
      </c>
      <c r="E22" s="16">
        <v>24.45000076293945</v>
      </c>
      <c r="F22" s="16">
        <v>4890.0001525878897</v>
      </c>
      <c r="G22" s="16">
        <v>165.4</v>
      </c>
      <c r="H22" s="16">
        <v>2250.0001525878902</v>
      </c>
    </row>
    <row r="23" spans="1:8" x14ac:dyDescent="0.3">
      <c r="A23" s="11" t="s">
        <v>71</v>
      </c>
      <c r="B23">
        <v>200</v>
      </c>
      <c r="C23">
        <v>5.9</v>
      </c>
      <c r="D23" s="15">
        <v>1180</v>
      </c>
      <c r="E23" s="16">
        <v>11.260000228881839</v>
      </c>
      <c r="F23" s="16">
        <v>2252.0000457763681</v>
      </c>
      <c r="G23" s="16">
        <v>103.9</v>
      </c>
      <c r="H23" s="16">
        <v>1072.0000457763681</v>
      </c>
    </row>
    <row r="24" spans="1:8" x14ac:dyDescent="0.3">
      <c r="A24" s="11" t="s">
        <v>72</v>
      </c>
      <c r="B24">
        <v>200</v>
      </c>
      <c r="C24">
        <v>2.2000000000000002</v>
      </c>
      <c r="D24" s="15">
        <v>440</v>
      </c>
      <c r="E24" s="16">
        <v>12.22999954223633</v>
      </c>
      <c r="F24" s="16">
        <v>2445.9999084472661</v>
      </c>
      <c r="G24" s="16">
        <v>0</v>
      </c>
      <c r="H24" s="16">
        <v>2005.9999084472661</v>
      </c>
    </row>
    <row r="25" spans="1:8" x14ac:dyDescent="0.3">
      <c r="A25" s="11" t="s">
        <v>73</v>
      </c>
      <c r="B25">
        <v>100</v>
      </c>
      <c r="C25">
        <v>44</v>
      </c>
      <c r="D25" s="15">
        <v>4400</v>
      </c>
      <c r="E25" s="16">
        <v>37.150001525878913</v>
      </c>
      <c r="F25" s="16">
        <v>3715.000152587892</v>
      </c>
      <c r="G25" s="16">
        <v>41.812331999999998</v>
      </c>
      <c r="H25" s="16">
        <v>-684.99984741210847</v>
      </c>
    </row>
    <row r="26" spans="1:8" x14ac:dyDescent="0.3">
      <c r="A26" s="11" t="s">
        <v>74</v>
      </c>
      <c r="B26">
        <v>1150</v>
      </c>
      <c r="C26">
        <v>203.66</v>
      </c>
      <c r="D26" s="15">
        <v>34903</v>
      </c>
      <c r="E26" s="16">
        <v>49.080001831054688</v>
      </c>
      <c r="F26" s="16">
        <v>9407.0003509521484</v>
      </c>
      <c r="G26" s="16">
        <v>1059.4551098641671</v>
      </c>
      <c r="H26" s="16">
        <v>-25495.999649047852</v>
      </c>
    </row>
    <row r="27" spans="1:8" x14ac:dyDescent="0.3">
      <c r="A27" s="11" t="s">
        <v>75</v>
      </c>
      <c r="B27">
        <v>900</v>
      </c>
      <c r="C27">
        <v>12.65</v>
      </c>
      <c r="D27" s="15">
        <v>11385</v>
      </c>
      <c r="E27" s="16">
        <v>11.72999954223633</v>
      </c>
      <c r="F27" s="16">
        <v>10556.999588012701</v>
      </c>
      <c r="G27" s="16">
        <v>824.71275000000003</v>
      </c>
      <c r="H27" s="16">
        <v>-828.00041198730287</v>
      </c>
    </row>
    <row r="28" spans="1:8" x14ac:dyDescent="0.3">
      <c r="A28" s="11" t="s">
        <v>76</v>
      </c>
      <c r="B28">
        <v>800</v>
      </c>
      <c r="C28">
        <v>149.69999999999999</v>
      </c>
      <c r="D28" s="15">
        <v>23160</v>
      </c>
      <c r="E28" s="16">
        <v>158.14999580383301</v>
      </c>
      <c r="F28" s="16">
        <v>25303.999328613281</v>
      </c>
      <c r="G28" s="16">
        <v>1711.4089333333329</v>
      </c>
      <c r="H28" s="16">
        <v>2143.9993286132808</v>
      </c>
    </row>
    <row r="29" spans="1:8" x14ac:dyDescent="0.3">
      <c r="A29" s="11" t="s">
        <v>77</v>
      </c>
      <c r="B29">
        <v>400</v>
      </c>
      <c r="C29">
        <v>58.32</v>
      </c>
      <c r="D29" s="15">
        <v>6772</v>
      </c>
      <c r="E29" s="16">
        <v>70.979999542236328</v>
      </c>
      <c r="F29" s="16">
        <v>9463.9999389648438</v>
      </c>
      <c r="G29" s="16">
        <v>226.26</v>
      </c>
      <c r="H29" s="16">
        <v>2691.9999389648442</v>
      </c>
    </row>
    <row r="30" spans="1:8" x14ac:dyDescent="0.3">
      <c r="A30" s="11" t="s">
        <v>78</v>
      </c>
      <c r="B30">
        <v>4000</v>
      </c>
      <c r="C30">
        <v>20.53</v>
      </c>
      <c r="D30" s="15">
        <v>16437</v>
      </c>
      <c r="E30" s="16">
        <v>74.850002288818345</v>
      </c>
      <c r="F30" s="16">
        <v>99800.003051757798</v>
      </c>
      <c r="G30" s="16">
        <v>45.666016041281253</v>
      </c>
      <c r="H30" s="16">
        <v>83363.003051757798</v>
      </c>
    </row>
    <row r="31" spans="1:8" x14ac:dyDescent="0.3">
      <c r="A31" s="11" t="s">
        <v>79</v>
      </c>
      <c r="B31">
        <v>200</v>
      </c>
      <c r="C31">
        <v>16.649999999999999</v>
      </c>
      <c r="D31" s="15">
        <v>1665</v>
      </c>
      <c r="E31" s="16">
        <v>41.29999923706054</v>
      </c>
      <c r="F31" s="16">
        <v>4129.9999237060538</v>
      </c>
      <c r="G31" s="16">
        <v>126.63764989000001</v>
      </c>
      <c r="H31" s="16">
        <v>2464.9999237060538</v>
      </c>
    </row>
    <row r="32" spans="1:8" x14ac:dyDescent="0.3">
      <c r="A32" s="11" t="s">
        <v>80</v>
      </c>
      <c r="B32">
        <v>200</v>
      </c>
      <c r="C32">
        <v>31.83</v>
      </c>
      <c r="D32" s="15">
        <v>3183</v>
      </c>
      <c r="E32" s="16">
        <v>37.900001525878899</v>
      </c>
      <c r="F32" s="16">
        <v>3790.0001525878902</v>
      </c>
      <c r="G32" s="16">
        <v>356.09650284090742</v>
      </c>
      <c r="H32" s="16">
        <v>607.00015258788972</v>
      </c>
    </row>
    <row r="33" spans="1:8" x14ac:dyDescent="0.3">
      <c r="A33" s="11" t="s">
        <v>81</v>
      </c>
      <c r="B33">
        <v>200</v>
      </c>
      <c r="C33">
        <v>59.9</v>
      </c>
      <c r="D33" s="15">
        <v>5990</v>
      </c>
      <c r="E33" s="16">
        <v>105</v>
      </c>
      <c r="F33" s="16">
        <v>10500</v>
      </c>
      <c r="G33" s="16">
        <v>116.62102629325</v>
      </c>
      <c r="H33" s="16">
        <v>4510</v>
      </c>
    </row>
    <row r="34" spans="1:8" x14ac:dyDescent="0.3">
      <c r="A34" s="11" t="s">
        <v>82</v>
      </c>
      <c r="B34">
        <v>400</v>
      </c>
      <c r="C34">
        <v>54.74</v>
      </c>
      <c r="D34" s="15">
        <v>7009</v>
      </c>
      <c r="E34" s="16">
        <v>85.020000457763672</v>
      </c>
      <c r="F34" s="16">
        <v>11336.00006103516</v>
      </c>
      <c r="G34" s="16">
        <v>623.67880000000002</v>
      </c>
      <c r="H34" s="16">
        <v>4327.0000610351563</v>
      </c>
    </row>
    <row r="35" spans="1:8" x14ac:dyDescent="0.3">
      <c r="A35" s="11" t="s">
        <v>83</v>
      </c>
      <c r="B35">
        <v>200</v>
      </c>
      <c r="C35">
        <v>70.05</v>
      </c>
      <c r="D35" s="15">
        <v>7005</v>
      </c>
      <c r="E35" s="16">
        <v>137.8999938964844</v>
      </c>
      <c r="F35" s="16">
        <v>13789.999389648439</v>
      </c>
      <c r="G35" s="16">
        <v>111.51764978</v>
      </c>
      <c r="H35" s="16">
        <v>6784.9993896484384</v>
      </c>
    </row>
    <row r="36" spans="1:8" x14ac:dyDescent="0.3">
      <c r="A36" s="11" t="s">
        <v>84</v>
      </c>
      <c r="B36">
        <v>300</v>
      </c>
      <c r="C36">
        <v>34.61</v>
      </c>
      <c r="D36" s="15">
        <v>5442</v>
      </c>
      <c r="E36" s="16">
        <v>46.979999542236321</v>
      </c>
      <c r="F36" s="16">
        <v>7046.9999313354474</v>
      </c>
      <c r="G36" s="16">
        <v>299.558242597</v>
      </c>
      <c r="H36" s="16">
        <v>1604.9999313354481</v>
      </c>
    </row>
    <row r="37" spans="1:8" x14ac:dyDescent="0.3">
      <c r="A37" s="11" t="s">
        <v>85</v>
      </c>
      <c r="B37">
        <v>100</v>
      </c>
      <c r="C37">
        <v>13.1</v>
      </c>
      <c r="D37" s="15">
        <v>1310</v>
      </c>
      <c r="E37" s="16">
        <v>5.0999999046325684</v>
      </c>
      <c r="F37" s="16">
        <v>509.99999046325678</v>
      </c>
      <c r="G37" s="16">
        <v>63.988441742306669</v>
      </c>
      <c r="H37" s="16">
        <v>-800.00000953674316</v>
      </c>
    </row>
    <row r="38" spans="1:8" x14ac:dyDescent="0.3">
      <c r="A38" s="11" t="s">
        <v>86</v>
      </c>
      <c r="B38">
        <v>100</v>
      </c>
      <c r="C38">
        <v>24.08</v>
      </c>
      <c r="D38" s="15">
        <v>2408</v>
      </c>
      <c r="E38" s="16">
        <v>27.45000076293945</v>
      </c>
      <c r="F38" s="16">
        <v>2745.0000762939449</v>
      </c>
      <c r="G38" s="16">
        <v>56.219191199999997</v>
      </c>
      <c r="H38" s="16">
        <v>337.00007629394491</v>
      </c>
    </row>
    <row r="39" spans="1:8" x14ac:dyDescent="0.3">
      <c r="A39" s="11" t="s">
        <v>87</v>
      </c>
      <c r="B39">
        <v>200</v>
      </c>
      <c r="C39">
        <v>33</v>
      </c>
      <c r="D39" s="15">
        <v>6600</v>
      </c>
      <c r="E39" s="16">
        <v>58.540000915527337</v>
      </c>
      <c r="F39" s="16">
        <v>11708.000183105471</v>
      </c>
      <c r="G39" s="16">
        <v>0</v>
      </c>
      <c r="H39" s="16">
        <v>5108.0001831054669</v>
      </c>
    </row>
    <row r="40" spans="1:8" x14ac:dyDescent="0.3">
      <c r="A40" s="11" t="s">
        <v>88</v>
      </c>
      <c r="B40">
        <v>1000</v>
      </c>
      <c r="C40">
        <v>11</v>
      </c>
      <c r="D40" s="15">
        <v>11000</v>
      </c>
      <c r="E40" s="16">
        <v>16.530000686645511</v>
      </c>
      <c r="F40" s="16">
        <v>16530.000686645511</v>
      </c>
      <c r="G40" s="16">
        <v>1775.8843397144999</v>
      </c>
      <c r="H40" s="16">
        <v>5530.0006866455115</v>
      </c>
    </row>
    <row r="41" spans="1:8" x14ac:dyDescent="0.3">
      <c r="A41" s="11" t="s">
        <v>89</v>
      </c>
      <c r="B41">
        <v>100</v>
      </c>
      <c r="C41">
        <v>17.71</v>
      </c>
      <c r="D41" s="15">
        <v>1771</v>
      </c>
      <c r="E41" s="16">
        <v>23.739999771118161</v>
      </c>
      <c r="F41" s="16">
        <v>2373.999977111816</v>
      </c>
      <c r="G41" s="16">
        <v>44</v>
      </c>
      <c r="H41" s="16">
        <v>602.99997711181595</v>
      </c>
    </row>
    <row r="42" spans="1:8" x14ac:dyDescent="0.3">
      <c r="A42" s="11" t="s">
        <v>90</v>
      </c>
      <c r="B42">
        <v>100</v>
      </c>
      <c r="C42">
        <v>46</v>
      </c>
      <c r="D42" s="15">
        <v>4600</v>
      </c>
      <c r="E42" s="16">
        <v>87.449996948242188</v>
      </c>
      <c r="F42" s="16">
        <v>8744.9996948242188</v>
      </c>
      <c r="G42" s="16">
        <v>346.01147136499998</v>
      </c>
      <c r="H42" s="16">
        <v>4144.9996948242188</v>
      </c>
    </row>
    <row r="43" spans="1:8" x14ac:dyDescent="0.3">
      <c r="A43" s="11" t="s">
        <v>23</v>
      </c>
      <c r="B43">
        <v>44</v>
      </c>
      <c r="C43">
        <v>226.35</v>
      </c>
      <c r="D43" s="15">
        <v>5092.1000000000004</v>
      </c>
      <c r="E43" s="16">
        <v>231.47999572753901</v>
      </c>
      <c r="F43" s="16">
        <v>5092.5599060058576</v>
      </c>
      <c r="G43" s="16">
        <v>215.62</v>
      </c>
      <c r="H43" s="16">
        <v>0.45990600585810171</v>
      </c>
    </row>
    <row r="44" spans="1:8" x14ac:dyDescent="0.3">
      <c r="A44" s="11" t="s">
        <v>91</v>
      </c>
      <c r="B44">
        <v>200</v>
      </c>
      <c r="C44">
        <v>54</v>
      </c>
      <c r="D44" s="15">
        <v>10800</v>
      </c>
      <c r="E44" s="16">
        <v>46.5</v>
      </c>
      <c r="F44" s="16">
        <v>9300</v>
      </c>
      <c r="G44" s="16">
        <v>387.98417319319998</v>
      </c>
      <c r="H44" s="16">
        <v>-1500</v>
      </c>
    </row>
    <row r="45" spans="1:8" x14ac:dyDescent="0.3">
      <c r="A45" s="11" t="s">
        <v>92</v>
      </c>
      <c r="B45">
        <v>15194</v>
      </c>
      <c r="C45">
        <v>1831.92</v>
      </c>
      <c r="D45" s="15">
        <v>266366.09999999998</v>
      </c>
      <c r="E45" s="16">
        <v>2061.259982585907</v>
      </c>
      <c r="F45" s="16">
        <v>378350.56118583679</v>
      </c>
      <c r="G45" s="16">
        <v>16409.75365623441</v>
      </c>
      <c r="H45" s="16">
        <v>111984.4611858368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117"/>
  <sheetViews>
    <sheetView tabSelected="1" workbookViewId="0">
      <selection activeCell="D18" sqref="D18"/>
    </sheetView>
  </sheetViews>
  <sheetFormatPr defaultColWidth="14" defaultRowHeight="14.4" x14ac:dyDescent="0.3"/>
  <cols>
    <col min="9" max="10" width="14" style="17" customWidth="1"/>
    <col min="12" max="15" width="14" style="17" customWidth="1"/>
    <col min="16" max="16" width="12.109375" style="13" bestFit="1" customWidth="1"/>
  </cols>
  <sheetData>
    <row r="2" spans="1:16" x14ac:dyDescent="0.3">
      <c r="A2" t="s">
        <v>93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42</v>
      </c>
      <c r="H2" t="s">
        <v>99</v>
      </c>
      <c r="I2" s="17" t="s">
        <v>100</v>
      </c>
      <c r="J2" s="17" t="s">
        <v>101</v>
      </c>
      <c r="K2" t="s">
        <v>102</v>
      </c>
      <c r="L2" s="17" t="s">
        <v>103</v>
      </c>
      <c r="M2" s="17" t="s">
        <v>104</v>
      </c>
      <c r="N2" s="17" t="s">
        <v>105</v>
      </c>
      <c r="O2" s="17" t="s">
        <v>106</v>
      </c>
      <c r="P2" t="s">
        <v>107</v>
      </c>
    </row>
    <row r="3" spans="1:16" x14ac:dyDescent="0.3">
      <c r="A3" s="1">
        <v>44025</v>
      </c>
      <c r="B3" t="s">
        <v>108</v>
      </c>
      <c r="C3" t="s">
        <v>109</v>
      </c>
      <c r="D3" t="s">
        <v>110</v>
      </c>
      <c r="E3" t="s">
        <v>53</v>
      </c>
      <c r="F3" t="s">
        <v>111</v>
      </c>
      <c r="G3" t="s">
        <v>43</v>
      </c>
      <c r="H3">
        <v>100</v>
      </c>
      <c r="I3" s="17">
        <v>34.299999999999997</v>
      </c>
      <c r="J3" s="17">
        <v>3430</v>
      </c>
      <c r="K3" t="s">
        <v>112</v>
      </c>
      <c r="L3" s="17">
        <v>33.75</v>
      </c>
      <c r="M3" s="17">
        <f t="shared" ref="M3:M34" si="0">H3*L3</f>
        <v>3375</v>
      </c>
      <c r="N3" s="17">
        <v>72.852142271550008</v>
      </c>
      <c r="O3" s="17">
        <f t="shared" ref="O3:O34" si="1">M3-J3</f>
        <v>-55</v>
      </c>
      <c r="P3" s="12">
        <f t="shared" ref="P3:P34" si="2">O3/J3</f>
        <v>-1.6034985422740525E-2</v>
      </c>
    </row>
    <row r="4" spans="1:16" x14ac:dyDescent="0.3">
      <c r="A4" s="1">
        <v>44025</v>
      </c>
      <c r="B4" t="s">
        <v>108</v>
      </c>
      <c r="C4" t="s">
        <v>109</v>
      </c>
      <c r="D4" t="s">
        <v>110</v>
      </c>
      <c r="E4" t="s">
        <v>67</v>
      </c>
      <c r="F4" t="s">
        <v>113</v>
      </c>
      <c r="G4" t="s">
        <v>43</v>
      </c>
      <c r="H4">
        <v>100</v>
      </c>
      <c r="I4" s="17">
        <v>43.05</v>
      </c>
      <c r="J4" s="17">
        <v>4305</v>
      </c>
      <c r="K4" t="s">
        <v>112</v>
      </c>
      <c r="L4" s="17">
        <v>45.900001525878913</v>
      </c>
      <c r="M4" s="17">
        <f t="shared" si="0"/>
        <v>4590.0001525878915</v>
      </c>
      <c r="N4" s="17">
        <v>151.013407</v>
      </c>
      <c r="O4" s="17">
        <f t="shared" si="1"/>
        <v>285.00015258789153</v>
      </c>
      <c r="P4" s="12">
        <f t="shared" si="2"/>
        <v>6.6202126036676315E-2</v>
      </c>
    </row>
    <row r="5" spans="1:16" x14ac:dyDescent="0.3">
      <c r="A5" s="1">
        <v>44025</v>
      </c>
      <c r="B5" t="s">
        <v>108</v>
      </c>
      <c r="C5" t="s">
        <v>109</v>
      </c>
      <c r="D5" t="s">
        <v>110</v>
      </c>
      <c r="E5" t="s">
        <v>69</v>
      </c>
      <c r="F5" t="s">
        <v>114</v>
      </c>
      <c r="G5" t="s">
        <v>43</v>
      </c>
      <c r="H5">
        <v>200</v>
      </c>
      <c r="I5" s="17">
        <v>17.8</v>
      </c>
      <c r="J5" s="17">
        <v>3560</v>
      </c>
      <c r="K5" t="s">
        <v>112</v>
      </c>
      <c r="L5" s="17">
        <v>18.920000076293949</v>
      </c>
      <c r="M5" s="17">
        <f t="shared" si="0"/>
        <v>3784.00001525879</v>
      </c>
      <c r="N5" s="17">
        <v>0</v>
      </c>
      <c r="O5" s="17">
        <f t="shared" si="1"/>
        <v>224.00001525878997</v>
      </c>
      <c r="P5" s="12">
        <f t="shared" si="2"/>
        <v>6.29213526007837E-2</v>
      </c>
    </row>
    <row r="6" spans="1:16" x14ac:dyDescent="0.3">
      <c r="A6" s="1">
        <v>44025</v>
      </c>
      <c r="B6" t="s">
        <v>108</v>
      </c>
      <c r="C6" t="s">
        <v>109</v>
      </c>
      <c r="D6" t="s">
        <v>110</v>
      </c>
      <c r="E6" t="s">
        <v>27</v>
      </c>
      <c r="F6" t="s">
        <v>115</v>
      </c>
      <c r="G6" t="s">
        <v>116</v>
      </c>
      <c r="H6">
        <v>20</v>
      </c>
      <c r="I6" s="17">
        <v>61.29</v>
      </c>
      <c r="J6" s="17">
        <v>1225.8</v>
      </c>
      <c r="K6" t="s">
        <v>112</v>
      </c>
      <c r="L6" s="17">
        <v>65.010002136230469</v>
      </c>
      <c r="M6" s="17">
        <f t="shared" si="0"/>
        <v>1300.2000427246094</v>
      </c>
      <c r="N6" s="17">
        <v>25.8</v>
      </c>
      <c r="O6" s="17">
        <f t="shared" si="1"/>
        <v>74.40004272460942</v>
      </c>
      <c r="P6" s="12">
        <f t="shared" si="2"/>
        <v>6.0695091144240022E-2</v>
      </c>
    </row>
    <row r="7" spans="1:16" x14ac:dyDescent="0.3">
      <c r="A7" s="1">
        <v>44025</v>
      </c>
      <c r="B7" t="s">
        <v>108</v>
      </c>
      <c r="C7" t="s">
        <v>109</v>
      </c>
      <c r="D7" t="s">
        <v>110</v>
      </c>
      <c r="E7" t="s">
        <v>18</v>
      </c>
      <c r="F7" t="s">
        <v>117</v>
      </c>
      <c r="G7" t="s">
        <v>116</v>
      </c>
      <c r="H7">
        <v>6</v>
      </c>
      <c r="I7" s="17">
        <v>205</v>
      </c>
      <c r="J7" s="17">
        <v>1230</v>
      </c>
      <c r="K7" t="s">
        <v>112</v>
      </c>
      <c r="L7" s="17">
        <v>216.0299987792969</v>
      </c>
      <c r="M7" s="17">
        <f t="shared" si="0"/>
        <v>1296.1799926757815</v>
      </c>
      <c r="N7" s="17">
        <v>19.559999999999999</v>
      </c>
      <c r="O7" s="17">
        <f t="shared" si="1"/>
        <v>66.179992675781477</v>
      </c>
      <c r="P7" s="12">
        <f t="shared" si="2"/>
        <v>5.3804872094131283E-2</v>
      </c>
    </row>
    <row r="8" spans="1:16" x14ac:dyDescent="0.3">
      <c r="A8" s="1">
        <v>44025</v>
      </c>
      <c r="B8" t="s">
        <v>108</v>
      </c>
      <c r="C8" t="s">
        <v>109</v>
      </c>
      <c r="D8" t="s">
        <v>110</v>
      </c>
      <c r="E8" t="s">
        <v>18</v>
      </c>
      <c r="F8" t="s">
        <v>117</v>
      </c>
      <c r="G8" t="s">
        <v>116</v>
      </c>
      <c r="H8">
        <v>4</v>
      </c>
      <c r="I8" s="17">
        <v>205</v>
      </c>
      <c r="J8" s="17">
        <v>820</v>
      </c>
      <c r="K8" t="s">
        <v>112</v>
      </c>
      <c r="L8" s="17">
        <v>216.0299987792969</v>
      </c>
      <c r="M8" s="17">
        <f t="shared" si="0"/>
        <v>864.11999511718761</v>
      </c>
      <c r="N8" s="17">
        <v>13.04</v>
      </c>
      <c r="O8" s="17">
        <f t="shared" si="1"/>
        <v>44.119995117187614</v>
      </c>
      <c r="P8" s="12">
        <f t="shared" si="2"/>
        <v>5.3804872094131234E-2</v>
      </c>
    </row>
    <row r="9" spans="1:16" x14ac:dyDescent="0.3">
      <c r="A9" s="1">
        <v>44025</v>
      </c>
      <c r="B9" t="s">
        <v>108</v>
      </c>
      <c r="C9" t="s">
        <v>109</v>
      </c>
      <c r="D9" t="s">
        <v>110</v>
      </c>
      <c r="E9" t="s">
        <v>84</v>
      </c>
      <c r="F9" t="s">
        <v>118</v>
      </c>
      <c r="G9" t="s">
        <v>43</v>
      </c>
      <c r="H9">
        <v>100</v>
      </c>
      <c r="I9" s="17">
        <v>14.8</v>
      </c>
      <c r="J9" s="17">
        <v>1480</v>
      </c>
      <c r="K9" t="s">
        <v>112</v>
      </c>
      <c r="L9" s="17">
        <v>21.020000457763668</v>
      </c>
      <c r="M9" s="17">
        <f t="shared" si="0"/>
        <v>2102.0000457763667</v>
      </c>
      <c r="N9" s="17">
        <v>29.0883617442</v>
      </c>
      <c r="O9" s="17">
        <f t="shared" si="1"/>
        <v>622.00004577636673</v>
      </c>
      <c r="P9" s="12">
        <f t="shared" si="2"/>
        <v>0.42027030120024778</v>
      </c>
    </row>
    <row r="10" spans="1:16" x14ac:dyDescent="0.3">
      <c r="A10" s="1">
        <v>44025</v>
      </c>
      <c r="B10" t="s">
        <v>108</v>
      </c>
      <c r="C10" t="s">
        <v>109</v>
      </c>
      <c r="D10" t="s">
        <v>110</v>
      </c>
      <c r="E10" t="s">
        <v>23</v>
      </c>
      <c r="F10" t="s">
        <v>119</v>
      </c>
      <c r="G10" t="s">
        <v>43</v>
      </c>
      <c r="H10">
        <v>14</v>
      </c>
      <c r="I10" s="17">
        <v>106.15</v>
      </c>
      <c r="J10" s="17">
        <v>1486.1</v>
      </c>
      <c r="K10" t="s">
        <v>112</v>
      </c>
      <c r="L10" s="17">
        <v>116.5</v>
      </c>
      <c r="M10" s="17">
        <f t="shared" si="0"/>
        <v>1631</v>
      </c>
      <c r="N10" s="17">
        <v>35.07</v>
      </c>
      <c r="O10" s="17">
        <f t="shared" si="1"/>
        <v>144.90000000000009</v>
      </c>
      <c r="P10" s="12">
        <f t="shared" si="2"/>
        <v>9.7503532736693432E-2</v>
      </c>
    </row>
    <row r="11" spans="1:16" x14ac:dyDescent="0.3">
      <c r="A11" s="1">
        <v>44025</v>
      </c>
      <c r="B11" t="s">
        <v>108</v>
      </c>
      <c r="C11" t="s">
        <v>109</v>
      </c>
      <c r="D11" t="s">
        <v>110</v>
      </c>
      <c r="E11" t="s">
        <v>36</v>
      </c>
      <c r="F11" t="s">
        <v>120</v>
      </c>
      <c r="G11" t="s">
        <v>116</v>
      </c>
      <c r="H11">
        <v>20</v>
      </c>
      <c r="I11" s="17">
        <v>104.5</v>
      </c>
      <c r="J11" s="17">
        <v>2090</v>
      </c>
      <c r="K11" t="s">
        <v>112</v>
      </c>
      <c r="L11" s="17">
        <v>113.5</v>
      </c>
      <c r="M11" s="17">
        <f t="shared" si="0"/>
        <v>2270</v>
      </c>
      <c r="N11" s="17">
        <v>48.667136540000001</v>
      </c>
      <c r="O11" s="17">
        <f t="shared" si="1"/>
        <v>180</v>
      </c>
      <c r="P11" s="12">
        <f t="shared" si="2"/>
        <v>8.6124401913875603E-2</v>
      </c>
    </row>
    <row r="12" spans="1:16" x14ac:dyDescent="0.3">
      <c r="A12" s="1">
        <v>44054</v>
      </c>
      <c r="B12" t="s">
        <v>108</v>
      </c>
      <c r="C12" t="s">
        <v>109</v>
      </c>
      <c r="D12" t="s">
        <v>110</v>
      </c>
      <c r="E12" t="s">
        <v>18</v>
      </c>
      <c r="F12" t="s">
        <v>121</v>
      </c>
      <c r="G12" t="s">
        <v>116</v>
      </c>
      <c r="H12">
        <v>10</v>
      </c>
      <c r="I12" s="17">
        <v>208</v>
      </c>
      <c r="J12" s="17">
        <v>2080</v>
      </c>
      <c r="K12" t="s">
        <v>112</v>
      </c>
      <c r="L12" s="17">
        <v>216.0299987792969</v>
      </c>
      <c r="M12" s="17">
        <f t="shared" si="0"/>
        <v>2160.2999877929692</v>
      </c>
      <c r="N12" s="17">
        <v>30.1</v>
      </c>
      <c r="O12" s="17">
        <f t="shared" si="1"/>
        <v>80.299987792969205</v>
      </c>
      <c r="P12" s="12">
        <f t="shared" si="2"/>
        <v>3.8605763362004428E-2</v>
      </c>
    </row>
    <row r="13" spans="1:16" x14ac:dyDescent="0.3">
      <c r="A13" s="1">
        <v>44021</v>
      </c>
      <c r="B13" t="s">
        <v>108</v>
      </c>
      <c r="C13" t="s">
        <v>109</v>
      </c>
      <c r="D13" t="s">
        <v>110</v>
      </c>
      <c r="E13" t="s">
        <v>27</v>
      </c>
      <c r="F13" t="s">
        <v>122</v>
      </c>
      <c r="G13" t="s">
        <v>116</v>
      </c>
      <c r="H13">
        <v>10</v>
      </c>
      <c r="I13" s="17">
        <v>62.78</v>
      </c>
      <c r="J13" s="17">
        <v>627.79999999999995</v>
      </c>
      <c r="K13" t="s">
        <v>112</v>
      </c>
      <c r="L13" s="17">
        <v>65.010002136230469</v>
      </c>
      <c r="M13" s="17">
        <f t="shared" si="0"/>
        <v>650.10002136230469</v>
      </c>
      <c r="N13" s="17">
        <v>12.9</v>
      </c>
      <c r="O13" s="17">
        <f t="shared" si="1"/>
        <v>22.300021362304733</v>
      </c>
      <c r="P13" s="12">
        <f t="shared" si="2"/>
        <v>3.5520900545244878E-2</v>
      </c>
    </row>
    <row r="14" spans="1:16" x14ac:dyDescent="0.3">
      <c r="A14" s="1">
        <v>44020</v>
      </c>
      <c r="B14" t="s">
        <v>108</v>
      </c>
      <c r="C14" t="s">
        <v>109</v>
      </c>
      <c r="D14" t="s">
        <v>110</v>
      </c>
      <c r="E14" t="s">
        <v>68</v>
      </c>
      <c r="F14" t="s">
        <v>123</v>
      </c>
      <c r="G14" t="s">
        <v>43</v>
      </c>
      <c r="H14">
        <v>100</v>
      </c>
      <c r="I14" s="17">
        <v>11.03</v>
      </c>
      <c r="J14" s="17">
        <v>1103</v>
      </c>
      <c r="K14" t="s">
        <v>112</v>
      </c>
      <c r="L14" s="17">
        <v>12.85999965667725</v>
      </c>
      <c r="M14" s="17">
        <f t="shared" si="0"/>
        <v>1285.9999656677251</v>
      </c>
      <c r="N14" s="17">
        <v>0</v>
      </c>
      <c r="O14" s="17">
        <f t="shared" si="1"/>
        <v>182.99996566772506</v>
      </c>
      <c r="P14" s="12">
        <f t="shared" si="2"/>
        <v>0.16591112027898919</v>
      </c>
    </row>
    <row r="15" spans="1:16" x14ac:dyDescent="0.3">
      <c r="A15" s="1">
        <v>44020</v>
      </c>
      <c r="B15" t="s">
        <v>108</v>
      </c>
      <c r="C15" t="s">
        <v>109</v>
      </c>
      <c r="D15" t="s">
        <v>110</v>
      </c>
      <c r="E15" t="s">
        <v>18</v>
      </c>
      <c r="F15" t="s">
        <v>121</v>
      </c>
      <c r="G15" t="s">
        <v>116</v>
      </c>
      <c r="H15">
        <v>2</v>
      </c>
      <c r="I15" s="17">
        <v>203.1</v>
      </c>
      <c r="J15" s="17">
        <v>406.2</v>
      </c>
      <c r="K15" t="s">
        <v>112</v>
      </c>
      <c r="L15" s="17">
        <v>216.0299987792969</v>
      </c>
      <c r="M15" s="17">
        <f t="shared" si="0"/>
        <v>432.05999755859381</v>
      </c>
      <c r="N15" s="17">
        <v>6.52</v>
      </c>
      <c r="O15" s="17">
        <f t="shared" si="1"/>
        <v>25.859997558593818</v>
      </c>
      <c r="P15" s="12">
        <f t="shared" si="2"/>
        <v>6.3663214078271343E-2</v>
      </c>
    </row>
    <row r="16" spans="1:16" x14ac:dyDescent="0.3">
      <c r="A16" s="1">
        <v>44020</v>
      </c>
      <c r="B16" t="s">
        <v>108</v>
      </c>
      <c r="C16" t="s">
        <v>109</v>
      </c>
      <c r="D16" t="s">
        <v>110</v>
      </c>
      <c r="E16" t="s">
        <v>18</v>
      </c>
      <c r="F16" t="s">
        <v>121</v>
      </c>
      <c r="G16" t="s">
        <v>116</v>
      </c>
      <c r="H16">
        <v>3</v>
      </c>
      <c r="I16" s="17">
        <v>203.1</v>
      </c>
      <c r="J16" s="17">
        <v>609.29999999999995</v>
      </c>
      <c r="K16" t="s">
        <v>112</v>
      </c>
      <c r="L16" s="17">
        <v>216.0299987792969</v>
      </c>
      <c r="M16" s="17">
        <f t="shared" si="0"/>
        <v>648.08999633789074</v>
      </c>
      <c r="N16" s="17">
        <v>9.7799999999999994</v>
      </c>
      <c r="O16" s="17">
        <f t="shared" si="1"/>
        <v>38.789996337890784</v>
      </c>
      <c r="P16" s="12">
        <f t="shared" si="2"/>
        <v>6.3663214078271441E-2</v>
      </c>
    </row>
    <row r="17" spans="1:16" x14ac:dyDescent="0.3">
      <c r="A17" s="1">
        <v>44020</v>
      </c>
      <c r="B17" t="s">
        <v>108</v>
      </c>
      <c r="C17" t="s">
        <v>109</v>
      </c>
      <c r="D17" t="s">
        <v>110</v>
      </c>
      <c r="E17" t="s">
        <v>14</v>
      </c>
      <c r="F17" t="s">
        <v>124</v>
      </c>
      <c r="G17" t="s">
        <v>116</v>
      </c>
      <c r="H17">
        <v>10</v>
      </c>
      <c r="I17" s="17">
        <v>100.69</v>
      </c>
      <c r="J17" s="17">
        <v>1006.9</v>
      </c>
      <c r="K17" t="s">
        <v>112</v>
      </c>
      <c r="L17" s="17">
        <v>96.480003356933594</v>
      </c>
      <c r="M17" s="17">
        <f t="shared" si="0"/>
        <v>964.80003356933594</v>
      </c>
      <c r="N17" s="17">
        <v>51.29999999999999</v>
      </c>
      <c r="O17" s="17">
        <f t="shared" si="1"/>
        <v>-42.09996643066404</v>
      </c>
      <c r="P17" s="12">
        <f t="shared" si="2"/>
        <v>-4.1811467306250912E-2</v>
      </c>
    </row>
    <row r="18" spans="1:16" x14ac:dyDescent="0.3">
      <c r="A18" s="1">
        <v>44020</v>
      </c>
      <c r="B18" t="s">
        <v>108</v>
      </c>
      <c r="C18" t="s">
        <v>109</v>
      </c>
      <c r="D18" t="s">
        <v>110</v>
      </c>
      <c r="E18" t="s">
        <v>86</v>
      </c>
      <c r="F18" t="s">
        <v>125</v>
      </c>
      <c r="G18" t="s">
        <v>43</v>
      </c>
      <c r="H18">
        <v>100</v>
      </c>
      <c r="I18" s="17">
        <v>24.08</v>
      </c>
      <c r="J18" s="17">
        <v>2408</v>
      </c>
      <c r="K18" t="s">
        <v>112</v>
      </c>
      <c r="L18" s="17">
        <v>42.599998474121087</v>
      </c>
      <c r="M18" s="17">
        <f t="shared" si="0"/>
        <v>4259.9998474121085</v>
      </c>
      <c r="N18" s="17">
        <v>56.219191199999997</v>
      </c>
      <c r="O18" s="17">
        <f t="shared" si="1"/>
        <v>1851.9998474121085</v>
      </c>
      <c r="P18" s="12">
        <f t="shared" si="2"/>
        <v>0.76910292666615798</v>
      </c>
    </row>
    <row r="19" spans="1:16" x14ac:dyDescent="0.3">
      <c r="A19" s="1">
        <v>44018</v>
      </c>
      <c r="B19" t="s">
        <v>108</v>
      </c>
      <c r="C19" t="s">
        <v>109</v>
      </c>
      <c r="D19" t="s">
        <v>110</v>
      </c>
      <c r="E19" t="s">
        <v>36</v>
      </c>
      <c r="F19" t="s">
        <v>120</v>
      </c>
      <c r="G19" t="s">
        <v>116</v>
      </c>
      <c r="H19">
        <v>10</v>
      </c>
      <c r="I19" s="17">
        <v>103.75</v>
      </c>
      <c r="J19" s="17">
        <v>1037.5</v>
      </c>
      <c r="K19" t="s">
        <v>112</v>
      </c>
      <c r="L19" s="17">
        <v>113.5</v>
      </c>
      <c r="M19" s="17">
        <f t="shared" si="0"/>
        <v>1135</v>
      </c>
      <c r="N19" s="17">
        <v>24.333568270000001</v>
      </c>
      <c r="O19" s="17">
        <f t="shared" si="1"/>
        <v>97.5</v>
      </c>
      <c r="P19" s="12">
        <f t="shared" si="2"/>
        <v>9.3975903614457831E-2</v>
      </c>
    </row>
    <row r="20" spans="1:16" x14ac:dyDescent="0.3">
      <c r="A20" s="1">
        <v>43924</v>
      </c>
      <c r="B20" t="s">
        <v>108</v>
      </c>
      <c r="C20" t="s">
        <v>109</v>
      </c>
      <c r="D20" t="s">
        <v>110</v>
      </c>
      <c r="E20" t="s">
        <v>9</v>
      </c>
      <c r="F20" t="s">
        <v>126</v>
      </c>
      <c r="G20" t="s">
        <v>116</v>
      </c>
      <c r="H20">
        <v>50</v>
      </c>
      <c r="I20" s="17">
        <v>77</v>
      </c>
      <c r="J20" s="17">
        <v>3850</v>
      </c>
      <c r="K20" t="s">
        <v>112</v>
      </c>
      <c r="L20" s="17">
        <v>92.319999694824219</v>
      </c>
      <c r="M20" s="17">
        <f t="shared" si="0"/>
        <v>4615.9999847412109</v>
      </c>
      <c r="N20" s="17">
        <v>253.50000000000011</v>
      </c>
      <c r="O20" s="17">
        <f t="shared" si="1"/>
        <v>765.99998474121094</v>
      </c>
      <c r="P20" s="12">
        <f t="shared" si="2"/>
        <v>0.19896103499771714</v>
      </c>
    </row>
    <row r="21" spans="1:16" x14ac:dyDescent="0.3">
      <c r="A21" s="1">
        <v>43840</v>
      </c>
      <c r="B21" t="s">
        <v>108</v>
      </c>
      <c r="C21" t="s">
        <v>109</v>
      </c>
      <c r="D21" t="s">
        <v>110</v>
      </c>
      <c r="E21" t="s">
        <v>27</v>
      </c>
      <c r="F21" t="s">
        <v>122</v>
      </c>
      <c r="G21" t="s">
        <v>116</v>
      </c>
      <c r="H21">
        <v>50</v>
      </c>
      <c r="I21" s="17">
        <v>94.4</v>
      </c>
      <c r="J21" s="17">
        <v>4720</v>
      </c>
      <c r="K21" t="s">
        <v>112</v>
      </c>
      <c r="L21" s="17">
        <v>65.010002136230469</v>
      </c>
      <c r="M21" s="17">
        <f t="shared" si="0"/>
        <v>3250.5001068115234</v>
      </c>
      <c r="N21" s="17">
        <v>118.5</v>
      </c>
      <c r="O21" s="17">
        <f t="shared" si="1"/>
        <v>-1469.4998931884766</v>
      </c>
      <c r="P21" s="12">
        <f t="shared" si="2"/>
        <v>-0.3113347231331518</v>
      </c>
    </row>
    <row r="22" spans="1:16" x14ac:dyDescent="0.3">
      <c r="A22" s="1">
        <v>43837</v>
      </c>
      <c r="B22" t="s">
        <v>108</v>
      </c>
      <c r="C22" t="s">
        <v>109</v>
      </c>
      <c r="D22" t="s">
        <v>110</v>
      </c>
      <c r="E22" t="s">
        <v>31</v>
      </c>
      <c r="F22" t="s">
        <v>127</v>
      </c>
      <c r="G22" t="s">
        <v>116</v>
      </c>
      <c r="H22">
        <v>40</v>
      </c>
      <c r="I22" s="17">
        <v>120</v>
      </c>
      <c r="J22" s="17">
        <v>4800</v>
      </c>
      <c r="K22" t="s">
        <v>112</v>
      </c>
      <c r="L22" s="17">
        <v>108.5899963378906</v>
      </c>
      <c r="M22" s="17">
        <f t="shared" si="0"/>
        <v>4343.5998535156241</v>
      </c>
      <c r="N22" s="17">
        <v>357.59151999999989</v>
      </c>
      <c r="O22" s="17">
        <f t="shared" si="1"/>
        <v>-456.40014648437591</v>
      </c>
      <c r="P22" s="12">
        <f t="shared" si="2"/>
        <v>-9.5083363850911651E-2</v>
      </c>
    </row>
    <row r="23" spans="1:16" x14ac:dyDescent="0.3">
      <c r="A23" s="1">
        <v>43819</v>
      </c>
      <c r="B23" t="s">
        <v>108</v>
      </c>
      <c r="C23" t="s">
        <v>109</v>
      </c>
      <c r="D23" t="s">
        <v>110</v>
      </c>
      <c r="E23" t="s">
        <v>31</v>
      </c>
      <c r="F23" t="s">
        <v>128</v>
      </c>
      <c r="G23" t="s">
        <v>116</v>
      </c>
      <c r="H23">
        <v>10</v>
      </c>
      <c r="I23" s="17">
        <v>108.5</v>
      </c>
      <c r="J23" s="17">
        <v>1085</v>
      </c>
      <c r="K23" t="s">
        <v>112</v>
      </c>
      <c r="L23" s="17">
        <v>108.5899963378906</v>
      </c>
      <c r="M23" s="17">
        <f t="shared" si="0"/>
        <v>1085.899963378906</v>
      </c>
      <c r="N23" s="17">
        <v>96.274639999999977</v>
      </c>
      <c r="O23" s="17">
        <f t="shared" si="1"/>
        <v>0.89996337890602263</v>
      </c>
      <c r="P23" s="12">
        <f t="shared" si="2"/>
        <v>8.2945933539725592E-4</v>
      </c>
    </row>
    <row r="24" spans="1:16" x14ac:dyDescent="0.3">
      <c r="A24" s="1">
        <v>43816</v>
      </c>
      <c r="B24" t="s">
        <v>108</v>
      </c>
      <c r="C24" t="s">
        <v>109</v>
      </c>
      <c r="D24" t="s">
        <v>110</v>
      </c>
      <c r="E24" t="s">
        <v>25</v>
      </c>
      <c r="F24" t="s">
        <v>129</v>
      </c>
      <c r="G24" t="s">
        <v>116</v>
      </c>
      <c r="H24">
        <v>50</v>
      </c>
      <c r="I24" s="17">
        <v>135</v>
      </c>
      <c r="J24" s="17">
        <v>6750</v>
      </c>
      <c r="K24" t="s">
        <v>112</v>
      </c>
      <c r="L24" s="17">
        <v>130</v>
      </c>
      <c r="M24" s="17">
        <f t="shared" si="0"/>
        <v>6500</v>
      </c>
      <c r="N24" s="17">
        <v>480.99999999999989</v>
      </c>
      <c r="O24" s="17">
        <f t="shared" si="1"/>
        <v>-250</v>
      </c>
      <c r="P24" s="12">
        <f t="shared" si="2"/>
        <v>-3.7037037037037035E-2</v>
      </c>
    </row>
    <row r="25" spans="1:16" x14ac:dyDescent="0.3">
      <c r="A25" s="1">
        <v>43810</v>
      </c>
      <c r="B25" t="s">
        <v>108</v>
      </c>
      <c r="C25" t="s">
        <v>109</v>
      </c>
      <c r="D25" t="s">
        <v>110</v>
      </c>
      <c r="E25" t="s">
        <v>14</v>
      </c>
      <c r="F25" t="s">
        <v>124</v>
      </c>
      <c r="G25" t="s">
        <v>116</v>
      </c>
      <c r="H25">
        <v>100</v>
      </c>
      <c r="I25" s="17">
        <v>103.34</v>
      </c>
      <c r="J25" s="17">
        <v>10334</v>
      </c>
      <c r="K25" t="s">
        <v>112</v>
      </c>
      <c r="L25" s="17">
        <v>96.480003356933594</v>
      </c>
      <c r="M25" s="17">
        <f t="shared" si="0"/>
        <v>9648.0003356933594</v>
      </c>
      <c r="N25" s="17">
        <v>1083.49</v>
      </c>
      <c r="O25" s="17">
        <f t="shared" si="1"/>
        <v>-685.99966430664063</v>
      </c>
      <c r="P25" s="12">
        <f t="shared" si="2"/>
        <v>-6.6382781527640863E-2</v>
      </c>
    </row>
    <row r="26" spans="1:16" x14ac:dyDescent="0.3">
      <c r="A26" s="1">
        <v>43808</v>
      </c>
      <c r="B26" t="s">
        <v>108</v>
      </c>
      <c r="C26" t="s">
        <v>109</v>
      </c>
      <c r="D26" t="s">
        <v>110</v>
      </c>
      <c r="E26" t="s">
        <v>9</v>
      </c>
      <c r="F26" t="s">
        <v>130</v>
      </c>
      <c r="G26" t="s">
        <v>116</v>
      </c>
      <c r="H26">
        <v>32</v>
      </c>
      <c r="I26" s="17">
        <v>97.89</v>
      </c>
      <c r="J26" s="17">
        <v>3132.48</v>
      </c>
      <c r="K26" t="s">
        <v>112</v>
      </c>
      <c r="L26" s="17">
        <v>92.319999694824219</v>
      </c>
      <c r="M26" s="17">
        <f t="shared" si="0"/>
        <v>2954.239990234375</v>
      </c>
      <c r="N26" s="17">
        <v>215.68000000000009</v>
      </c>
      <c r="O26" s="17">
        <f t="shared" si="1"/>
        <v>-178.24000976562502</v>
      </c>
      <c r="P26" s="12">
        <f t="shared" si="2"/>
        <v>-5.6900605834873649E-2</v>
      </c>
    </row>
    <row r="27" spans="1:16" x14ac:dyDescent="0.3">
      <c r="A27" s="1">
        <v>43808</v>
      </c>
      <c r="B27" t="s">
        <v>108</v>
      </c>
      <c r="C27" t="s">
        <v>109</v>
      </c>
      <c r="D27" t="s">
        <v>110</v>
      </c>
      <c r="E27" t="s">
        <v>9</v>
      </c>
      <c r="F27" t="s">
        <v>130</v>
      </c>
      <c r="G27" t="s">
        <v>116</v>
      </c>
      <c r="H27">
        <v>100</v>
      </c>
      <c r="I27" s="17">
        <v>98.51</v>
      </c>
      <c r="J27" s="17">
        <v>9851</v>
      </c>
      <c r="K27" t="s">
        <v>112</v>
      </c>
      <c r="L27" s="17">
        <v>92.319999694824219</v>
      </c>
      <c r="M27" s="17">
        <f t="shared" si="0"/>
        <v>9231.9999694824219</v>
      </c>
      <c r="N27" s="17">
        <v>674.00000000000023</v>
      </c>
      <c r="O27" s="17">
        <f t="shared" si="1"/>
        <v>-619.00003051757813</v>
      </c>
      <c r="P27" s="12">
        <f t="shared" si="2"/>
        <v>-6.283626337606113E-2</v>
      </c>
    </row>
    <row r="28" spans="1:16" x14ac:dyDescent="0.3">
      <c r="A28" s="1">
        <v>43804</v>
      </c>
      <c r="B28" t="s">
        <v>108</v>
      </c>
      <c r="C28" t="s">
        <v>109</v>
      </c>
      <c r="D28" t="s">
        <v>110</v>
      </c>
      <c r="E28" t="s">
        <v>6</v>
      </c>
      <c r="F28" t="s">
        <v>131</v>
      </c>
      <c r="G28" t="s">
        <v>116</v>
      </c>
      <c r="H28">
        <v>100</v>
      </c>
      <c r="I28" s="17">
        <v>112.5</v>
      </c>
      <c r="J28" s="17">
        <v>11250</v>
      </c>
      <c r="K28" t="s">
        <v>112</v>
      </c>
      <c r="L28" s="17">
        <v>103.0899963378906</v>
      </c>
      <c r="M28" s="17">
        <f t="shared" si="0"/>
        <v>10308.999633789059</v>
      </c>
      <c r="N28" s="17">
        <v>1011</v>
      </c>
      <c r="O28" s="17">
        <f t="shared" si="1"/>
        <v>-941.00036621094114</v>
      </c>
      <c r="P28" s="12">
        <f t="shared" si="2"/>
        <v>-8.3644476996528105E-2</v>
      </c>
    </row>
    <row r="29" spans="1:16" x14ac:dyDescent="0.3">
      <c r="A29" s="1">
        <v>43795</v>
      </c>
      <c r="B29" t="s">
        <v>108</v>
      </c>
      <c r="C29" t="s">
        <v>109</v>
      </c>
      <c r="D29" t="s">
        <v>110</v>
      </c>
      <c r="E29" t="s">
        <v>59</v>
      </c>
      <c r="F29" t="s">
        <v>132</v>
      </c>
      <c r="G29" t="s">
        <v>43</v>
      </c>
      <c r="H29">
        <v>200</v>
      </c>
      <c r="I29" s="17">
        <v>20.329999999999998</v>
      </c>
      <c r="J29" s="17">
        <v>4066</v>
      </c>
      <c r="K29" t="s">
        <v>112</v>
      </c>
      <c r="L29" s="17">
        <v>13.22999954223633</v>
      </c>
      <c r="M29" s="17">
        <f t="shared" si="0"/>
        <v>2645.9999084472661</v>
      </c>
      <c r="N29" s="17">
        <v>117.07488379999999</v>
      </c>
      <c r="O29" s="17">
        <f t="shared" si="1"/>
        <v>-1420.0000915527339</v>
      </c>
      <c r="P29" s="12">
        <f t="shared" si="2"/>
        <v>-0.34923760244779484</v>
      </c>
    </row>
    <row r="30" spans="1:16" x14ac:dyDescent="0.3">
      <c r="A30" s="1">
        <v>43795</v>
      </c>
      <c r="B30" t="s">
        <v>108</v>
      </c>
      <c r="C30" t="s">
        <v>109</v>
      </c>
      <c r="D30" t="s">
        <v>110</v>
      </c>
      <c r="E30" t="s">
        <v>21</v>
      </c>
      <c r="F30" t="s">
        <v>133</v>
      </c>
      <c r="G30" t="s">
        <v>116</v>
      </c>
      <c r="H30">
        <v>100</v>
      </c>
      <c r="I30" s="17">
        <v>105.15</v>
      </c>
      <c r="J30" s="17">
        <v>10515</v>
      </c>
      <c r="K30" t="s">
        <v>112</v>
      </c>
      <c r="L30" s="17">
        <v>96.230003356933594</v>
      </c>
      <c r="M30" s="17">
        <f t="shared" si="0"/>
        <v>9623.0003356933594</v>
      </c>
      <c r="N30" s="17">
        <v>604.00000000000011</v>
      </c>
      <c r="O30" s="17">
        <f t="shared" si="1"/>
        <v>-891.99966430664063</v>
      </c>
      <c r="P30" s="12">
        <f t="shared" si="2"/>
        <v>-8.4831161607859307E-2</v>
      </c>
    </row>
    <row r="31" spans="1:16" x14ac:dyDescent="0.3">
      <c r="A31" s="1">
        <v>43794</v>
      </c>
      <c r="B31" t="s">
        <v>108</v>
      </c>
      <c r="C31" t="s">
        <v>109</v>
      </c>
      <c r="D31" t="s">
        <v>110</v>
      </c>
      <c r="E31" t="s">
        <v>11</v>
      </c>
      <c r="F31" t="s">
        <v>134</v>
      </c>
      <c r="G31" t="s">
        <v>116</v>
      </c>
      <c r="H31">
        <v>50</v>
      </c>
      <c r="I31" s="17">
        <v>113.24</v>
      </c>
      <c r="J31" s="17">
        <v>5662</v>
      </c>
      <c r="K31" t="s">
        <v>112</v>
      </c>
      <c r="L31" s="17">
        <v>97.120002746582031</v>
      </c>
      <c r="M31" s="17">
        <f t="shared" si="0"/>
        <v>4856.0001373291016</v>
      </c>
      <c r="N31" s="17">
        <v>337.50000000000011</v>
      </c>
      <c r="O31" s="17">
        <f t="shared" si="1"/>
        <v>-805.99986267089844</v>
      </c>
      <c r="P31" s="12">
        <f t="shared" si="2"/>
        <v>-0.14235250135480368</v>
      </c>
    </row>
    <row r="32" spans="1:16" x14ac:dyDescent="0.3">
      <c r="A32" s="1">
        <v>43794</v>
      </c>
      <c r="B32" t="s">
        <v>108</v>
      </c>
      <c r="C32" t="s">
        <v>109</v>
      </c>
      <c r="D32" t="s">
        <v>110</v>
      </c>
      <c r="E32" t="s">
        <v>11</v>
      </c>
      <c r="F32" t="s">
        <v>134</v>
      </c>
      <c r="G32" t="s">
        <v>116</v>
      </c>
      <c r="H32">
        <v>50</v>
      </c>
      <c r="I32" s="17">
        <v>113.4</v>
      </c>
      <c r="J32" s="17">
        <v>5670</v>
      </c>
      <c r="K32" t="s">
        <v>112</v>
      </c>
      <c r="L32" s="17">
        <v>97.120002746582031</v>
      </c>
      <c r="M32" s="17">
        <f t="shared" si="0"/>
        <v>4856.0001373291016</v>
      </c>
      <c r="N32" s="17">
        <v>337.50000000000011</v>
      </c>
      <c r="O32" s="17">
        <f t="shared" si="1"/>
        <v>-813.99986267089844</v>
      </c>
      <c r="P32" s="12">
        <f t="shared" si="2"/>
        <v>-0.14356258600897678</v>
      </c>
    </row>
    <row r="33" spans="1:16" x14ac:dyDescent="0.3">
      <c r="A33" s="1">
        <v>43794</v>
      </c>
      <c r="B33" t="s">
        <v>108</v>
      </c>
      <c r="C33" t="s">
        <v>109</v>
      </c>
      <c r="D33" t="s">
        <v>110</v>
      </c>
      <c r="E33" t="s">
        <v>0</v>
      </c>
      <c r="F33" t="s">
        <v>135</v>
      </c>
      <c r="G33" t="s">
        <v>116</v>
      </c>
      <c r="H33">
        <v>100</v>
      </c>
      <c r="I33" s="17">
        <v>126.5</v>
      </c>
      <c r="J33" s="17">
        <v>12650</v>
      </c>
      <c r="K33" t="s">
        <v>112</v>
      </c>
      <c r="L33" s="17">
        <v>115</v>
      </c>
      <c r="M33" s="17">
        <f t="shared" si="0"/>
        <v>11500</v>
      </c>
      <c r="N33" s="17">
        <v>952.00000000000011</v>
      </c>
      <c r="O33" s="17">
        <f t="shared" si="1"/>
        <v>-1150</v>
      </c>
      <c r="P33" s="12">
        <f t="shared" si="2"/>
        <v>-9.0909090909090912E-2</v>
      </c>
    </row>
    <row r="34" spans="1:16" x14ac:dyDescent="0.3">
      <c r="A34" s="1">
        <v>43790</v>
      </c>
      <c r="B34" t="s">
        <v>108</v>
      </c>
      <c r="C34" t="s">
        <v>109</v>
      </c>
      <c r="D34" t="s">
        <v>110</v>
      </c>
      <c r="E34" t="s">
        <v>0</v>
      </c>
      <c r="F34" t="s">
        <v>135</v>
      </c>
      <c r="G34" t="s">
        <v>116</v>
      </c>
      <c r="H34">
        <v>100</v>
      </c>
      <c r="I34" s="17">
        <v>129.19999999999999</v>
      </c>
      <c r="J34" s="17">
        <v>12920</v>
      </c>
      <c r="K34" t="s">
        <v>112</v>
      </c>
      <c r="L34" s="17">
        <v>115</v>
      </c>
      <c r="M34" s="17">
        <f t="shared" si="0"/>
        <v>11500</v>
      </c>
      <c r="N34" s="17">
        <v>952.00000000000011</v>
      </c>
      <c r="O34" s="17">
        <f t="shared" si="1"/>
        <v>-1420</v>
      </c>
      <c r="P34" s="12">
        <f t="shared" si="2"/>
        <v>-0.10990712074303406</v>
      </c>
    </row>
    <row r="35" spans="1:16" x14ac:dyDescent="0.3">
      <c r="A35" s="1">
        <v>43790</v>
      </c>
      <c r="B35" t="s">
        <v>108</v>
      </c>
      <c r="C35" t="s">
        <v>109</v>
      </c>
      <c r="D35" t="s">
        <v>110</v>
      </c>
      <c r="E35" t="s">
        <v>0</v>
      </c>
      <c r="F35" t="s">
        <v>135</v>
      </c>
      <c r="G35" t="s">
        <v>116</v>
      </c>
      <c r="H35">
        <v>100</v>
      </c>
      <c r="I35" s="17">
        <v>130</v>
      </c>
      <c r="J35" s="17">
        <v>13000</v>
      </c>
      <c r="K35" t="s">
        <v>112</v>
      </c>
      <c r="L35" s="17">
        <v>115</v>
      </c>
      <c r="M35" s="17">
        <f t="shared" ref="M35:M66" si="3">H35*L35</f>
        <v>11500</v>
      </c>
      <c r="N35" s="17">
        <v>952.00000000000011</v>
      </c>
      <c r="O35" s="17">
        <f t="shared" ref="O35:O66" si="4">M35-J35</f>
        <v>-1500</v>
      </c>
      <c r="P35" s="12">
        <f t="shared" ref="P35:P66" si="5">O35/J35</f>
        <v>-0.11538461538461539</v>
      </c>
    </row>
    <row r="36" spans="1:16" x14ac:dyDescent="0.3">
      <c r="A36" s="1">
        <v>43788</v>
      </c>
      <c r="B36" t="s">
        <v>108</v>
      </c>
      <c r="C36" t="s">
        <v>109</v>
      </c>
      <c r="D36" t="s">
        <v>110</v>
      </c>
      <c r="E36" t="s">
        <v>6</v>
      </c>
      <c r="F36" t="s">
        <v>136</v>
      </c>
      <c r="G36" t="s">
        <v>116</v>
      </c>
      <c r="H36">
        <v>50</v>
      </c>
      <c r="I36" s="17">
        <v>106.68</v>
      </c>
      <c r="J36" s="17">
        <v>5334</v>
      </c>
      <c r="K36" t="s">
        <v>112</v>
      </c>
      <c r="L36" s="17">
        <v>103.0899963378906</v>
      </c>
      <c r="M36" s="17">
        <f t="shared" si="3"/>
        <v>5154.4998168945294</v>
      </c>
      <c r="N36" s="17">
        <v>548</v>
      </c>
      <c r="O36" s="17">
        <f t="shared" si="4"/>
        <v>-179.50018310547057</v>
      </c>
      <c r="P36" s="12">
        <f t="shared" si="5"/>
        <v>-3.3652077822547914E-2</v>
      </c>
    </row>
    <row r="37" spans="1:16" x14ac:dyDescent="0.3">
      <c r="A37" s="1">
        <v>43788</v>
      </c>
      <c r="B37" t="s">
        <v>108</v>
      </c>
      <c r="C37" t="s">
        <v>109</v>
      </c>
      <c r="D37" t="s">
        <v>110</v>
      </c>
      <c r="E37" t="s">
        <v>38</v>
      </c>
      <c r="F37" t="s">
        <v>137</v>
      </c>
      <c r="G37" t="s">
        <v>116</v>
      </c>
      <c r="H37">
        <v>25</v>
      </c>
      <c r="I37" s="17">
        <v>108</v>
      </c>
      <c r="J37" s="17">
        <v>2700</v>
      </c>
      <c r="K37" t="s">
        <v>112</v>
      </c>
      <c r="L37" s="17">
        <v>96.879997253417969</v>
      </c>
      <c r="M37" s="17">
        <f t="shared" si="3"/>
        <v>2421.9999313354492</v>
      </c>
      <c r="N37" s="17">
        <v>237.44156624999999</v>
      </c>
      <c r="O37" s="17">
        <f t="shared" si="4"/>
        <v>-278.00006866455078</v>
      </c>
      <c r="P37" s="12">
        <f t="shared" si="5"/>
        <v>-0.10296298839427807</v>
      </c>
    </row>
    <row r="38" spans="1:16" x14ac:dyDescent="0.3">
      <c r="A38" s="1">
        <v>43788</v>
      </c>
      <c r="B38" t="s">
        <v>108</v>
      </c>
      <c r="C38" t="s">
        <v>109</v>
      </c>
      <c r="D38" t="s">
        <v>110</v>
      </c>
      <c r="E38" t="s">
        <v>84</v>
      </c>
      <c r="F38" t="s">
        <v>118</v>
      </c>
      <c r="G38" t="s">
        <v>43</v>
      </c>
      <c r="H38">
        <v>200</v>
      </c>
      <c r="I38" s="17">
        <v>19.809999999999999</v>
      </c>
      <c r="J38" s="17">
        <v>3962</v>
      </c>
      <c r="K38" t="s">
        <v>112</v>
      </c>
      <c r="L38" s="17">
        <v>21.020000457763668</v>
      </c>
      <c r="M38" s="17">
        <f t="shared" si="3"/>
        <v>4204.0000915527335</v>
      </c>
      <c r="N38" s="17">
        <v>294.30188846980002</v>
      </c>
      <c r="O38" s="17">
        <f t="shared" si="4"/>
        <v>242.00009155273347</v>
      </c>
      <c r="P38" s="12">
        <f t="shared" si="5"/>
        <v>6.1080285601396632E-2</v>
      </c>
    </row>
    <row r="39" spans="1:16" x14ac:dyDescent="0.3">
      <c r="A39" s="1">
        <v>43787</v>
      </c>
      <c r="B39" t="s">
        <v>108</v>
      </c>
      <c r="C39" t="s">
        <v>109</v>
      </c>
      <c r="D39" t="s">
        <v>110</v>
      </c>
      <c r="E39" t="s">
        <v>3</v>
      </c>
      <c r="F39" t="s">
        <v>138</v>
      </c>
      <c r="G39" t="s">
        <v>116</v>
      </c>
      <c r="H39">
        <v>100</v>
      </c>
      <c r="I39" s="17">
        <v>117</v>
      </c>
      <c r="J39" s="17">
        <v>11700</v>
      </c>
      <c r="K39" t="s">
        <v>112</v>
      </c>
      <c r="L39" s="17">
        <v>122.1999969482422</v>
      </c>
      <c r="M39" s="17">
        <f t="shared" si="3"/>
        <v>12219.999694824221</v>
      </c>
      <c r="N39" s="17">
        <v>887.00000000000011</v>
      </c>
      <c r="O39" s="17">
        <f t="shared" si="4"/>
        <v>519.99969482422057</v>
      </c>
      <c r="P39" s="12">
        <f t="shared" si="5"/>
        <v>4.4444418361044492E-2</v>
      </c>
    </row>
    <row r="40" spans="1:16" x14ac:dyDescent="0.3">
      <c r="A40" s="1">
        <v>43787</v>
      </c>
      <c r="B40" t="s">
        <v>108</v>
      </c>
      <c r="C40" t="s">
        <v>109</v>
      </c>
      <c r="D40" t="s">
        <v>110</v>
      </c>
      <c r="E40" t="s">
        <v>3</v>
      </c>
      <c r="F40" t="s">
        <v>138</v>
      </c>
      <c r="G40" t="s">
        <v>116</v>
      </c>
      <c r="H40">
        <v>100</v>
      </c>
      <c r="I40" s="17">
        <v>118</v>
      </c>
      <c r="J40" s="17">
        <v>11800</v>
      </c>
      <c r="K40" t="s">
        <v>112</v>
      </c>
      <c r="L40" s="17">
        <v>122.1999969482422</v>
      </c>
      <c r="M40" s="17">
        <f t="shared" si="3"/>
        <v>12219.999694824221</v>
      </c>
      <c r="N40" s="17">
        <v>887.00000000000011</v>
      </c>
      <c r="O40" s="17">
        <f t="shared" si="4"/>
        <v>419.99969482422057</v>
      </c>
      <c r="P40" s="12">
        <f t="shared" si="5"/>
        <v>3.5593194476628863E-2</v>
      </c>
    </row>
    <row r="41" spans="1:16" x14ac:dyDescent="0.3">
      <c r="A41" s="1">
        <v>43783</v>
      </c>
      <c r="B41" t="s">
        <v>108</v>
      </c>
      <c r="C41" t="s">
        <v>109</v>
      </c>
      <c r="D41" t="s">
        <v>110</v>
      </c>
      <c r="E41" t="s">
        <v>16</v>
      </c>
      <c r="F41" t="s">
        <v>139</v>
      </c>
      <c r="G41" t="s">
        <v>116</v>
      </c>
      <c r="H41">
        <v>100</v>
      </c>
      <c r="I41" s="17">
        <v>94.28</v>
      </c>
      <c r="J41" s="17">
        <v>9428</v>
      </c>
      <c r="K41" t="s">
        <v>112</v>
      </c>
      <c r="L41" s="17">
        <v>88</v>
      </c>
      <c r="M41" s="17">
        <f t="shared" si="3"/>
        <v>8800</v>
      </c>
      <c r="N41" s="17">
        <v>738.66160090000005</v>
      </c>
      <c r="O41" s="17">
        <f t="shared" si="4"/>
        <v>-628</v>
      </c>
      <c r="P41" s="12">
        <f t="shared" si="5"/>
        <v>-6.6610097581671621E-2</v>
      </c>
    </row>
    <row r="42" spans="1:16" x14ac:dyDescent="0.3">
      <c r="A42" s="1">
        <v>43783</v>
      </c>
      <c r="B42" t="s">
        <v>108</v>
      </c>
      <c r="C42" t="s">
        <v>109</v>
      </c>
      <c r="D42" t="s">
        <v>110</v>
      </c>
      <c r="E42" t="s">
        <v>80</v>
      </c>
      <c r="F42" t="s">
        <v>140</v>
      </c>
      <c r="G42" t="s">
        <v>43</v>
      </c>
      <c r="H42">
        <v>100</v>
      </c>
      <c r="I42" s="17">
        <v>16.8</v>
      </c>
      <c r="J42" s="17">
        <v>1680</v>
      </c>
      <c r="K42" t="s">
        <v>112</v>
      </c>
      <c r="L42" s="17">
        <v>19.29999923706055</v>
      </c>
      <c r="M42" s="17">
        <f t="shared" si="3"/>
        <v>1929.9999237060551</v>
      </c>
      <c r="N42" s="17">
        <v>128.75104820000001</v>
      </c>
      <c r="O42" s="17">
        <f t="shared" si="4"/>
        <v>249.99992370605514</v>
      </c>
      <c r="P42" s="12">
        <f t="shared" si="5"/>
        <v>0.14880947839646139</v>
      </c>
    </row>
    <row r="43" spans="1:16" x14ac:dyDescent="0.3">
      <c r="A43" s="1">
        <v>43783</v>
      </c>
      <c r="B43" t="s">
        <v>108</v>
      </c>
      <c r="C43" t="s">
        <v>109</v>
      </c>
      <c r="D43" t="s">
        <v>110</v>
      </c>
      <c r="E43" t="s">
        <v>36</v>
      </c>
      <c r="F43" t="s">
        <v>120</v>
      </c>
      <c r="G43" t="s">
        <v>116</v>
      </c>
      <c r="H43">
        <v>10</v>
      </c>
      <c r="I43" s="17">
        <v>128.51</v>
      </c>
      <c r="J43" s="17">
        <v>1285.0999999999999</v>
      </c>
      <c r="K43" t="s">
        <v>112</v>
      </c>
      <c r="L43" s="17">
        <v>113.5</v>
      </c>
      <c r="M43" s="17">
        <f t="shared" si="3"/>
        <v>1135</v>
      </c>
      <c r="N43" s="17">
        <v>49.233568269999992</v>
      </c>
      <c r="O43" s="17">
        <f t="shared" si="4"/>
        <v>-150.09999999999991</v>
      </c>
      <c r="P43" s="12">
        <f t="shared" si="5"/>
        <v>-0.11680024900785925</v>
      </c>
    </row>
    <row r="44" spans="1:16" x14ac:dyDescent="0.3">
      <c r="A44" s="1">
        <v>43781</v>
      </c>
      <c r="B44" t="s">
        <v>108</v>
      </c>
      <c r="C44" t="s">
        <v>109</v>
      </c>
      <c r="D44" t="s">
        <v>110</v>
      </c>
      <c r="E44" t="s">
        <v>34</v>
      </c>
      <c r="F44" t="s">
        <v>141</v>
      </c>
      <c r="G44" t="s">
        <v>116</v>
      </c>
      <c r="H44">
        <v>10</v>
      </c>
      <c r="I44" s="17">
        <v>168.86</v>
      </c>
      <c r="J44" s="17">
        <v>1688.6</v>
      </c>
      <c r="K44" t="s">
        <v>112</v>
      </c>
      <c r="L44" s="17">
        <v>159.88999938964841</v>
      </c>
      <c r="M44" s="17">
        <f t="shared" si="3"/>
        <v>1598.8999938964841</v>
      </c>
      <c r="N44" s="17">
        <v>101.5</v>
      </c>
      <c r="O44" s="17">
        <f t="shared" si="4"/>
        <v>-89.700006103515761</v>
      </c>
      <c r="P44" s="12">
        <f t="shared" si="5"/>
        <v>-5.3120932194430752E-2</v>
      </c>
    </row>
    <row r="45" spans="1:16" x14ac:dyDescent="0.3">
      <c r="A45" s="1">
        <v>43780</v>
      </c>
      <c r="B45" t="s">
        <v>108</v>
      </c>
      <c r="C45" t="s">
        <v>109</v>
      </c>
      <c r="D45" t="s">
        <v>110</v>
      </c>
      <c r="E45" t="s">
        <v>55</v>
      </c>
      <c r="F45" t="s">
        <v>142</v>
      </c>
      <c r="G45" t="s">
        <v>43</v>
      </c>
      <c r="H45">
        <v>100</v>
      </c>
      <c r="I45" s="17">
        <v>34.36</v>
      </c>
      <c r="J45" s="17">
        <v>3436</v>
      </c>
      <c r="K45" t="s">
        <v>112</v>
      </c>
      <c r="L45" s="17">
        <v>28.010000228881839</v>
      </c>
      <c r="M45" s="17">
        <f t="shared" si="3"/>
        <v>2801.000022888184</v>
      </c>
      <c r="N45" s="17">
        <v>278.60965470000002</v>
      </c>
      <c r="O45" s="17">
        <f t="shared" si="4"/>
        <v>-634.99997711181595</v>
      </c>
      <c r="P45" s="12">
        <f t="shared" si="5"/>
        <v>-0.18480790952031897</v>
      </c>
    </row>
    <row r="46" spans="1:16" x14ac:dyDescent="0.3">
      <c r="A46" s="1">
        <v>43766</v>
      </c>
      <c r="B46" t="s">
        <v>108</v>
      </c>
      <c r="C46" t="s">
        <v>109</v>
      </c>
      <c r="D46" t="s">
        <v>110</v>
      </c>
      <c r="E46" t="s">
        <v>3</v>
      </c>
      <c r="F46" t="s">
        <v>138</v>
      </c>
      <c r="G46" t="s">
        <v>116</v>
      </c>
      <c r="H46">
        <v>20</v>
      </c>
      <c r="I46" s="17">
        <v>107.89</v>
      </c>
      <c r="J46" s="17">
        <v>2157.8000000000002</v>
      </c>
      <c r="K46" t="s">
        <v>112</v>
      </c>
      <c r="L46" s="17">
        <v>122.1999969482422</v>
      </c>
      <c r="M46" s="17">
        <f t="shared" si="3"/>
        <v>2443.9999389648442</v>
      </c>
      <c r="N46" s="17">
        <v>190.2</v>
      </c>
      <c r="O46" s="17">
        <f t="shared" si="4"/>
        <v>286.19993896484402</v>
      </c>
      <c r="P46" s="12">
        <f t="shared" si="5"/>
        <v>0.13263506301086478</v>
      </c>
    </row>
    <row r="47" spans="1:16" x14ac:dyDescent="0.3">
      <c r="A47" s="1">
        <v>43763</v>
      </c>
      <c r="B47" t="s">
        <v>108</v>
      </c>
      <c r="C47" t="s">
        <v>109</v>
      </c>
      <c r="D47" t="s">
        <v>110</v>
      </c>
      <c r="E47" t="s">
        <v>83</v>
      </c>
      <c r="F47" t="s">
        <v>143</v>
      </c>
      <c r="G47" t="s">
        <v>43</v>
      </c>
      <c r="H47">
        <v>100</v>
      </c>
      <c r="I47" s="17">
        <v>41.55</v>
      </c>
      <c r="J47" s="17">
        <v>4155</v>
      </c>
      <c r="K47" t="s">
        <v>112</v>
      </c>
      <c r="L47" s="17">
        <v>66.900001525878906</v>
      </c>
      <c r="M47" s="17">
        <f t="shared" si="3"/>
        <v>6690.0001525878906</v>
      </c>
      <c r="N47" s="17">
        <v>38.013521924999992</v>
      </c>
      <c r="O47" s="17">
        <f t="shared" si="4"/>
        <v>2535.0001525878906</v>
      </c>
      <c r="P47" s="12">
        <f t="shared" si="5"/>
        <v>0.61010833997301817</v>
      </c>
    </row>
    <row r="48" spans="1:16" x14ac:dyDescent="0.3">
      <c r="A48" s="1">
        <v>43740</v>
      </c>
      <c r="B48" t="s">
        <v>108</v>
      </c>
      <c r="C48" t="s">
        <v>109</v>
      </c>
      <c r="D48" t="s">
        <v>110</v>
      </c>
      <c r="E48" t="s">
        <v>57</v>
      </c>
      <c r="F48" t="s">
        <v>144</v>
      </c>
      <c r="G48" t="s">
        <v>43</v>
      </c>
      <c r="H48">
        <v>100</v>
      </c>
      <c r="I48" s="17">
        <v>31.45</v>
      </c>
      <c r="J48" s="17">
        <v>3145</v>
      </c>
      <c r="K48" t="s">
        <v>112</v>
      </c>
      <c r="L48" s="17">
        <v>30.219999313354489</v>
      </c>
      <c r="M48" s="17">
        <f t="shared" si="3"/>
        <v>3021.9999313354488</v>
      </c>
      <c r="N48" s="17">
        <v>83.862002783400001</v>
      </c>
      <c r="O48" s="17">
        <f t="shared" si="4"/>
        <v>-123.00006866455124</v>
      </c>
      <c r="P48" s="12">
        <f t="shared" si="5"/>
        <v>-3.9109719766153017E-2</v>
      </c>
    </row>
    <row r="49" spans="1:16" x14ac:dyDescent="0.3">
      <c r="A49" s="1">
        <v>43735</v>
      </c>
      <c r="B49" t="s">
        <v>108</v>
      </c>
      <c r="C49" t="s">
        <v>109</v>
      </c>
      <c r="D49" t="s">
        <v>110</v>
      </c>
      <c r="E49" t="s">
        <v>81</v>
      </c>
      <c r="F49" t="s">
        <v>145</v>
      </c>
      <c r="G49" t="s">
        <v>43</v>
      </c>
      <c r="H49">
        <v>100</v>
      </c>
      <c r="I49" s="17">
        <v>35</v>
      </c>
      <c r="J49" s="17">
        <v>3500</v>
      </c>
      <c r="K49" t="s">
        <v>112</v>
      </c>
      <c r="L49" s="17">
        <v>53.299999237060547</v>
      </c>
      <c r="M49" s="17">
        <f t="shared" si="3"/>
        <v>5329.9999237060547</v>
      </c>
      <c r="N49" s="17">
        <v>10.866848250049999</v>
      </c>
      <c r="O49" s="17">
        <f t="shared" si="4"/>
        <v>1829.9999237060547</v>
      </c>
      <c r="P49" s="12">
        <f t="shared" si="5"/>
        <v>0.52285712105887272</v>
      </c>
    </row>
    <row r="50" spans="1:16" x14ac:dyDescent="0.3">
      <c r="A50" s="1">
        <v>43731</v>
      </c>
      <c r="B50" t="s">
        <v>108</v>
      </c>
      <c r="C50" t="s">
        <v>109</v>
      </c>
      <c r="D50" t="s">
        <v>110</v>
      </c>
      <c r="E50" t="s">
        <v>23</v>
      </c>
      <c r="F50" t="s">
        <v>119</v>
      </c>
      <c r="G50" t="s">
        <v>43</v>
      </c>
      <c r="H50">
        <v>30</v>
      </c>
      <c r="I50" s="17">
        <v>120.2</v>
      </c>
      <c r="J50" s="17">
        <v>3606</v>
      </c>
      <c r="K50" t="s">
        <v>112</v>
      </c>
      <c r="L50" s="17">
        <v>116.5</v>
      </c>
      <c r="M50" s="17">
        <f t="shared" si="3"/>
        <v>3495</v>
      </c>
      <c r="N50" s="17">
        <v>231.15</v>
      </c>
      <c r="O50" s="17">
        <f t="shared" si="4"/>
        <v>-111</v>
      </c>
      <c r="P50" s="12">
        <f t="shared" si="5"/>
        <v>-3.0782029950083195E-2</v>
      </c>
    </row>
    <row r="51" spans="1:16" x14ac:dyDescent="0.3">
      <c r="A51" s="1">
        <v>43728</v>
      </c>
      <c r="B51" t="s">
        <v>108</v>
      </c>
      <c r="C51" t="s">
        <v>109</v>
      </c>
      <c r="D51" t="s">
        <v>110</v>
      </c>
      <c r="E51" t="s">
        <v>3</v>
      </c>
      <c r="F51" t="s">
        <v>138</v>
      </c>
      <c r="G51" t="s">
        <v>116</v>
      </c>
      <c r="H51">
        <v>30</v>
      </c>
      <c r="I51" s="17">
        <v>102</v>
      </c>
      <c r="J51" s="17">
        <v>3060</v>
      </c>
      <c r="K51" t="s">
        <v>112</v>
      </c>
      <c r="L51" s="17">
        <v>122.1999969482422</v>
      </c>
      <c r="M51" s="17">
        <f t="shared" si="3"/>
        <v>3665.9999084472661</v>
      </c>
      <c r="N51" s="17">
        <v>303.60000000000002</v>
      </c>
      <c r="O51" s="17">
        <f t="shared" si="4"/>
        <v>605.99990844726608</v>
      </c>
      <c r="P51" s="12">
        <f t="shared" si="5"/>
        <v>0.19803918576708041</v>
      </c>
    </row>
    <row r="52" spans="1:16" x14ac:dyDescent="0.3">
      <c r="A52" s="1">
        <v>43726</v>
      </c>
      <c r="B52" t="s">
        <v>108</v>
      </c>
      <c r="C52" t="s">
        <v>109</v>
      </c>
      <c r="D52" t="s">
        <v>110</v>
      </c>
      <c r="E52" t="s">
        <v>77</v>
      </c>
      <c r="F52" t="s">
        <v>146</v>
      </c>
      <c r="G52" t="s">
        <v>43</v>
      </c>
      <c r="H52">
        <v>100</v>
      </c>
      <c r="I52" s="17">
        <v>29.2</v>
      </c>
      <c r="J52" s="17">
        <v>2920</v>
      </c>
      <c r="K52" t="s">
        <v>112</v>
      </c>
      <c r="L52" s="17">
        <v>26.829999923706051</v>
      </c>
      <c r="M52" s="17">
        <f t="shared" si="3"/>
        <v>2682.999992370605</v>
      </c>
      <c r="N52" s="17">
        <v>54.059514</v>
      </c>
      <c r="O52" s="17">
        <f t="shared" si="4"/>
        <v>-237.00000762939499</v>
      </c>
      <c r="P52" s="12">
        <f t="shared" si="5"/>
        <v>-8.1164386174450334E-2</v>
      </c>
    </row>
    <row r="53" spans="1:16" x14ac:dyDescent="0.3">
      <c r="A53" s="1">
        <v>43717</v>
      </c>
      <c r="B53" t="s">
        <v>108</v>
      </c>
      <c r="C53" t="s">
        <v>109</v>
      </c>
      <c r="D53" t="s">
        <v>110</v>
      </c>
      <c r="E53" t="s">
        <v>58</v>
      </c>
      <c r="F53" t="s">
        <v>147</v>
      </c>
      <c r="G53" t="s">
        <v>43</v>
      </c>
      <c r="H53">
        <v>100</v>
      </c>
      <c r="I53" s="17">
        <v>13.1</v>
      </c>
      <c r="J53" s="17">
        <v>1310</v>
      </c>
      <c r="K53" t="s">
        <v>112</v>
      </c>
      <c r="L53" s="17">
        <v>9.4700002670288086</v>
      </c>
      <c r="M53" s="17">
        <f t="shared" si="3"/>
        <v>947.00002670288086</v>
      </c>
      <c r="N53" s="17">
        <v>0</v>
      </c>
      <c r="O53" s="17">
        <f t="shared" si="4"/>
        <v>-362.99997329711914</v>
      </c>
      <c r="P53" s="12">
        <f t="shared" si="5"/>
        <v>-0.27709921625734285</v>
      </c>
    </row>
    <row r="54" spans="1:16" x14ac:dyDescent="0.3">
      <c r="A54" s="1">
        <v>43717</v>
      </c>
      <c r="B54" t="s">
        <v>108</v>
      </c>
      <c r="C54" t="s">
        <v>109</v>
      </c>
      <c r="D54" t="s">
        <v>110</v>
      </c>
      <c r="E54" t="s">
        <v>73</v>
      </c>
      <c r="F54" t="s">
        <v>148</v>
      </c>
      <c r="G54" t="s">
        <v>43</v>
      </c>
      <c r="H54">
        <v>100</v>
      </c>
      <c r="I54" s="17">
        <v>44</v>
      </c>
      <c r="J54" s="17">
        <v>4400</v>
      </c>
      <c r="K54" t="s">
        <v>112</v>
      </c>
      <c r="L54" s="17">
        <v>35</v>
      </c>
      <c r="M54" s="17">
        <f t="shared" si="3"/>
        <v>3500</v>
      </c>
      <c r="N54" s="17">
        <v>41.812331999999998</v>
      </c>
      <c r="O54" s="17">
        <f t="shared" si="4"/>
        <v>-900</v>
      </c>
      <c r="P54" s="12">
        <f t="shared" si="5"/>
        <v>-0.20454545454545456</v>
      </c>
    </row>
    <row r="55" spans="1:16" x14ac:dyDescent="0.3">
      <c r="A55" s="1">
        <v>43717</v>
      </c>
      <c r="B55" t="s">
        <v>108</v>
      </c>
      <c r="C55" t="s">
        <v>109</v>
      </c>
      <c r="D55" t="s">
        <v>110</v>
      </c>
      <c r="E55" t="s">
        <v>91</v>
      </c>
      <c r="F55" t="s">
        <v>149</v>
      </c>
      <c r="G55" t="s">
        <v>43</v>
      </c>
      <c r="H55">
        <v>200</v>
      </c>
      <c r="I55" s="17">
        <v>54</v>
      </c>
      <c r="J55" s="17">
        <v>10800</v>
      </c>
      <c r="K55" t="s">
        <v>112</v>
      </c>
      <c r="L55" s="17">
        <v>48.400001525878913</v>
      </c>
      <c r="M55" s="17">
        <f t="shared" si="3"/>
        <v>9680.0003051757831</v>
      </c>
      <c r="N55" s="17">
        <v>387.98417319319998</v>
      </c>
      <c r="O55" s="17">
        <f t="shared" si="4"/>
        <v>-1119.9996948242169</v>
      </c>
      <c r="P55" s="12">
        <f t="shared" si="5"/>
        <v>-0.10370367544668675</v>
      </c>
    </row>
    <row r="56" spans="1:16" x14ac:dyDescent="0.3">
      <c r="A56" s="1">
        <v>43699</v>
      </c>
      <c r="B56" t="s">
        <v>108</v>
      </c>
      <c r="C56" t="s">
        <v>109</v>
      </c>
      <c r="D56" t="s">
        <v>110</v>
      </c>
      <c r="E56" t="s">
        <v>78</v>
      </c>
      <c r="F56" t="s">
        <v>150</v>
      </c>
      <c r="G56" t="s">
        <v>43</v>
      </c>
      <c r="H56">
        <v>400</v>
      </c>
      <c r="I56" s="17">
        <f>34.4/4</f>
        <v>8.6</v>
      </c>
      <c r="J56" s="17">
        <v>3440</v>
      </c>
      <c r="K56" t="s">
        <v>112</v>
      </c>
      <c r="L56" s="17">
        <v>25.909999847412109</v>
      </c>
      <c r="M56" s="17">
        <f t="shared" si="3"/>
        <v>10363.999938964844</v>
      </c>
      <c r="N56" s="17">
        <v>18.715236647499999</v>
      </c>
      <c r="O56" s="17">
        <f t="shared" si="4"/>
        <v>6923.9999389648438</v>
      </c>
      <c r="P56" s="12">
        <f t="shared" si="5"/>
        <v>2.0127906799316406</v>
      </c>
    </row>
    <row r="57" spans="1:16" x14ac:dyDescent="0.3">
      <c r="A57" s="1">
        <v>43699</v>
      </c>
      <c r="B57" t="s">
        <v>108</v>
      </c>
      <c r="C57" t="s">
        <v>109</v>
      </c>
      <c r="D57" t="s">
        <v>110</v>
      </c>
      <c r="E57" t="s">
        <v>78</v>
      </c>
      <c r="F57" t="s">
        <v>150</v>
      </c>
      <c r="G57" t="s">
        <v>43</v>
      </c>
      <c r="H57">
        <v>400</v>
      </c>
      <c r="I57" s="17">
        <f>35.97/4</f>
        <v>8.9924999999999997</v>
      </c>
      <c r="J57" s="17">
        <v>3597</v>
      </c>
      <c r="K57" t="s">
        <v>112</v>
      </c>
      <c r="L57" s="17">
        <v>25.909999847412109</v>
      </c>
      <c r="M57" s="17">
        <f t="shared" si="3"/>
        <v>10363.999938964844</v>
      </c>
      <c r="N57" s="17">
        <v>18.715236647499999</v>
      </c>
      <c r="O57" s="17">
        <f t="shared" si="4"/>
        <v>6766.9999389648438</v>
      </c>
      <c r="P57" s="12">
        <f t="shared" si="5"/>
        <v>1.8812899468904207</v>
      </c>
    </row>
    <row r="58" spans="1:16" x14ac:dyDescent="0.3">
      <c r="A58" s="1">
        <v>43698</v>
      </c>
      <c r="B58" t="s">
        <v>108</v>
      </c>
      <c r="C58" t="s">
        <v>109</v>
      </c>
      <c r="D58" t="s">
        <v>110</v>
      </c>
      <c r="E58" t="s">
        <v>29</v>
      </c>
      <c r="F58" t="s">
        <v>151</v>
      </c>
      <c r="G58" t="s">
        <v>116</v>
      </c>
      <c r="H58">
        <v>10</v>
      </c>
      <c r="I58" s="17">
        <v>149.6</v>
      </c>
      <c r="J58" s="17">
        <v>1496</v>
      </c>
      <c r="K58" t="s">
        <v>112</v>
      </c>
      <c r="L58" s="17">
        <v>178.30000305175781</v>
      </c>
      <c r="M58" s="17">
        <f t="shared" si="3"/>
        <v>1783.0000305175781</v>
      </c>
      <c r="N58" s="17">
        <v>156.80000000000001</v>
      </c>
      <c r="O58" s="17">
        <f t="shared" si="4"/>
        <v>287.00003051757813</v>
      </c>
      <c r="P58" s="12">
        <f t="shared" si="5"/>
        <v>0.19184494018554688</v>
      </c>
    </row>
    <row r="59" spans="1:16" x14ac:dyDescent="0.3">
      <c r="A59" s="1">
        <v>43697</v>
      </c>
      <c r="B59" t="s">
        <v>108</v>
      </c>
      <c r="C59" t="s">
        <v>109</v>
      </c>
      <c r="D59" t="s">
        <v>110</v>
      </c>
      <c r="E59" t="s">
        <v>18</v>
      </c>
      <c r="F59" t="s">
        <v>117</v>
      </c>
      <c r="G59" t="s">
        <v>116</v>
      </c>
      <c r="H59">
        <v>20</v>
      </c>
      <c r="I59" s="17">
        <v>240.2</v>
      </c>
      <c r="J59" s="17">
        <v>4804</v>
      </c>
      <c r="K59" t="s">
        <v>112</v>
      </c>
      <c r="L59" s="17">
        <v>216.0299987792969</v>
      </c>
      <c r="M59" s="17">
        <f t="shared" si="3"/>
        <v>4320.5999755859384</v>
      </c>
      <c r="N59" s="17">
        <v>300.2</v>
      </c>
      <c r="O59" s="17">
        <f t="shared" si="4"/>
        <v>-483.40002441406159</v>
      </c>
      <c r="P59" s="12">
        <f t="shared" si="5"/>
        <v>-0.10062448468236086</v>
      </c>
    </row>
    <row r="60" spans="1:16" x14ac:dyDescent="0.3">
      <c r="A60" s="1">
        <v>43697</v>
      </c>
      <c r="B60" t="s">
        <v>108</v>
      </c>
      <c r="C60" t="s">
        <v>109</v>
      </c>
      <c r="D60" t="s">
        <v>110</v>
      </c>
      <c r="E60" t="s">
        <v>18</v>
      </c>
      <c r="F60" t="s">
        <v>117</v>
      </c>
      <c r="G60" t="s">
        <v>116</v>
      </c>
      <c r="H60">
        <v>10</v>
      </c>
      <c r="I60" s="17">
        <v>240.5</v>
      </c>
      <c r="J60" s="17">
        <v>2405</v>
      </c>
      <c r="K60" t="s">
        <v>112</v>
      </c>
      <c r="L60" s="17">
        <v>216.0299987792969</v>
      </c>
      <c r="M60" s="17">
        <f t="shared" si="3"/>
        <v>2160.2999877929692</v>
      </c>
      <c r="N60" s="17">
        <v>150.1</v>
      </c>
      <c r="O60" s="17">
        <f t="shared" si="4"/>
        <v>-244.7000122070308</v>
      </c>
      <c r="P60" s="12">
        <f t="shared" si="5"/>
        <v>-0.10174636682205022</v>
      </c>
    </row>
    <row r="61" spans="1:16" x14ac:dyDescent="0.3">
      <c r="A61" s="1">
        <v>43697</v>
      </c>
      <c r="B61" t="s">
        <v>108</v>
      </c>
      <c r="C61" t="s">
        <v>109</v>
      </c>
      <c r="D61" t="s">
        <v>110</v>
      </c>
      <c r="E61" t="s">
        <v>40</v>
      </c>
      <c r="F61" t="s">
        <v>152</v>
      </c>
      <c r="G61" t="s">
        <v>116</v>
      </c>
      <c r="H61">
        <v>10</v>
      </c>
      <c r="I61" s="17">
        <v>156.5</v>
      </c>
      <c r="J61" s="17">
        <v>1565</v>
      </c>
      <c r="K61" t="s">
        <v>112</v>
      </c>
      <c r="L61" s="17">
        <v>150.69000244140619</v>
      </c>
      <c r="M61" s="17">
        <f t="shared" si="3"/>
        <v>1506.900024414062</v>
      </c>
      <c r="N61" s="17">
        <v>127.7</v>
      </c>
      <c r="O61" s="17">
        <f t="shared" si="4"/>
        <v>-58.099975585937955</v>
      </c>
      <c r="P61" s="12">
        <f t="shared" si="5"/>
        <v>-3.7124585038937993E-2</v>
      </c>
    </row>
    <row r="62" spans="1:16" x14ac:dyDescent="0.3">
      <c r="A62" s="1">
        <v>43696</v>
      </c>
      <c r="B62" t="s">
        <v>108</v>
      </c>
      <c r="C62" t="s">
        <v>109</v>
      </c>
      <c r="D62" t="s">
        <v>110</v>
      </c>
      <c r="E62" t="s">
        <v>29</v>
      </c>
      <c r="F62" t="s">
        <v>151</v>
      </c>
      <c r="G62" t="s">
        <v>116</v>
      </c>
      <c r="H62">
        <v>10</v>
      </c>
      <c r="I62" s="17">
        <v>149.80000000000001</v>
      </c>
      <c r="J62" s="17">
        <v>1498</v>
      </c>
      <c r="K62" t="s">
        <v>112</v>
      </c>
      <c r="L62" s="17">
        <v>178.30000305175781</v>
      </c>
      <c r="M62" s="17">
        <f t="shared" si="3"/>
        <v>1783.0000305175781</v>
      </c>
      <c r="N62" s="17">
        <v>156.80000000000001</v>
      </c>
      <c r="O62" s="17">
        <f t="shared" si="4"/>
        <v>285.00003051757813</v>
      </c>
      <c r="P62" s="12">
        <f t="shared" si="5"/>
        <v>0.19025369193429781</v>
      </c>
    </row>
    <row r="63" spans="1:16" x14ac:dyDescent="0.3">
      <c r="A63" s="1">
        <v>43692</v>
      </c>
      <c r="B63" t="s">
        <v>108</v>
      </c>
      <c r="C63" t="s">
        <v>109</v>
      </c>
      <c r="D63" t="s">
        <v>110</v>
      </c>
      <c r="E63" t="s">
        <v>89</v>
      </c>
      <c r="F63" t="s">
        <v>153</v>
      </c>
      <c r="G63" t="s">
        <v>43</v>
      </c>
      <c r="H63">
        <v>100</v>
      </c>
      <c r="I63" s="17">
        <v>17.71</v>
      </c>
      <c r="J63" s="17">
        <v>1771</v>
      </c>
      <c r="K63" t="s">
        <v>112</v>
      </c>
      <c r="L63" s="17">
        <v>23.39999961853027</v>
      </c>
      <c r="M63" s="17">
        <f t="shared" si="3"/>
        <v>2339.9999618530269</v>
      </c>
      <c r="N63" s="17">
        <v>44</v>
      </c>
      <c r="O63" s="17">
        <f t="shared" si="4"/>
        <v>568.99996185302689</v>
      </c>
      <c r="P63" s="12">
        <f t="shared" si="5"/>
        <v>0.32128738670413715</v>
      </c>
    </row>
    <row r="64" spans="1:16" x14ac:dyDescent="0.3">
      <c r="A64" s="1">
        <v>43675</v>
      </c>
      <c r="B64" t="s">
        <v>108</v>
      </c>
      <c r="C64" t="s">
        <v>109</v>
      </c>
      <c r="D64" t="s">
        <v>110</v>
      </c>
      <c r="E64" t="s">
        <v>68</v>
      </c>
      <c r="F64" t="s">
        <v>123</v>
      </c>
      <c r="G64" t="s">
        <v>43</v>
      </c>
      <c r="H64">
        <v>200</v>
      </c>
      <c r="I64" s="17">
        <v>12.85</v>
      </c>
      <c r="J64" s="17">
        <v>2570</v>
      </c>
      <c r="K64" t="s">
        <v>112</v>
      </c>
      <c r="L64" s="17">
        <v>12.85999965667725</v>
      </c>
      <c r="M64" s="17">
        <f t="shared" si="3"/>
        <v>2571.9999313354501</v>
      </c>
      <c r="N64" s="17">
        <v>228.53898040000001</v>
      </c>
      <c r="O64" s="17">
        <f t="shared" si="4"/>
        <v>1.9999313354501282</v>
      </c>
      <c r="P64" s="12">
        <f t="shared" si="5"/>
        <v>7.7818339900783198E-4</v>
      </c>
    </row>
    <row r="65" spans="1:16" x14ac:dyDescent="0.3">
      <c r="A65" s="1">
        <v>43671</v>
      </c>
      <c r="B65" t="s">
        <v>108</v>
      </c>
      <c r="C65" t="s">
        <v>109</v>
      </c>
      <c r="D65" t="s">
        <v>110</v>
      </c>
      <c r="E65" t="s">
        <v>34</v>
      </c>
      <c r="F65" t="s">
        <v>154</v>
      </c>
      <c r="G65" t="s">
        <v>116</v>
      </c>
      <c r="H65">
        <v>10</v>
      </c>
      <c r="I65" s="17">
        <v>151</v>
      </c>
      <c r="J65" s="17">
        <v>1510</v>
      </c>
      <c r="K65" t="s">
        <v>112</v>
      </c>
      <c r="L65" s="17">
        <v>159.88999938964841</v>
      </c>
      <c r="M65" s="17">
        <f t="shared" si="3"/>
        <v>1598.8999938964841</v>
      </c>
      <c r="N65" s="17">
        <v>131.1</v>
      </c>
      <c r="O65" s="17">
        <f t="shared" si="4"/>
        <v>88.899993896484148</v>
      </c>
      <c r="P65" s="12">
        <f t="shared" si="5"/>
        <v>5.8874168143366983E-2</v>
      </c>
    </row>
    <row r="66" spans="1:16" x14ac:dyDescent="0.3">
      <c r="A66" s="1">
        <v>43670</v>
      </c>
      <c r="B66" t="s">
        <v>108</v>
      </c>
      <c r="C66" t="s">
        <v>109</v>
      </c>
      <c r="D66" t="s">
        <v>110</v>
      </c>
      <c r="E66" t="s">
        <v>16</v>
      </c>
      <c r="F66" t="s">
        <v>155</v>
      </c>
      <c r="G66" t="s">
        <v>116</v>
      </c>
      <c r="H66">
        <v>10</v>
      </c>
      <c r="I66" s="17">
        <v>95.5</v>
      </c>
      <c r="J66" s="17">
        <v>955</v>
      </c>
      <c r="K66" t="s">
        <v>112</v>
      </c>
      <c r="L66" s="17">
        <v>88</v>
      </c>
      <c r="M66" s="17">
        <f t="shared" si="3"/>
        <v>880</v>
      </c>
      <c r="N66" s="17">
        <v>92.466160090000017</v>
      </c>
      <c r="O66" s="17">
        <f t="shared" si="4"/>
        <v>-75</v>
      </c>
      <c r="P66" s="12">
        <f t="shared" si="5"/>
        <v>-7.8534031413612565E-2</v>
      </c>
    </row>
    <row r="67" spans="1:16" x14ac:dyDescent="0.3">
      <c r="A67" s="1">
        <v>43665</v>
      </c>
      <c r="B67" t="s">
        <v>108</v>
      </c>
      <c r="C67" t="s">
        <v>109</v>
      </c>
      <c r="D67" t="s">
        <v>110</v>
      </c>
      <c r="E67" t="s">
        <v>87</v>
      </c>
      <c r="F67" t="s">
        <v>156</v>
      </c>
      <c r="G67" t="s">
        <v>43</v>
      </c>
      <c r="H67">
        <v>200</v>
      </c>
      <c r="I67" s="17">
        <v>33</v>
      </c>
      <c r="J67" s="17">
        <v>6600</v>
      </c>
      <c r="K67" t="s">
        <v>112</v>
      </c>
      <c r="L67" s="17">
        <v>70.720001220703125</v>
      </c>
      <c r="M67" s="17">
        <f t="shared" ref="M67:M98" si="6">H67*L67</f>
        <v>14144.000244140625</v>
      </c>
      <c r="N67" s="17">
        <v>0</v>
      </c>
      <c r="O67" s="17">
        <f t="shared" ref="O67:O98" si="7">M67-J67</f>
        <v>7544.000244140625</v>
      </c>
      <c r="P67" s="12">
        <f t="shared" ref="P67:P98" si="8">O67/J67</f>
        <v>1.1430303400213069</v>
      </c>
    </row>
    <row r="68" spans="1:16" x14ac:dyDescent="0.3">
      <c r="A68" s="1">
        <v>43656</v>
      </c>
      <c r="B68" t="s">
        <v>108</v>
      </c>
      <c r="C68" t="s">
        <v>109</v>
      </c>
      <c r="D68" t="s">
        <v>110</v>
      </c>
      <c r="E68" t="s">
        <v>16</v>
      </c>
      <c r="F68" t="s">
        <v>139</v>
      </c>
      <c r="G68" t="s">
        <v>116</v>
      </c>
      <c r="H68">
        <v>20</v>
      </c>
      <c r="I68" s="17">
        <v>97.8</v>
      </c>
      <c r="J68" s="17">
        <v>1956</v>
      </c>
      <c r="K68" t="s">
        <v>112</v>
      </c>
      <c r="L68" s="17">
        <v>88</v>
      </c>
      <c r="M68" s="17">
        <f t="shared" si="6"/>
        <v>1760</v>
      </c>
      <c r="N68" s="17">
        <v>184.93232018</v>
      </c>
      <c r="O68" s="17">
        <f t="shared" si="7"/>
        <v>-196</v>
      </c>
      <c r="P68" s="12">
        <f t="shared" si="8"/>
        <v>-0.10020449897750511</v>
      </c>
    </row>
    <row r="69" spans="1:16" x14ac:dyDescent="0.3">
      <c r="A69" s="1">
        <v>43656</v>
      </c>
      <c r="B69" t="s">
        <v>108</v>
      </c>
      <c r="C69" t="s">
        <v>109</v>
      </c>
      <c r="D69" t="s">
        <v>110</v>
      </c>
      <c r="E69" t="s">
        <v>18</v>
      </c>
      <c r="F69" t="s">
        <v>121</v>
      </c>
      <c r="G69" t="s">
        <v>116</v>
      </c>
      <c r="H69">
        <v>5</v>
      </c>
      <c r="I69" s="17">
        <v>256</v>
      </c>
      <c r="J69" s="17">
        <v>1280</v>
      </c>
      <c r="K69" t="s">
        <v>112</v>
      </c>
      <c r="L69" s="17">
        <v>216.0299987792969</v>
      </c>
      <c r="M69" s="17">
        <f t="shared" si="6"/>
        <v>1080.1499938964846</v>
      </c>
      <c r="N69" s="17">
        <v>82.05</v>
      </c>
      <c r="O69" s="17">
        <f t="shared" si="7"/>
        <v>-199.8500061035154</v>
      </c>
      <c r="P69" s="12">
        <f t="shared" si="8"/>
        <v>-0.15613281726837142</v>
      </c>
    </row>
    <row r="70" spans="1:16" x14ac:dyDescent="0.3">
      <c r="A70" s="1">
        <v>43656</v>
      </c>
      <c r="B70" t="s">
        <v>108</v>
      </c>
      <c r="C70" t="s">
        <v>109</v>
      </c>
      <c r="D70" t="s">
        <v>110</v>
      </c>
      <c r="E70" t="s">
        <v>34</v>
      </c>
      <c r="F70" t="s">
        <v>141</v>
      </c>
      <c r="G70" t="s">
        <v>116</v>
      </c>
      <c r="H70">
        <v>10</v>
      </c>
      <c r="I70" s="17">
        <v>151.5</v>
      </c>
      <c r="J70" s="17">
        <v>1515</v>
      </c>
      <c r="K70" t="s">
        <v>112</v>
      </c>
      <c r="L70" s="17">
        <v>159.88999938964841</v>
      </c>
      <c r="M70" s="17">
        <f t="shared" si="6"/>
        <v>1598.8999938964841</v>
      </c>
      <c r="N70" s="17">
        <v>131.1</v>
      </c>
      <c r="O70" s="17">
        <f t="shared" si="7"/>
        <v>83.899993896484148</v>
      </c>
      <c r="P70" s="12">
        <f t="shared" si="8"/>
        <v>5.5379533925072041E-2</v>
      </c>
    </row>
    <row r="71" spans="1:16" x14ac:dyDescent="0.3">
      <c r="A71" s="1">
        <v>43654</v>
      </c>
      <c r="B71" t="s">
        <v>108</v>
      </c>
      <c r="C71" t="s">
        <v>109</v>
      </c>
      <c r="D71" t="s">
        <v>110</v>
      </c>
      <c r="E71" t="s">
        <v>29</v>
      </c>
      <c r="F71" t="s">
        <v>157</v>
      </c>
      <c r="G71" t="s">
        <v>116</v>
      </c>
      <c r="H71">
        <v>10</v>
      </c>
      <c r="I71" s="17">
        <v>151.5</v>
      </c>
      <c r="J71" s="17">
        <v>1515</v>
      </c>
      <c r="K71" t="s">
        <v>112</v>
      </c>
      <c r="L71" s="17">
        <v>178.30000305175781</v>
      </c>
      <c r="M71" s="17">
        <f t="shared" si="6"/>
        <v>1783.0000305175781</v>
      </c>
      <c r="N71" s="17">
        <v>164.3</v>
      </c>
      <c r="O71" s="17">
        <f t="shared" si="7"/>
        <v>268.00003051757813</v>
      </c>
      <c r="P71" s="12">
        <f t="shared" si="8"/>
        <v>0.17689770991259282</v>
      </c>
    </row>
    <row r="72" spans="1:16" x14ac:dyDescent="0.3">
      <c r="A72" s="1">
        <v>43630</v>
      </c>
      <c r="B72" t="s">
        <v>108</v>
      </c>
      <c r="C72" t="s">
        <v>109</v>
      </c>
      <c r="D72" t="s">
        <v>158</v>
      </c>
      <c r="E72" t="s">
        <v>74</v>
      </c>
      <c r="F72" t="s">
        <v>159</v>
      </c>
      <c r="G72" t="s">
        <v>43</v>
      </c>
      <c r="H72">
        <v>30</v>
      </c>
      <c r="I72" s="17">
        <f>95.1/3</f>
        <v>31.7</v>
      </c>
      <c r="J72" s="17">
        <v>951</v>
      </c>
      <c r="K72" t="s">
        <v>112</v>
      </c>
      <c r="L72" s="17">
        <v>6.6399998664855957</v>
      </c>
      <c r="M72" s="17">
        <f t="shared" si="6"/>
        <v>199.19999599456787</v>
      </c>
      <c r="N72" s="17">
        <v>5.4334466225699991</v>
      </c>
      <c r="O72" s="17">
        <f t="shared" si="7"/>
        <v>-751.80000400543213</v>
      </c>
      <c r="P72" s="12">
        <f t="shared" si="8"/>
        <v>-0.79053628181433455</v>
      </c>
    </row>
    <row r="73" spans="1:16" x14ac:dyDescent="0.3">
      <c r="A73" s="1">
        <v>43630</v>
      </c>
      <c r="B73" t="s">
        <v>108</v>
      </c>
      <c r="C73" t="s">
        <v>109</v>
      </c>
      <c r="D73" t="s">
        <v>110</v>
      </c>
      <c r="E73" t="s">
        <v>76</v>
      </c>
      <c r="F73" t="s">
        <v>160</v>
      </c>
      <c r="G73" t="s">
        <v>43</v>
      </c>
      <c r="H73">
        <v>100</v>
      </c>
      <c r="I73" s="17">
        <v>33.6</v>
      </c>
      <c r="J73" s="17">
        <v>3360</v>
      </c>
      <c r="K73" t="s">
        <v>112</v>
      </c>
      <c r="L73" s="17">
        <v>27.760000228881839</v>
      </c>
      <c r="M73" s="17">
        <f t="shared" si="6"/>
        <v>2776.000022888184</v>
      </c>
      <c r="N73" s="17">
        <v>207.69659999999999</v>
      </c>
      <c r="O73" s="17">
        <f t="shared" si="7"/>
        <v>-583.99997711181595</v>
      </c>
      <c r="P73" s="12">
        <f t="shared" si="8"/>
        <v>-0.17380951699756428</v>
      </c>
    </row>
    <row r="74" spans="1:16" x14ac:dyDescent="0.3">
      <c r="A74" s="1">
        <v>43629</v>
      </c>
      <c r="B74" t="s">
        <v>108</v>
      </c>
      <c r="C74" t="s">
        <v>109</v>
      </c>
      <c r="D74" t="s">
        <v>110</v>
      </c>
      <c r="E74" t="s">
        <v>59</v>
      </c>
      <c r="F74" t="s">
        <v>161</v>
      </c>
      <c r="G74" t="s">
        <v>43</v>
      </c>
      <c r="H74">
        <v>100</v>
      </c>
      <c r="I74" s="17">
        <v>23.2</v>
      </c>
      <c r="J74" s="17">
        <v>2320</v>
      </c>
      <c r="K74" t="s">
        <v>112</v>
      </c>
      <c r="L74" s="17">
        <v>13.22999954223633</v>
      </c>
      <c r="M74" s="17">
        <f t="shared" si="6"/>
        <v>1322.999954223633</v>
      </c>
      <c r="N74" s="17">
        <v>103.9952583</v>
      </c>
      <c r="O74" s="17">
        <f t="shared" si="7"/>
        <v>-997.00004577636696</v>
      </c>
      <c r="P74" s="12">
        <f t="shared" si="8"/>
        <v>-0.42974139904153746</v>
      </c>
    </row>
    <row r="75" spans="1:16" x14ac:dyDescent="0.3">
      <c r="A75" s="1">
        <v>43622</v>
      </c>
      <c r="B75" t="s">
        <v>108</v>
      </c>
      <c r="C75" t="s">
        <v>109</v>
      </c>
      <c r="D75" t="s">
        <v>158</v>
      </c>
      <c r="E75" t="s">
        <v>74</v>
      </c>
      <c r="F75" t="s">
        <v>159</v>
      </c>
      <c r="G75" t="s">
        <v>43</v>
      </c>
      <c r="H75">
        <v>30</v>
      </c>
      <c r="I75" s="17">
        <f>96.2/3</f>
        <v>32.06666666666667</v>
      </c>
      <c r="J75" s="17">
        <v>962</v>
      </c>
      <c r="K75" t="s">
        <v>112</v>
      </c>
      <c r="L75" s="17">
        <v>6.6399998664855957</v>
      </c>
      <c r="M75" s="17">
        <f t="shared" si="6"/>
        <v>199.19999599456787</v>
      </c>
      <c r="N75" s="17">
        <v>5.4334466225699991</v>
      </c>
      <c r="O75" s="17">
        <f t="shared" si="7"/>
        <v>-762.80000400543213</v>
      </c>
      <c r="P75" s="12">
        <f t="shared" si="8"/>
        <v>-0.79293139709504379</v>
      </c>
    </row>
    <row r="76" spans="1:16" x14ac:dyDescent="0.3">
      <c r="A76" s="1">
        <v>43619</v>
      </c>
      <c r="B76" t="s">
        <v>108</v>
      </c>
      <c r="C76" t="s">
        <v>109</v>
      </c>
      <c r="D76" t="s">
        <v>158</v>
      </c>
      <c r="E76" t="s">
        <v>74</v>
      </c>
      <c r="F76" t="s">
        <v>159</v>
      </c>
      <c r="G76" t="s">
        <v>43</v>
      </c>
      <c r="H76">
        <v>90</v>
      </c>
      <c r="I76" s="17">
        <f>99.8/2</f>
        <v>49.9</v>
      </c>
      <c r="J76" s="17">
        <v>2994</v>
      </c>
      <c r="K76" t="s">
        <v>112</v>
      </c>
      <c r="L76" s="17">
        <v>6.6399998664855957</v>
      </c>
      <c r="M76" s="17">
        <f t="shared" si="6"/>
        <v>597.59998798370361</v>
      </c>
      <c r="N76" s="17">
        <v>16.300339867710001</v>
      </c>
      <c r="O76" s="17">
        <f t="shared" si="7"/>
        <v>-2396.4000120162964</v>
      </c>
      <c r="P76" s="12">
        <f t="shared" si="8"/>
        <v>-0.80040080561666549</v>
      </c>
    </row>
    <row r="77" spans="1:16" x14ac:dyDescent="0.3">
      <c r="A77" s="1">
        <v>43579</v>
      </c>
      <c r="B77" t="s">
        <v>108</v>
      </c>
      <c r="C77" t="s">
        <v>109</v>
      </c>
      <c r="D77" t="s">
        <v>110</v>
      </c>
      <c r="E77" t="s">
        <v>77</v>
      </c>
      <c r="F77" t="s">
        <v>146</v>
      </c>
      <c r="G77" t="s">
        <v>43</v>
      </c>
      <c r="H77">
        <v>100</v>
      </c>
      <c r="I77" s="17">
        <v>19.72</v>
      </c>
      <c r="J77" s="17">
        <v>1972</v>
      </c>
      <c r="K77" t="s">
        <v>112</v>
      </c>
      <c r="L77" s="17">
        <v>26.829999923706051</v>
      </c>
      <c r="M77" s="17">
        <f t="shared" si="6"/>
        <v>2682.999992370605</v>
      </c>
      <c r="N77" s="17">
        <v>54.284085999999988</v>
      </c>
      <c r="O77" s="17">
        <f t="shared" si="7"/>
        <v>710.99999237060501</v>
      </c>
      <c r="P77" s="12">
        <f t="shared" si="8"/>
        <v>0.36054766347393763</v>
      </c>
    </row>
    <row r="78" spans="1:16" x14ac:dyDescent="0.3">
      <c r="A78" s="1">
        <v>43546</v>
      </c>
      <c r="B78" t="s">
        <v>108</v>
      </c>
      <c r="C78" t="s">
        <v>109</v>
      </c>
      <c r="D78" t="s">
        <v>110</v>
      </c>
      <c r="E78" t="s">
        <v>55</v>
      </c>
      <c r="F78" t="s">
        <v>142</v>
      </c>
      <c r="G78" t="s">
        <v>43</v>
      </c>
      <c r="H78">
        <v>400</v>
      </c>
      <c r="I78" s="17">
        <v>26.1</v>
      </c>
      <c r="J78" s="17">
        <v>10440</v>
      </c>
      <c r="K78" t="s">
        <v>112</v>
      </c>
      <c r="L78" s="17">
        <v>28.010000228881839</v>
      </c>
      <c r="M78" s="17">
        <f t="shared" si="6"/>
        <v>11204.000091552736</v>
      </c>
      <c r="N78" s="17">
        <v>1473.9663252</v>
      </c>
      <c r="O78" s="17">
        <f t="shared" si="7"/>
        <v>764.00009155273619</v>
      </c>
      <c r="P78" s="12">
        <f t="shared" si="8"/>
        <v>7.3180085397771669E-2</v>
      </c>
    </row>
    <row r="79" spans="1:16" x14ac:dyDescent="0.3">
      <c r="A79" s="1">
        <v>43545</v>
      </c>
      <c r="B79" t="s">
        <v>108</v>
      </c>
      <c r="C79" t="s">
        <v>109</v>
      </c>
      <c r="D79" t="s">
        <v>110</v>
      </c>
      <c r="E79" t="s">
        <v>76</v>
      </c>
      <c r="F79" t="s">
        <v>160</v>
      </c>
      <c r="G79" t="s">
        <v>43</v>
      </c>
      <c r="H79">
        <v>100</v>
      </c>
      <c r="I79" s="17">
        <v>34.200000000000003</v>
      </c>
      <c r="J79" s="17">
        <v>3420</v>
      </c>
      <c r="K79" t="s">
        <v>112</v>
      </c>
      <c r="L79" s="17">
        <v>27.760000228881839</v>
      </c>
      <c r="M79" s="17">
        <f t="shared" si="6"/>
        <v>2776.000022888184</v>
      </c>
      <c r="N79" s="17">
        <v>212.19659999999999</v>
      </c>
      <c r="O79" s="17">
        <f t="shared" si="7"/>
        <v>-643.99997711181595</v>
      </c>
      <c r="P79" s="12">
        <f t="shared" si="8"/>
        <v>-0.18830408687479999</v>
      </c>
    </row>
    <row r="80" spans="1:16" x14ac:dyDescent="0.3">
      <c r="A80" s="1">
        <v>43544</v>
      </c>
      <c r="B80" t="s">
        <v>108</v>
      </c>
      <c r="C80" t="s">
        <v>109</v>
      </c>
      <c r="D80" t="s">
        <v>110</v>
      </c>
      <c r="E80" t="s">
        <v>76</v>
      </c>
      <c r="F80" t="s">
        <v>160</v>
      </c>
      <c r="G80" t="s">
        <v>43</v>
      </c>
      <c r="H80">
        <v>200</v>
      </c>
      <c r="I80" s="17">
        <v>35.799999999999997</v>
      </c>
      <c r="J80" s="17">
        <v>7160</v>
      </c>
      <c r="K80" t="s">
        <v>112</v>
      </c>
      <c r="L80" s="17">
        <v>27.760000228881839</v>
      </c>
      <c r="M80" s="17">
        <f t="shared" si="6"/>
        <v>5552.0000457763681</v>
      </c>
      <c r="N80" s="17">
        <v>424.39319999999998</v>
      </c>
      <c r="O80" s="17">
        <f t="shared" si="7"/>
        <v>-1607.9999542236319</v>
      </c>
      <c r="P80" s="12">
        <f t="shared" si="8"/>
        <v>-0.22458099919324467</v>
      </c>
    </row>
    <row r="81" spans="1:16" x14ac:dyDescent="0.3">
      <c r="A81" s="1">
        <v>43537</v>
      </c>
      <c r="B81" t="s">
        <v>108</v>
      </c>
      <c r="C81" t="s">
        <v>109</v>
      </c>
      <c r="D81" t="s">
        <v>110</v>
      </c>
      <c r="E81" t="s">
        <v>191</v>
      </c>
      <c r="F81" t="s">
        <v>162</v>
      </c>
      <c r="G81" t="s">
        <v>43</v>
      </c>
      <c r="H81">
        <v>1000</v>
      </c>
      <c r="I81" s="17">
        <v>11</v>
      </c>
      <c r="J81" s="17">
        <v>11000</v>
      </c>
      <c r="K81" t="s">
        <v>112</v>
      </c>
      <c r="L81" s="17">
        <v>16.479999542236332</v>
      </c>
      <c r="M81" s="17">
        <f t="shared" si="6"/>
        <v>16479.999542236332</v>
      </c>
      <c r="N81" s="17">
        <v>1775.8843397144999</v>
      </c>
      <c r="O81" s="17">
        <f t="shared" si="7"/>
        <v>5479.9995422363318</v>
      </c>
      <c r="P81" s="12">
        <f t="shared" si="8"/>
        <v>0.49818177656693924</v>
      </c>
    </row>
    <row r="82" spans="1:16" x14ac:dyDescent="0.3">
      <c r="A82" s="1">
        <v>43530</v>
      </c>
      <c r="B82" t="s">
        <v>108</v>
      </c>
      <c r="C82" t="s">
        <v>109</v>
      </c>
      <c r="D82" t="s">
        <v>110</v>
      </c>
      <c r="E82" t="s">
        <v>74</v>
      </c>
      <c r="F82" t="s">
        <v>159</v>
      </c>
      <c r="G82" t="s">
        <v>43</v>
      </c>
      <c r="H82">
        <v>600</v>
      </c>
      <c r="I82" s="17">
        <f>89.5/3</f>
        <v>29.833333333333332</v>
      </c>
      <c r="J82" s="17">
        <v>17900</v>
      </c>
      <c r="K82" t="s">
        <v>112</v>
      </c>
      <c r="L82" s="17">
        <v>6.6399998664855957</v>
      </c>
      <c r="M82" s="17">
        <f t="shared" si="6"/>
        <v>3983.9999198913574</v>
      </c>
      <c r="N82" s="17">
        <v>567.85447254379994</v>
      </c>
      <c r="O82" s="17">
        <f t="shared" si="7"/>
        <v>-13916.000080108643</v>
      </c>
      <c r="P82" s="12">
        <f t="shared" si="8"/>
        <v>-0.77743017207310849</v>
      </c>
    </row>
    <row r="83" spans="1:16" x14ac:dyDescent="0.3">
      <c r="A83" s="1">
        <v>43524</v>
      </c>
      <c r="B83" t="s">
        <v>108</v>
      </c>
      <c r="C83" t="s">
        <v>109</v>
      </c>
      <c r="D83" t="s">
        <v>110</v>
      </c>
      <c r="E83" t="s">
        <v>55</v>
      </c>
      <c r="F83" t="s">
        <v>142</v>
      </c>
      <c r="G83" t="s">
        <v>43</v>
      </c>
      <c r="H83">
        <v>400</v>
      </c>
      <c r="I83" s="17">
        <v>27.35</v>
      </c>
      <c r="J83" s="17">
        <v>10940</v>
      </c>
      <c r="K83" t="s">
        <v>112</v>
      </c>
      <c r="L83" s="17">
        <v>28.010000228881839</v>
      </c>
      <c r="M83" s="17">
        <f t="shared" si="6"/>
        <v>11204.000091552736</v>
      </c>
      <c r="N83" s="17">
        <v>1473.9663252</v>
      </c>
      <c r="O83" s="17">
        <f t="shared" si="7"/>
        <v>264.00009155273619</v>
      </c>
      <c r="P83" s="12">
        <f t="shared" si="8"/>
        <v>2.4131635425295814E-2</v>
      </c>
    </row>
    <row r="84" spans="1:16" x14ac:dyDescent="0.3">
      <c r="A84" s="1">
        <v>43523</v>
      </c>
      <c r="B84" t="s">
        <v>108</v>
      </c>
      <c r="C84" t="s">
        <v>109</v>
      </c>
      <c r="D84" t="s">
        <v>110</v>
      </c>
      <c r="E84" t="s">
        <v>75</v>
      </c>
      <c r="F84" t="s">
        <v>163</v>
      </c>
      <c r="G84" t="s">
        <v>43</v>
      </c>
      <c r="H84">
        <v>900</v>
      </c>
      <c r="I84" s="17">
        <v>12.65</v>
      </c>
      <c r="J84" s="17">
        <v>11385</v>
      </c>
      <c r="K84" t="s">
        <v>112</v>
      </c>
      <c r="L84" s="17">
        <v>10.60000038146973</v>
      </c>
      <c r="M84" s="17">
        <f t="shared" si="6"/>
        <v>9540.0003433227575</v>
      </c>
      <c r="N84" s="17">
        <v>842.71275000000026</v>
      </c>
      <c r="O84" s="17">
        <f t="shared" si="7"/>
        <v>-1844.9996566772425</v>
      </c>
      <c r="P84" s="12">
        <f t="shared" si="8"/>
        <v>-0.16205530581266953</v>
      </c>
    </row>
    <row r="85" spans="1:16" x14ac:dyDescent="0.3">
      <c r="A85" s="1">
        <v>43515</v>
      </c>
      <c r="B85" t="s">
        <v>108</v>
      </c>
      <c r="C85" t="s">
        <v>109</v>
      </c>
      <c r="D85" t="s">
        <v>110</v>
      </c>
      <c r="E85" t="s">
        <v>74</v>
      </c>
      <c r="F85" t="s">
        <v>159</v>
      </c>
      <c r="G85" t="s">
        <v>43</v>
      </c>
      <c r="H85">
        <v>300</v>
      </c>
      <c r="I85" s="17">
        <f>91.2/3</f>
        <v>30.400000000000002</v>
      </c>
      <c r="J85" s="17">
        <v>9120</v>
      </c>
      <c r="K85" t="s">
        <v>112</v>
      </c>
      <c r="L85" s="17">
        <v>6.6399998664855957</v>
      </c>
      <c r="M85" s="17">
        <f t="shared" si="6"/>
        <v>1991.9999599456787</v>
      </c>
      <c r="N85" s="17">
        <v>283.92723627189997</v>
      </c>
      <c r="O85" s="17">
        <f t="shared" si="7"/>
        <v>-7128.0000400543213</v>
      </c>
      <c r="P85" s="12">
        <f t="shared" si="8"/>
        <v>-0.7815789517603422</v>
      </c>
    </row>
    <row r="86" spans="1:16" x14ac:dyDescent="0.3">
      <c r="A86" s="1">
        <v>43496</v>
      </c>
      <c r="B86" t="s">
        <v>108</v>
      </c>
      <c r="C86" t="s">
        <v>109</v>
      </c>
      <c r="D86" t="s">
        <v>110</v>
      </c>
      <c r="E86" t="s">
        <v>90</v>
      </c>
      <c r="F86" t="s">
        <v>164</v>
      </c>
      <c r="G86" t="s">
        <v>43</v>
      </c>
      <c r="H86">
        <v>100</v>
      </c>
      <c r="I86" s="17">
        <v>46</v>
      </c>
      <c r="J86" s="17">
        <v>4600</v>
      </c>
      <c r="K86" t="s">
        <v>112</v>
      </c>
      <c r="L86" s="17">
        <v>93.889999389648438</v>
      </c>
      <c r="M86" s="17">
        <f t="shared" si="6"/>
        <v>9388.9999389648438</v>
      </c>
      <c r="N86" s="17">
        <v>346.01147136499998</v>
      </c>
      <c r="O86" s="17">
        <f t="shared" si="7"/>
        <v>4788.9999389648438</v>
      </c>
      <c r="P86" s="12">
        <f t="shared" si="8"/>
        <v>1.0410869432532268</v>
      </c>
    </row>
    <row r="87" spans="1:16" x14ac:dyDescent="0.3">
      <c r="A87" s="1">
        <v>43402</v>
      </c>
      <c r="B87" t="s">
        <v>108</v>
      </c>
      <c r="C87" t="s">
        <v>109</v>
      </c>
      <c r="D87" t="s">
        <v>110</v>
      </c>
      <c r="E87" t="s">
        <v>53</v>
      </c>
      <c r="F87" t="s">
        <v>111</v>
      </c>
      <c r="G87" t="s">
        <v>43</v>
      </c>
      <c r="H87">
        <v>100</v>
      </c>
      <c r="I87" s="17">
        <v>43</v>
      </c>
      <c r="J87" s="17">
        <v>4300</v>
      </c>
      <c r="K87" t="s">
        <v>112</v>
      </c>
      <c r="L87">
        <v>33.75</v>
      </c>
      <c r="M87" s="17">
        <f t="shared" si="6"/>
        <v>3375</v>
      </c>
      <c r="N87" s="17">
        <v>388.90357883674989</v>
      </c>
      <c r="O87" s="17">
        <f t="shared" si="7"/>
        <v>-925</v>
      </c>
      <c r="P87" s="12">
        <f t="shared" si="8"/>
        <v>-0.21511627906976744</v>
      </c>
    </row>
    <row r="88" spans="1:16" x14ac:dyDescent="0.3">
      <c r="A88" s="1">
        <v>43402</v>
      </c>
      <c r="B88" t="s">
        <v>108</v>
      </c>
      <c r="C88" t="s">
        <v>109</v>
      </c>
      <c r="D88" t="s">
        <v>110</v>
      </c>
      <c r="E88" t="s">
        <v>63</v>
      </c>
      <c r="F88" t="s">
        <v>165</v>
      </c>
      <c r="G88" t="s">
        <v>43</v>
      </c>
      <c r="H88">
        <v>100</v>
      </c>
      <c r="I88" s="17">
        <v>12.2</v>
      </c>
      <c r="J88" s="17">
        <v>1220</v>
      </c>
      <c r="K88" t="s">
        <v>112</v>
      </c>
      <c r="L88">
        <v>13.52999973297119</v>
      </c>
      <c r="M88" s="17">
        <f t="shared" si="6"/>
        <v>1352.9999732971189</v>
      </c>
      <c r="N88" s="17">
        <v>105.61236952180001</v>
      </c>
      <c r="O88" s="17">
        <f t="shared" si="7"/>
        <v>132.99997329711891</v>
      </c>
      <c r="P88" s="12">
        <f t="shared" si="8"/>
        <v>0.10901637155501551</v>
      </c>
    </row>
    <row r="89" spans="1:16" x14ac:dyDescent="0.3">
      <c r="A89" s="1">
        <v>43250</v>
      </c>
      <c r="B89" t="s">
        <v>108</v>
      </c>
      <c r="C89" t="s">
        <v>109</v>
      </c>
      <c r="D89" t="s">
        <v>110</v>
      </c>
      <c r="E89" t="s">
        <v>82</v>
      </c>
      <c r="F89" t="s">
        <v>166</v>
      </c>
      <c r="G89" t="s">
        <v>43</v>
      </c>
      <c r="H89">
        <v>100</v>
      </c>
      <c r="I89" s="17">
        <v>18.39</v>
      </c>
      <c r="J89" s="17">
        <v>1839</v>
      </c>
      <c r="K89" t="s">
        <v>112</v>
      </c>
      <c r="L89">
        <v>28.440000534057621</v>
      </c>
      <c r="M89" s="17">
        <f t="shared" si="6"/>
        <v>2844.0000534057622</v>
      </c>
      <c r="N89" s="17">
        <v>152.73220000000001</v>
      </c>
      <c r="O89" s="17">
        <f t="shared" si="7"/>
        <v>1005.0000534057622</v>
      </c>
      <c r="P89" s="12">
        <f t="shared" si="8"/>
        <v>0.54649268809448737</v>
      </c>
    </row>
    <row r="90" spans="1:16" x14ac:dyDescent="0.3">
      <c r="A90" s="1">
        <v>43241</v>
      </c>
      <c r="B90" t="s">
        <v>108</v>
      </c>
      <c r="C90" t="s">
        <v>109</v>
      </c>
      <c r="D90" t="s">
        <v>110</v>
      </c>
      <c r="E90" t="s">
        <v>76</v>
      </c>
      <c r="F90" t="s">
        <v>160</v>
      </c>
      <c r="G90" t="s">
        <v>43</v>
      </c>
      <c r="H90">
        <v>200</v>
      </c>
      <c r="I90" s="17">
        <v>22.5</v>
      </c>
      <c r="J90" s="17">
        <v>4500</v>
      </c>
      <c r="K90" t="s">
        <v>112</v>
      </c>
      <c r="L90">
        <v>27.760000228881839</v>
      </c>
      <c r="M90" s="17">
        <f t="shared" si="6"/>
        <v>5552.0000457763681</v>
      </c>
      <c r="N90" s="17">
        <v>885.12253333333319</v>
      </c>
      <c r="O90" s="17">
        <f t="shared" si="7"/>
        <v>1052.0000457763681</v>
      </c>
      <c r="P90" s="12">
        <f t="shared" si="8"/>
        <v>0.23377778795030402</v>
      </c>
    </row>
    <row r="91" spans="1:16" x14ac:dyDescent="0.3">
      <c r="A91" s="1">
        <v>43229</v>
      </c>
      <c r="B91" t="s">
        <v>108</v>
      </c>
      <c r="C91" t="s">
        <v>109</v>
      </c>
      <c r="D91" t="s">
        <v>110</v>
      </c>
      <c r="E91" t="s">
        <v>61</v>
      </c>
      <c r="F91" t="s">
        <v>167</v>
      </c>
      <c r="G91" t="s">
        <v>43</v>
      </c>
      <c r="H91">
        <v>200</v>
      </c>
      <c r="I91" s="17">
        <v>16.350000000000001</v>
      </c>
      <c r="J91" s="17">
        <v>3270</v>
      </c>
      <c r="K91" t="s">
        <v>112</v>
      </c>
      <c r="L91">
        <v>29.620000839233398</v>
      </c>
      <c r="M91" s="17">
        <f t="shared" si="6"/>
        <v>5924.0001678466797</v>
      </c>
      <c r="N91" s="17">
        <v>547.32962593999991</v>
      </c>
      <c r="O91" s="17">
        <f t="shared" si="7"/>
        <v>2654.0001678466797</v>
      </c>
      <c r="P91" s="12">
        <f t="shared" si="8"/>
        <v>0.81162084643629351</v>
      </c>
    </row>
    <row r="92" spans="1:16" x14ac:dyDescent="0.3">
      <c r="A92" s="1">
        <v>43227</v>
      </c>
      <c r="B92" t="s">
        <v>108</v>
      </c>
      <c r="C92" t="s">
        <v>109</v>
      </c>
      <c r="D92" t="s">
        <v>110</v>
      </c>
      <c r="E92" t="s">
        <v>52</v>
      </c>
      <c r="F92" t="s">
        <v>168</v>
      </c>
      <c r="G92" t="s">
        <v>43</v>
      </c>
      <c r="H92">
        <v>200</v>
      </c>
      <c r="I92" s="17">
        <v>24</v>
      </c>
      <c r="J92" s="17">
        <v>4800</v>
      </c>
      <c r="K92" t="s">
        <v>112</v>
      </c>
      <c r="L92">
        <v>59.860000610351563</v>
      </c>
      <c r="M92" s="17">
        <f t="shared" si="6"/>
        <v>11972.000122070313</v>
      </c>
      <c r="N92" s="17">
        <v>720.06138229999999</v>
      </c>
      <c r="O92" s="17">
        <f t="shared" si="7"/>
        <v>7172.0001220703125</v>
      </c>
      <c r="P92" s="12">
        <f t="shared" si="8"/>
        <v>1.4941666920979817</v>
      </c>
    </row>
    <row r="93" spans="1:16" x14ac:dyDescent="0.3">
      <c r="A93" s="1">
        <v>43227</v>
      </c>
      <c r="B93" t="s">
        <v>108</v>
      </c>
      <c r="C93" t="s">
        <v>109</v>
      </c>
      <c r="D93" t="s">
        <v>110</v>
      </c>
      <c r="E93" t="s">
        <v>56</v>
      </c>
      <c r="F93" t="s">
        <v>169</v>
      </c>
      <c r="G93" t="s">
        <v>43</v>
      </c>
      <c r="H93">
        <v>200</v>
      </c>
      <c r="I93" s="17">
        <v>24.87</v>
      </c>
      <c r="J93" s="17">
        <v>4974</v>
      </c>
      <c r="K93" t="s">
        <v>112</v>
      </c>
      <c r="L93">
        <v>23.29999923706055</v>
      </c>
      <c r="M93" s="17">
        <f t="shared" si="6"/>
        <v>4659.9998474121103</v>
      </c>
      <c r="N93" s="17">
        <v>0</v>
      </c>
      <c r="O93" s="17">
        <f t="shared" si="7"/>
        <v>-314.00015258788972</v>
      </c>
      <c r="P93" s="12">
        <f t="shared" si="8"/>
        <v>-6.3128297665438218E-2</v>
      </c>
    </row>
    <row r="94" spans="1:16" x14ac:dyDescent="0.3">
      <c r="A94" s="1">
        <v>43227</v>
      </c>
      <c r="B94" t="s">
        <v>108</v>
      </c>
      <c r="C94" t="s">
        <v>109</v>
      </c>
      <c r="D94" t="s">
        <v>110</v>
      </c>
      <c r="E94" t="s">
        <v>76</v>
      </c>
      <c r="F94" t="s">
        <v>170</v>
      </c>
      <c r="G94" t="s">
        <v>43</v>
      </c>
      <c r="H94">
        <v>200</v>
      </c>
      <c r="I94" s="17">
        <v>23.6</v>
      </c>
      <c r="J94" s="17">
        <v>4720</v>
      </c>
      <c r="K94" t="s">
        <v>112</v>
      </c>
      <c r="L94">
        <v>27.760000228881839</v>
      </c>
      <c r="M94" s="17">
        <f t="shared" si="6"/>
        <v>5552.0000457763681</v>
      </c>
      <c r="N94" s="17">
        <v>885.12253333333319</v>
      </c>
      <c r="O94" s="17">
        <f t="shared" si="7"/>
        <v>832.0000457763681</v>
      </c>
      <c r="P94" s="12">
        <f t="shared" si="8"/>
        <v>0.17627119613906103</v>
      </c>
    </row>
    <row r="95" spans="1:16" x14ac:dyDescent="0.3">
      <c r="A95" s="1">
        <v>43201</v>
      </c>
      <c r="B95" t="s">
        <v>108</v>
      </c>
      <c r="C95" t="s">
        <v>109</v>
      </c>
      <c r="D95" t="s">
        <v>110</v>
      </c>
      <c r="E95" t="s">
        <v>80</v>
      </c>
      <c r="F95" t="s">
        <v>140</v>
      </c>
      <c r="G95" t="s">
        <v>43</v>
      </c>
      <c r="H95">
        <v>100</v>
      </c>
      <c r="I95" s="17">
        <v>15.03</v>
      </c>
      <c r="J95" s="17">
        <v>1503</v>
      </c>
      <c r="K95" t="s">
        <v>112</v>
      </c>
      <c r="L95">
        <v>19.29999923706055</v>
      </c>
      <c r="M95" s="17">
        <f t="shared" si="6"/>
        <v>1929.9999237060551</v>
      </c>
      <c r="N95" s="17">
        <v>268.76415404090739</v>
      </c>
      <c r="O95" s="17">
        <f t="shared" si="7"/>
        <v>426.99992370605514</v>
      </c>
      <c r="P95" s="12">
        <f t="shared" si="8"/>
        <v>0.28409841896610455</v>
      </c>
    </row>
    <row r="96" spans="1:16" x14ac:dyDescent="0.3">
      <c r="A96" s="1">
        <v>43194</v>
      </c>
      <c r="B96" t="s">
        <v>108</v>
      </c>
      <c r="C96" t="s">
        <v>109</v>
      </c>
      <c r="D96" t="s">
        <v>110</v>
      </c>
      <c r="E96" t="s">
        <v>78</v>
      </c>
      <c r="F96" t="s">
        <v>150</v>
      </c>
      <c r="G96" t="s">
        <v>43</v>
      </c>
      <c r="H96">
        <v>3200</v>
      </c>
      <c r="I96" s="17">
        <v>2.9375</v>
      </c>
      <c r="J96" s="17">
        <v>9400</v>
      </c>
      <c r="K96" t="s">
        <v>112</v>
      </c>
      <c r="L96">
        <v>25.909999847412109</v>
      </c>
      <c r="M96" s="17">
        <f t="shared" si="6"/>
        <v>82911.99951171875</v>
      </c>
      <c r="N96" s="17">
        <v>263.57430985299999</v>
      </c>
      <c r="O96" s="17">
        <f t="shared" si="7"/>
        <v>73511.99951171875</v>
      </c>
      <c r="P96" s="12">
        <f t="shared" si="8"/>
        <v>7.8204254799700799</v>
      </c>
    </row>
    <row r="97" spans="1:16" x14ac:dyDescent="0.3">
      <c r="A97" s="1">
        <v>43187</v>
      </c>
      <c r="B97" t="s">
        <v>108</v>
      </c>
      <c r="C97" t="s">
        <v>109</v>
      </c>
      <c r="D97" t="s">
        <v>110</v>
      </c>
      <c r="E97" t="s">
        <v>82</v>
      </c>
      <c r="F97" t="s">
        <v>171</v>
      </c>
      <c r="G97" t="s">
        <v>43</v>
      </c>
      <c r="H97">
        <v>100</v>
      </c>
      <c r="I97" s="17">
        <v>21</v>
      </c>
      <c r="J97" s="17">
        <v>2100</v>
      </c>
      <c r="K97" t="s">
        <v>112</v>
      </c>
      <c r="L97">
        <v>28.440000534057621</v>
      </c>
      <c r="M97" s="17">
        <f t="shared" si="6"/>
        <v>2844.0000534057622</v>
      </c>
      <c r="N97" s="17">
        <v>156.98220000000001</v>
      </c>
      <c r="O97" s="17">
        <f t="shared" si="7"/>
        <v>744.00005340576217</v>
      </c>
      <c r="P97" s="12">
        <f t="shared" si="8"/>
        <v>0.35428573971702959</v>
      </c>
    </row>
    <row r="98" spans="1:16" x14ac:dyDescent="0.3">
      <c r="A98" s="1">
        <v>43186</v>
      </c>
      <c r="B98" t="s">
        <v>108</v>
      </c>
      <c r="C98" t="s">
        <v>109</v>
      </c>
      <c r="D98" t="s">
        <v>110</v>
      </c>
      <c r="E98" t="s">
        <v>57</v>
      </c>
      <c r="F98" t="s">
        <v>144</v>
      </c>
      <c r="G98" t="s">
        <v>43</v>
      </c>
      <c r="H98">
        <v>100</v>
      </c>
      <c r="I98" s="17">
        <v>46</v>
      </c>
      <c r="J98" s="17">
        <v>4600</v>
      </c>
      <c r="K98" t="s">
        <v>112</v>
      </c>
      <c r="L98">
        <v>30.219999313354489</v>
      </c>
      <c r="M98" s="17">
        <f t="shared" si="6"/>
        <v>3021.9999313354488</v>
      </c>
      <c r="N98" s="17">
        <v>272.435808979228</v>
      </c>
      <c r="O98" s="17">
        <f t="shared" si="7"/>
        <v>-1578.0000686645512</v>
      </c>
      <c r="P98" s="12">
        <f t="shared" si="8"/>
        <v>-0.34304349318794591</v>
      </c>
    </row>
    <row r="99" spans="1:16" x14ac:dyDescent="0.3">
      <c r="A99" s="1">
        <v>43186</v>
      </c>
      <c r="B99" t="s">
        <v>108</v>
      </c>
      <c r="C99" t="s">
        <v>109</v>
      </c>
      <c r="D99" t="s">
        <v>110</v>
      </c>
      <c r="E99" t="s">
        <v>77</v>
      </c>
      <c r="F99" t="s">
        <v>146</v>
      </c>
      <c r="G99" t="s">
        <v>43</v>
      </c>
      <c r="H99">
        <v>200</v>
      </c>
      <c r="I99" s="17">
        <v>9.4</v>
      </c>
      <c r="J99" s="17">
        <v>1880</v>
      </c>
      <c r="K99" t="s">
        <v>112</v>
      </c>
      <c r="L99">
        <v>26.829999923706051</v>
      </c>
      <c r="M99" s="17">
        <f t="shared" ref="M99:M130" si="9">H99*L99</f>
        <v>5365.99998474121</v>
      </c>
      <c r="N99" s="17">
        <v>117.9234228</v>
      </c>
      <c r="O99" s="17">
        <f t="shared" ref="O99:O117" si="10">M99-J99</f>
        <v>3485.99998474121</v>
      </c>
      <c r="P99" s="12">
        <f t="shared" ref="P99:P130" si="11">O99/J99</f>
        <v>1.8542553110325586</v>
      </c>
    </row>
    <row r="100" spans="1:16" x14ac:dyDescent="0.3">
      <c r="A100" s="1">
        <v>43186</v>
      </c>
      <c r="B100" t="s">
        <v>108</v>
      </c>
      <c r="C100" t="s">
        <v>109</v>
      </c>
      <c r="D100" t="s">
        <v>110</v>
      </c>
      <c r="E100" t="s">
        <v>83</v>
      </c>
      <c r="F100" t="s">
        <v>143</v>
      </c>
      <c r="G100" t="s">
        <v>43</v>
      </c>
      <c r="H100">
        <v>100</v>
      </c>
      <c r="I100" s="17">
        <v>28.5</v>
      </c>
      <c r="J100" s="17">
        <v>2850</v>
      </c>
      <c r="K100" t="s">
        <v>112</v>
      </c>
      <c r="L100">
        <v>66.900001525878906</v>
      </c>
      <c r="M100" s="17">
        <f t="shared" si="9"/>
        <v>6690.0001525878906</v>
      </c>
      <c r="N100" s="17">
        <v>87.938178114999985</v>
      </c>
      <c r="O100" s="17">
        <f t="shared" si="10"/>
        <v>3840.0001525878906</v>
      </c>
      <c r="P100" s="12">
        <f t="shared" si="11"/>
        <v>1.3473684745922423</v>
      </c>
    </row>
    <row r="101" spans="1:16" x14ac:dyDescent="0.3">
      <c r="A101" s="1">
        <v>43069</v>
      </c>
      <c r="B101" t="s">
        <v>108</v>
      </c>
      <c r="C101" t="s">
        <v>109</v>
      </c>
      <c r="D101" t="s">
        <v>110</v>
      </c>
      <c r="E101" t="s">
        <v>79</v>
      </c>
      <c r="F101" t="s">
        <v>172</v>
      </c>
      <c r="G101" t="s">
        <v>43</v>
      </c>
      <c r="H101">
        <v>100</v>
      </c>
      <c r="I101" s="17">
        <v>6.8</v>
      </c>
      <c r="J101" s="17">
        <v>680</v>
      </c>
      <c r="K101" t="s">
        <v>112</v>
      </c>
      <c r="L101">
        <v>18.879999160766602</v>
      </c>
      <c r="M101" s="17">
        <f t="shared" si="9"/>
        <v>1887.9999160766602</v>
      </c>
      <c r="N101" s="17">
        <v>63.004578160000001</v>
      </c>
      <c r="O101" s="17">
        <f t="shared" si="10"/>
        <v>1207.9999160766602</v>
      </c>
      <c r="P101" s="12">
        <f t="shared" si="11"/>
        <v>1.7764704648186178</v>
      </c>
    </row>
    <row r="102" spans="1:16" x14ac:dyDescent="0.3">
      <c r="A102" s="1">
        <v>43007</v>
      </c>
      <c r="B102" t="s">
        <v>108</v>
      </c>
      <c r="C102" t="s">
        <v>109</v>
      </c>
      <c r="D102" t="s">
        <v>110</v>
      </c>
      <c r="E102" t="s">
        <v>74</v>
      </c>
      <c r="F102" t="s">
        <v>173</v>
      </c>
      <c r="G102" t="s">
        <v>43</v>
      </c>
      <c r="H102">
        <v>100</v>
      </c>
      <c r="I102" s="17">
        <v>29.76</v>
      </c>
      <c r="J102" s="17">
        <v>2976</v>
      </c>
      <c r="K102" t="s">
        <v>112</v>
      </c>
      <c r="L102">
        <v>6.6399998664855957</v>
      </c>
      <c r="M102" s="17">
        <f t="shared" si="9"/>
        <v>663.99998664855957</v>
      </c>
      <c r="N102" s="17">
        <v>180.5061679356167</v>
      </c>
      <c r="O102" s="17">
        <f t="shared" si="10"/>
        <v>-2312.0000133514404</v>
      </c>
      <c r="P102" s="12">
        <f t="shared" si="11"/>
        <v>-0.77688172491647867</v>
      </c>
    </row>
    <row r="103" spans="1:16" x14ac:dyDescent="0.3">
      <c r="A103" s="1">
        <v>43000</v>
      </c>
      <c r="B103" t="s">
        <v>108</v>
      </c>
      <c r="C103" t="s">
        <v>109</v>
      </c>
      <c r="D103" t="s">
        <v>110</v>
      </c>
      <c r="E103" t="s">
        <v>64</v>
      </c>
      <c r="F103" t="s">
        <v>174</v>
      </c>
      <c r="G103" t="s">
        <v>43</v>
      </c>
      <c r="H103">
        <v>100</v>
      </c>
      <c r="I103" s="17">
        <v>16.399999999999999</v>
      </c>
      <c r="J103" s="17">
        <v>1640</v>
      </c>
      <c r="K103" t="s">
        <v>112</v>
      </c>
      <c r="L103">
        <v>20.14999961853027</v>
      </c>
      <c r="M103" s="17">
        <f t="shared" si="9"/>
        <v>2014.9999618530269</v>
      </c>
      <c r="N103" s="17">
        <v>75.026942902499997</v>
      </c>
      <c r="O103" s="17">
        <f t="shared" si="10"/>
        <v>374.99996185302689</v>
      </c>
      <c r="P103" s="12">
        <f t="shared" si="11"/>
        <v>0.22865851332501638</v>
      </c>
    </row>
    <row r="104" spans="1:16" x14ac:dyDescent="0.3">
      <c r="A104" s="1">
        <v>42997</v>
      </c>
      <c r="B104" t="s">
        <v>108</v>
      </c>
      <c r="C104" t="s">
        <v>109</v>
      </c>
      <c r="D104" t="s">
        <v>110</v>
      </c>
      <c r="E104" t="s">
        <v>71</v>
      </c>
      <c r="F104" t="s">
        <v>175</v>
      </c>
      <c r="G104" t="s">
        <v>43</v>
      </c>
      <c r="H104">
        <v>200</v>
      </c>
      <c r="I104" s="17">
        <v>5.9</v>
      </c>
      <c r="J104" s="17">
        <v>1180</v>
      </c>
      <c r="K104" t="s">
        <v>112</v>
      </c>
      <c r="L104">
        <v>10.94999980926514</v>
      </c>
      <c r="M104" s="17">
        <f t="shared" si="9"/>
        <v>2189.9999618530283</v>
      </c>
      <c r="N104" s="17">
        <v>92.000000000000014</v>
      </c>
      <c r="O104" s="17">
        <f t="shared" si="10"/>
        <v>1009.9999618530283</v>
      </c>
      <c r="P104" s="12">
        <f t="shared" si="11"/>
        <v>0.85593217106188835</v>
      </c>
    </row>
    <row r="105" spans="1:16" x14ac:dyDescent="0.3">
      <c r="A105" s="1">
        <v>42957</v>
      </c>
      <c r="B105" t="s">
        <v>108</v>
      </c>
      <c r="C105" t="s">
        <v>109</v>
      </c>
      <c r="D105" t="s">
        <v>110</v>
      </c>
      <c r="E105" t="s">
        <v>72</v>
      </c>
      <c r="F105" t="s">
        <v>176</v>
      </c>
      <c r="G105" t="s">
        <v>43</v>
      </c>
      <c r="H105">
        <v>200</v>
      </c>
      <c r="I105" s="17">
        <v>2.2000000000000002</v>
      </c>
      <c r="J105" s="17">
        <v>440</v>
      </c>
      <c r="K105" t="s">
        <v>112</v>
      </c>
      <c r="L105">
        <v>10.10000038146973</v>
      </c>
      <c r="M105" s="17">
        <f t="shared" si="9"/>
        <v>2020.000076293946</v>
      </c>
      <c r="N105" s="17">
        <v>0</v>
      </c>
      <c r="O105" s="17">
        <f t="shared" si="10"/>
        <v>1580.000076293946</v>
      </c>
      <c r="P105" s="12">
        <f t="shared" si="11"/>
        <v>3.5909092643044227</v>
      </c>
    </row>
    <row r="106" spans="1:16" x14ac:dyDescent="0.3">
      <c r="A106" s="1">
        <v>42956</v>
      </c>
      <c r="B106" t="s">
        <v>108</v>
      </c>
      <c r="C106" t="s">
        <v>109</v>
      </c>
      <c r="D106" t="s">
        <v>110</v>
      </c>
      <c r="E106" t="s">
        <v>79</v>
      </c>
      <c r="F106" t="s">
        <v>177</v>
      </c>
      <c r="G106" t="s">
        <v>43</v>
      </c>
      <c r="H106">
        <v>100</v>
      </c>
      <c r="I106" s="17">
        <v>9.85</v>
      </c>
      <c r="J106" s="17">
        <v>985</v>
      </c>
      <c r="K106" t="s">
        <v>112</v>
      </c>
      <c r="L106">
        <v>18.879999160766602</v>
      </c>
      <c r="M106" s="17">
        <f t="shared" si="9"/>
        <v>1887.9999160766602</v>
      </c>
      <c r="N106" s="17">
        <v>63.004578160000001</v>
      </c>
      <c r="O106" s="17">
        <f t="shared" si="10"/>
        <v>902.99991607666016</v>
      </c>
      <c r="P106" s="12">
        <f t="shared" si="11"/>
        <v>0.91675118383417276</v>
      </c>
    </row>
    <row r="107" spans="1:16" x14ac:dyDescent="0.3">
      <c r="A107" s="1">
        <v>42950</v>
      </c>
      <c r="B107" t="s">
        <v>108</v>
      </c>
      <c r="C107" t="s">
        <v>109</v>
      </c>
      <c r="D107" t="s">
        <v>110</v>
      </c>
      <c r="E107" t="s">
        <v>66</v>
      </c>
      <c r="F107" t="s">
        <v>178</v>
      </c>
      <c r="G107" t="s">
        <v>43</v>
      </c>
      <c r="H107">
        <v>100</v>
      </c>
      <c r="I107" s="17">
        <v>34.5</v>
      </c>
      <c r="J107" s="17">
        <v>3450</v>
      </c>
      <c r="K107" t="s">
        <v>112</v>
      </c>
      <c r="L107">
        <v>19.89999961853027</v>
      </c>
      <c r="M107" s="17">
        <f t="shared" si="9"/>
        <v>1989.9999618530269</v>
      </c>
      <c r="N107" s="17">
        <v>106.43458465250001</v>
      </c>
      <c r="O107" s="17">
        <f t="shared" si="10"/>
        <v>-1460.0000381469731</v>
      </c>
      <c r="P107" s="12">
        <f t="shared" si="11"/>
        <v>-0.42318841685419512</v>
      </c>
    </row>
    <row r="108" spans="1:16" x14ac:dyDescent="0.3">
      <c r="A108" s="1">
        <v>42893</v>
      </c>
      <c r="B108" t="s">
        <v>108</v>
      </c>
      <c r="C108" t="s">
        <v>109</v>
      </c>
      <c r="D108" t="s">
        <v>110</v>
      </c>
      <c r="E108" t="s">
        <v>65</v>
      </c>
      <c r="F108" t="s">
        <v>179</v>
      </c>
      <c r="G108" t="s">
        <v>43</v>
      </c>
      <c r="H108">
        <v>200</v>
      </c>
      <c r="I108" s="17">
        <v>6.45</v>
      </c>
      <c r="J108" s="17">
        <v>1290</v>
      </c>
      <c r="K108" t="s">
        <v>112</v>
      </c>
      <c r="L108">
        <v>32.830001831054688</v>
      </c>
      <c r="M108" s="17">
        <f t="shared" si="9"/>
        <v>6566.0003662109375</v>
      </c>
      <c r="N108" s="17">
        <v>191.75716859280001</v>
      </c>
      <c r="O108" s="17">
        <f t="shared" si="10"/>
        <v>5276.0003662109375</v>
      </c>
      <c r="P108" s="12">
        <f t="shared" si="11"/>
        <v>4.0899227645046023</v>
      </c>
    </row>
    <row r="109" spans="1:16" x14ac:dyDescent="0.3">
      <c r="A109" s="1">
        <v>42816</v>
      </c>
      <c r="B109" t="s">
        <v>108</v>
      </c>
      <c r="C109" t="s">
        <v>109</v>
      </c>
      <c r="D109" t="s">
        <v>110</v>
      </c>
      <c r="E109" t="s">
        <v>60</v>
      </c>
      <c r="F109" t="s">
        <v>180</v>
      </c>
      <c r="G109" t="s">
        <v>43</v>
      </c>
      <c r="H109">
        <v>100</v>
      </c>
      <c r="I109" s="17">
        <v>17</v>
      </c>
      <c r="J109" s="17">
        <v>1700</v>
      </c>
      <c r="K109" t="s">
        <v>112</v>
      </c>
      <c r="L109">
        <v>12.460000038146971</v>
      </c>
      <c r="M109" s="17">
        <f t="shared" si="9"/>
        <v>1246.000003814697</v>
      </c>
      <c r="N109" s="17">
        <v>247.48731113262971</v>
      </c>
      <c r="O109" s="17">
        <f t="shared" si="10"/>
        <v>-453.99999618530296</v>
      </c>
      <c r="P109" s="12">
        <f t="shared" si="11"/>
        <v>-0.26705882128547231</v>
      </c>
    </row>
    <row r="110" spans="1:16" x14ac:dyDescent="0.3">
      <c r="A110" s="1">
        <v>42811</v>
      </c>
      <c r="B110" t="s">
        <v>108</v>
      </c>
      <c r="C110" t="s">
        <v>109</v>
      </c>
      <c r="D110" t="s">
        <v>110</v>
      </c>
      <c r="E110" t="s">
        <v>59</v>
      </c>
      <c r="F110" t="s">
        <v>181</v>
      </c>
      <c r="G110" t="s">
        <v>43</v>
      </c>
      <c r="H110">
        <v>100</v>
      </c>
      <c r="I110" s="17">
        <v>15.1</v>
      </c>
      <c r="J110" s="17">
        <v>1510</v>
      </c>
      <c r="K110" t="s">
        <v>112</v>
      </c>
      <c r="L110">
        <v>13.22999954223633</v>
      </c>
      <c r="M110" s="17">
        <f t="shared" si="9"/>
        <v>1322.999954223633</v>
      </c>
      <c r="N110" s="17">
        <v>287.3159789</v>
      </c>
      <c r="O110" s="17">
        <f t="shared" si="10"/>
        <v>-187.00004577636696</v>
      </c>
      <c r="P110" s="12">
        <f t="shared" si="11"/>
        <v>-0.12384108991812381</v>
      </c>
    </row>
    <row r="111" spans="1:16" x14ac:dyDescent="0.3">
      <c r="A111" s="1">
        <v>42808</v>
      </c>
      <c r="B111" t="s">
        <v>108</v>
      </c>
      <c r="C111" t="s">
        <v>109</v>
      </c>
      <c r="D111" t="s">
        <v>110</v>
      </c>
      <c r="E111" t="s">
        <v>62</v>
      </c>
      <c r="F111" t="s">
        <v>182</v>
      </c>
      <c r="G111" t="s">
        <v>43</v>
      </c>
      <c r="H111">
        <v>100</v>
      </c>
      <c r="I111" s="17">
        <v>26.65</v>
      </c>
      <c r="J111" s="17">
        <v>2665</v>
      </c>
      <c r="K111" t="s">
        <v>112</v>
      </c>
      <c r="L111">
        <v>3.660000085830688</v>
      </c>
      <c r="M111" s="17">
        <f t="shared" si="9"/>
        <v>366.00000858306879</v>
      </c>
      <c r="N111" s="17">
        <v>261.68526555570003</v>
      </c>
      <c r="O111" s="17">
        <f t="shared" si="10"/>
        <v>-2298.9999914169312</v>
      </c>
      <c r="P111" s="12">
        <f t="shared" si="11"/>
        <v>-0.86266416188252582</v>
      </c>
    </row>
    <row r="112" spans="1:16" x14ac:dyDescent="0.3">
      <c r="A112" s="1">
        <v>42803</v>
      </c>
      <c r="B112" t="s">
        <v>108</v>
      </c>
      <c r="C112" t="s">
        <v>109</v>
      </c>
      <c r="D112" t="s">
        <v>110</v>
      </c>
      <c r="E112" t="s">
        <v>85</v>
      </c>
      <c r="F112" t="s">
        <v>183</v>
      </c>
      <c r="G112" t="s">
        <v>43</v>
      </c>
      <c r="H112">
        <v>100</v>
      </c>
      <c r="I112" s="17">
        <v>13.1</v>
      </c>
      <c r="J112" s="17">
        <v>1310</v>
      </c>
      <c r="K112" t="s">
        <v>112</v>
      </c>
      <c r="L112">
        <v>4.3499999046325684</v>
      </c>
      <c r="M112" s="17">
        <f t="shared" si="9"/>
        <v>434.99999046325684</v>
      </c>
      <c r="N112" s="17">
        <v>63.988441742306669</v>
      </c>
      <c r="O112" s="17">
        <f t="shared" si="10"/>
        <v>-875.00000953674316</v>
      </c>
      <c r="P112" s="12">
        <f t="shared" si="11"/>
        <v>-0.66793893857766651</v>
      </c>
    </row>
    <row r="113" spans="1:16" x14ac:dyDescent="0.3">
      <c r="A113" s="1">
        <v>42790</v>
      </c>
      <c r="B113" t="s">
        <v>108</v>
      </c>
      <c r="C113" t="s">
        <v>109</v>
      </c>
      <c r="D113" t="s">
        <v>110</v>
      </c>
      <c r="E113" t="s">
        <v>52</v>
      </c>
      <c r="F113" t="s">
        <v>184</v>
      </c>
      <c r="G113" t="s">
        <v>43</v>
      </c>
      <c r="H113">
        <v>100</v>
      </c>
      <c r="I113" s="17">
        <v>18.899999999999999</v>
      </c>
      <c r="J113" s="17">
        <v>1890</v>
      </c>
      <c r="K113" t="s">
        <v>112</v>
      </c>
      <c r="L113">
        <v>59.860000610351563</v>
      </c>
      <c r="M113" s="17">
        <f t="shared" si="9"/>
        <v>5986.0000610351563</v>
      </c>
      <c r="N113" s="17">
        <v>406.83169540000011</v>
      </c>
      <c r="O113" s="17">
        <f t="shared" si="10"/>
        <v>4096.0000610351563</v>
      </c>
      <c r="P113" s="12">
        <f t="shared" si="11"/>
        <v>2.1671957994895008</v>
      </c>
    </row>
    <row r="114" spans="1:16" x14ac:dyDescent="0.3">
      <c r="A114" s="1">
        <v>42790</v>
      </c>
      <c r="B114" t="s">
        <v>108</v>
      </c>
      <c r="C114" t="s">
        <v>109</v>
      </c>
      <c r="D114" t="s">
        <v>110</v>
      </c>
      <c r="E114" t="s">
        <v>81</v>
      </c>
      <c r="F114" t="s">
        <v>185</v>
      </c>
      <c r="G114" t="s">
        <v>43</v>
      </c>
      <c r="H114">
        <v>100</v>
      </c>
      <c r="I114" s="17">
        <v>24.9</v>
      </c>
      <c r="J114" s="17">
        <v>2490</v>
      </c>
      <c r="K114" t="s">
        <v>112</v>
      </c>
      <c r="L114">
        <v>53.299999237060547</v>
      </c>
      <c r="M114" s="17">
        <f t="shared" si="9"/>
        <v>5329.9999237060547</v>
      </c>
      <c r="N114" s="17">
        <v>105.7541780432</v>
      </c>
      <c r="O114" s="17">
        <f t="shared" si="10"/>
        <v>2839.9999237060547</v>
      </c>
      <c r="P114" s="12">
        <f t="shared" si="11"/>
        <v>1.1405622183558453</v>
      </c>
    </row>
    <row r="115" spans="1:16" x14ac:dyDescent="0.3">
      <c r="A115" s="1">
        <v>42790</v>
      </c>
      <c r="B115" t="s">
        <v>108</v>
      </c>
      <c r="C115" t="s">
        <v>109</v>
      </c>
      <c r="D115" t="s">
        <v>110</v>
      </c>
      <c r="E115" t="s">
        <v>82</v>
      </c>
      <c r="F115" t="s">
        <v>171</v>
      </c>
      <c r="G115" t="s">
        <v>43</v>
      </c>
      <c r="H115">
        <v>200</v>
      </c>
      <c r="I115" s="17">
        <v>15.35</v>
      </c>
      <c r="J115" s="17">
        <v>3070</v>
      </c>
      <c r="K115" t="s">
        <v>112</v>
      </c>
      <c r="L115">
        <v>28.440000534057621</v>
      </c>
      <c r="M115" s="17">
        <f t="shared" si="9"/>
        <v>5688.0001068115243</v>
      </c>
      <c r="N115" s="17">
        <v>313.96440000000001</v>
      </c>
      <c r="O115" s="17">
        <f t="shared" si="10"/>
        <v>2618.0001068115243</v>
      </c>
      <c r="P115" s="12">
        <f t="shared" si="11"/>
        <v>0.85276876443372129</v>
      </c>
    </row>
    <row r="116" spans="1:16" x14ac:dyDescent="0.3">
      <c r="A116" s="1">
        <v>42783</v>
      </c>
      <c r="B116" t="s">
        <v>108</v>
      </c>
      <c r="C116" t="s">
        <v>109</v>
      </c>
      <c r="D116" t="s">
        <v>110</v>
      </c>
      <c r="E116" t="s">
        <v>54</v>
      </c>
      <c r="F116" t="s">
        <v>186</v>
      </c>
      <c r="G116" t="s">
        <v>43</v>
      </c>
      <c r="H116">
        <v>100</v>
      </c>
      <c r="I116" s="17">
        <v>32.4</v>
      </c>
      <c r="J116" s="17">
        <v>3240</v>
      </c>
      <c r="K116" t="s">
        <v>112</v>
      </c>
      <c r="L116">
        <v>25.20000076293945</v>
      </c>
      <c r="M116" s="17">
        <f t="shared" si="9"/>
        <v>2520.0000762939449</v>
      </c>
      <c r="N116" s="17">
        <v>437.0167272499998</v>
      </c>
      <c r="O116" s="17">
        <f t="shared" si="10"/>
        <v>-719.99992370605514</v>
      </c>
      <c r="P116" s="12">
        <f t="shared" si="11"/>
        <v>-0.22222219867470838</v>
      </c>
    </row>
    <row r="117" spans="1:16" x14ac:dyDescent="0.3">
      <c r="A117" s="1">
        <v>42783</v>
      </c>
      <c r="B117" t="s">
        <v>108</v>
      </c>
      <c r="C117" t="s">
        <v>109</v>
      </c>
      <c r="D117" t="s">
        <v>110</v>
      </c>
      <c r="E117" t="s">
        <v>70</v>
      </c>
      <c r="F117" t="s">
        <v>187</v>
      </c>
      <c r="G117" t="s">
        <v>43</v>
      </c>
      <c r="H117">
        <v>200</v>
      </c>
      <c r="I117" s="17">
        <v>13.2</v>
      </c>
      <c r="J117" s="17">
        <v>2640</v>
      </c>
      <c r="K117" t="s">
        <v>112</v>
      </c>
      <c r="L117">
        <v>24.110000610351559</v>
      </c>
      <c r="M117" s="17">
        <f t="shared" si="9"/>
        <v>4822.0001220703116</v>
      </c>
      <c r="N117" s="17">
        <v>165.4</v>
      </c>
      <c r="O117" s="17">
        <f t="shared" si="10"/>
        <v>2182.0001220703116</v>
      </c>
      <c r="P117" s="12">
        <f t="shared" si="11"/>
        <v>0.82651519775390592</v>
      </c>
    </row>
  </sheetData>
  <autoFilter ref="A2:L117" xr:uid="{00000000-0009-0000-0000-000002000000}">
    <sortState xmlns:xlrd2="http://schemas.microsoft.com/office/spreadsheetml/2017/richdata2" ref="A56:L96">
      <sortCondition ref="E2:E117"/>
    </sortState>
  </autoFilter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4"/>
  <sheetViews>
    <sheetView topLeftCell="A49" workbookViewId="0">
      <selection activeCell="C75" sqref="C75"/>
    </sheetView>
  </sheetViews>
  <sheetFormatPr defaultRowHeight="14.4" x14ac:dyDescent="0.3"/>
  <cols>
    <col min="2" max="2" width="19.5546875" style="13" bestFit="1" customWidth="1"/>
    <col min="3" max="3" width="20" style="13" bestFit="1" customWidth="1"/>
  </cols>
  <sheetData>
    <row r="2" spans="2:3" x14ac:dyDescent="0.3">
      <c r="B2" s="6" t="s">
        <v>162</v>
      </c>
      <c r="C2" t="s">
        <v>88</v>
      </c>
    </row>
    <row r="3" spans="2:3" x14ac:dyDescent="0.3">
      <c r="B3" s="6" t="s">
        <v>161</v>
      </c>
      <c r="C3" t="s">
        <v>59</v>
      </c>
    </row>
    <row r="4" spans="2:3" x14ac:dyDescent="0.3">
      <c r="B4" s="6" t="s">
        <v>142</v>
      </c>
      <c r="C4" t="s">
        <v>55</v>
      </c>
    </row>
    <row r="5" spans="2:3" x14ac:dyDescent="0.3">
      <c r="B5" t="s">
        <v>147</v>
      </c>
      <c r="C5" t="s">
        <v>58</v>
      </c>
    </row>
    <row r="6" spans="2:3" x14ac:dyDescent="0.3">
      <c r="B6" t="s">
        <v>111</v>
      </c>
      <c r="C6" t="s">
        <v>53</v>
      </c>
    </row>
    <row r="7" spans="2:3" x14ac:dyDescent="0.3">
      <c r="B7" s="6" t="s">
        <v>144</v>
      </c>
      <c r="C7" t="s">
        <v>57</v>
      </c>
    </row>
    <row r="8" spans="2:3" x14ac:dyDescent="0.3">
      <c r="B8" t="s">
        <v>123</v>
      </c>
      <c r="C8" t="s">
        <v>68</v>
      </c>
    </row>
    <row r="9" spans="2:3" x14ac:dyDescent="0.3">
      <c r="B9" t="s">
        <v>114</v>
      </c>
      <c r="C9" t="s">
        <v>69</v>
      </c>
    </row>
    <row r="10" spans="2:3" x14ac:dyDescent="0.3">
      <c r="B10" t="s">
        <v>113</v>
      </c>
      <c r="C10" t="s">
        <v>67</v>
      </c>
    </row>
    <row r="11" spans="2:3" x14ac:dyDescent="0.3">
      <c r="B11" t="s">
        <v>126</v>
      </c>
      <c r="C11" t="s">
        <v>9</v>
      </c>
    </row>
    <row r="12" spans="2:3" x14ac:dyDescent="0.3">
      <c r="B12" s="6" t="s">
        <v>130</v>
      </c>
      <c r="C12" t="s">
        <v>9</v>
      </c>
    </row>
    <row r="13" spans="2:3" x14ac:dyDescent="0.3">
      <c r="B13" s="6" t="s">
        <v>155</v>
      </c>
      <c r="C13" t="s">
        <v>16</v>
      </c>
    </row>
    <row r="14" spans="2:3" x14ac:dyDescent="0.3">
      <c r="B14" s="6" t="s">
        <v>139</v>
      </c>
      <c r="C14" t="s">
        <v>16</v>
      </c>
    </row>
    <row r="15" spans="2:3" x14ac:dyDescent="0.3">
      <c r="B15" s="6" t="s">
        <v>151</v>
      </c>
      <c r="C15" t="s">
        <v>29</v>
      </c>
    </row>
    <row r="16" spans="2:3" ht="15" customHeight="1" thickBot="1" x14ac:dyDescent="0.35">
      <c r="B16" s="6" t="s">
        <v>157</v>
      </c>
      <c r="C16" t="s">
        <v>29</v>
      </c>
    </row>
    <row r="17" spans="2:3" ht="15" customHeight="1" thickBot="1" x14ac:dyDescent="0.35">
      <c r="B17" s="7" t="s">
        <v>129</v>
      </c>
      <c r="C17" t="s">
        <v>25</v>
      </c>
    </row>
    <row r="18" spans="2:3" x14ac:dyDescent="0.3">
      <c r="B18" s="9" t="s">
        <v>128</v>
      </c>
      <c r="C18" t="s">
        <v>31</v>
      </c>
    </row>
    <row r="19" spans="2:3" ht="15" customHeight="1" thickBot="1" x14ac:dyDescent="0.35">
      <c r="B19" s="8" t="s">
        <v>127</v>
      </c>
      <c r="C19" t="s">
        <v>31</v>
      </c>
    </row>
    <row r="20" spans="2:3" ht="15" customHeight="1" thickBot="1" x14ac:dyDescent="0.35">
      <c r="B20" s="7" t="s">
        <v>115</v>
      </c>
      <c r="C20" t="s">
        <v>27</v>
      </c>
    </row>
    <row r="21" spans="2:3" x14ac:dyDescent="0.3">
      <c r="B21" t="s">
        <v>122</v>
      </c>
      <c r="C21" t="s">
        <v>27</v>
      </c>
    </row>
    <row r="22" spans="2:3" x14ac:dyDescent="0.3">
      <c r="B22" t="s">
        <v>117</v>
      </c>
      <c r="C22" t="s">
        <v>18</v>
      </c>
    </row>
    <row r="23" spans="2:3" ht="15" customHeight="1" thickBot="1" x14ac:dyDescent="0.35">
      <c r="B23" s="8" t="s">
        <v>121</v>
      </c>
      <c r="C23" t="s">
        <v>18</v>
      </c>
    </row>
    <row r="24" spans="2:3" x14ac:dyDescent="0.3">
      <c r="B24" s="3" t="s">
        <v>152</v>
      </c>
      <c r="C24" t="s">
        <v>40</v>
      </c>
    </row>
    <row r="25" spans="2:3" ht="15" customHeight="1" thickBot="1" x14ac:dyDescent="0.35">
      <c r="B25" s="8" t="s">
        <v>133</v>
      </c>
      <c r="C25" t="s">
        <v>21</v>
      </c>
    </row>
    <row r="26" spans="2:3" x14ac:dyDescent="0.3">
      <c r="B26" s="3" t="s">
        <v>136</v>
      </c>
      <c r="C26" t="s">
        <v>6</v>
      </c>
    </row>
    <row r="27" spans="2:3" x14ac:dyDescent="0.3">
      <c r="B27" s="3" t="s">
        <v>131</v>
      </c>
      <c r="C27" t="s">
        <v>6</v>
      </c>
    </row>
    <row r="28" spans="2:3" ht="15" customHeight="1" thickBot="1" x14ac:dyDescent="0.35">
      <c r="B28" s="8" t="s">
        <v>134</v>
      </c>
      <c r="C28" t="s">
        <v>11</v>
      </c>
    </row>
    <row r="29" spans="2:3" ht="15" customHeight="1" thickBot="1" x14ac:dyDescent="0.35">
      <c r="B29" s="4" t="s">
        <v>154</v>
      </c>
      <c r="C29" t="s">
        <v>34</v>
      </c>
    </row>
    <row r="30" spans="2:3" ht="15" customHeight="1" thickBot="1" x14ac:dyDescent="0.35">
      <c r="B30" s="4" t="s">
        <v>141</v>
      </c>
      <c r="C30" t="s">
        <v>34</v>
      </c>
    </row>
    <row r="31" spans="2:3" ht="15" customHeight="1" thickBot="1" x14ac:dyDescent="0.35">
      <c r="B31" s="4" t="s">
        <v>137</v>
      </c>
      <c r="C31" t="s">
        <v>38</v>
      </c>
    </row>
    <row r="32" spans="2:3" ht="15" customHeight="1" thickBot="1" x14ac:dyDescent="0.35">
      <c r="B32" s="7" t="s">
        <v>124</v>
      </c>
      <c r="C32" t="s">
        <v>14</v>
      </c>
    </row>
    <row r="33" spans="2:3" ht="15" customHeight="1" thickBot="1" x14ac:dyDescent="0.35">
      <c r="B33" s="4" t="s">
        <v>119</v>
      </c>
      <c r="C33" t="s">
        <v>23</v>
      </c>
    </row>
    <row r="34" spans="2:3" x14ac:dyDescent="0.3">
      <c r="B34" s="6" t="s">
        <v>135</v>
      </c>
      <c r="C34" t="s">
        <v>0</v>
      </c>
    </row>
    <row r="35" spans="2:3" ht="15" customHeight="1" thickBot="1" x14ac:dyDescent="0.35">
      <c r="B35" s="3" t="s">
        <v>138</v>
      </c>
      <c r="C35" t="s">
        <v>3</v>
      </c>
    </row>
    <row r="36" spans="2:3" ht="15" customHeight="1" thickBot="1" x14ac:dyDescent="0.35">
      <c r="B36" s="4" t="s">
        <v>120</v>
      </c>
      <c r="C36" t="s">
        <v>36</v>
      </c>
    </row>
    <row r="37" spans="2:3" ht="15" customHeight="1" thickBot="1" x14ac:dyDescent="0.35">
      <c r="B37" s="7" t="s">
        <v>148</v>
      </c>
      <c r="C37" t="s">
        <v>73</v>
      </c>
    </row>
    <row r="38" spans="2:3" ht="15" customHeight="1" thickBot="1" x14ac:dyDescent="0.35">
      <c r="B38" s="4" t="s">
        <v>159</v>
      </c>
      <c r="C38" t="s">
        <v>74</v>
      </c>
    </row>
    <row r="39" spans="2:3" x14ac:dyDescent="0.3">
      <c r="B39" s="3" t="s">
        <v>163</v>
      </c>
      <c r="C39" t="s">
        <v>75</v>
      </c>
    </row>
    <row r="40" spans="2:3" ht="15" customHeight="1" thickBot="1" x14ac:dyDescent="0.35">
      <c r="B40" s="5" t="s">
        <v>160</v>
      </c>
      <c r="C40" t="s">
        <v>76</v>
      </c>
    </row>
    <row r="41" spans="2:3" ht="15" customHeight="1" thickBot="1" x14ac:dyDescent="0.35">
      <c r="B41" s="3" t="s">
        <v>146</v>
      </c>
      <c r="C41" t="s">
        <v>77</v>
      </c>
    </row>
    <row r="42" spans="2:3" ht="15" customHeight="1" thickBot="1" x14ac:dyDescent="0.35">
      <c r="B42" s="4" t="s">
        <v>143</v>
      </c>
      <c r="C42" t="s">
        <v>83</v>
      </c>
    </row>
    <row r="43" spans="2:3" ht="15" customHeight="1" thickBot="1" x14ac:dyDescent="0.35">
      <c r="B43" s="4" t="s">
        <v>188</v>
      </c>
      <c r="C43" t="s">
        <v>189</v>
      </c>
    </row>
    <row r="44" spans="2:3" ht="15" customHeight="1" thickBot="1" x14ac:dyDescent="0.35">
      <c r="B44" s="4" t="s">
        <v>150</v>
      </c>
      <c r="C44" t="s">
        <v>78</v>
      </c>
    </row>
    <row r="45" spans="2:3" ht="15" customHeight="1" thickBot="1" x14ac:dyDescent="0.35">
      <c r="B45" s="4" t="s">
        <v>140</v>
      </c>
      <c r="C45" t="s">
        <v>80</v>
      </c>
    </row>
    <row r="46" spans="2:3" ht="15" customHeight="1" thickBot="1" x14ac:dyDescent="0.35">
      <c r="B46" s="4" t="s">
        <v>145</v>
      </c>
      <c r="C46" t="s">
        <v>81</v>
      </c>
    </row>
    <row r="47" spans="2:3" ht="15" customHeight="1" thickBot="1" x14ac:dyDescent="0.35">
      <c r="B47" s="7" t="s">
        <v>118</v>
      </c>
      <c r="C47" t="s">
        <v>84</v>
      </c>
    </row>
    <row r="48" spans="2:3" ht="15" customHeight="1" thickBot="1" x14ac:dyDescent="0.35">
      <c r="B48" s="7" t="s">
        <v>125</v>
      </c>
      <c r="C48" t="s">
        <v>86</v>
      </c>
    </row>
    <row r="49" spans="2:3" ht="15" customHeight="1" thickBot="1" x14ac:dyDescent="0.35">
      <c r="B49" s="4" t="s">
        <v>156</v>
      </c>
      <c r="C49" t="s">
        <v>87</v>
      </c>
    </row>
    <row r="50" spans="2:3" ht="15" customHeight="1" thickBot="1" x14ac:dyDescent="0.35">
      <c r="B50" s="7" t="s">
        <v>149</v>
      </c>
      <c r="C50" t="s">
        <v>91</v>
      </c>
    </row>
    <row r="51" spans="2:3" ht="15" customHeight="1" thickBot="1" x14ac:dyDescent="0.35">
      <c r="B51" s="4" t="s">
        <v>153</v>
      </c>
      <c r="C51" t="s">
        <v>89</v>
      </c>
    </row>
    <row r="52" spans="2:3" ht="15" customHeight="1" thickBot="1" x14ac:dyDescent="0.35">
      <c r="B52" s="4" t="s">
        <v>164</v>
      </c>
      <c r="C52" t="s">
        <v>90</v>
      </c>
    </row>
    <row r="53" spans="2:3" x14ac:dyDescent="0.3">
      <c r="B53" t="s">
        <v>132</v>
      </c>
      <c r="C53" t="s">
        <v>59</v>
      </c>
    </row>
    <row r="54" spans="2:3" x14ac:dyDescent="0.3">
      <c r="B54" t="s">
        <v>165</v>
      </c>
      <c r="C54" t="s">
        <v>63</v>
      </c>
    </row>
    <row r="55" spans="2:3" x14ac:dyDescent="0.3">
      <c r="B55" t="s">
        <v>166</v>
      </c>
      <c r="C55" t="s">
        <v>82</v>
      </c>
    </row>
    <row r="56" spans="2:3" x14ac:dyDescent="0.3">
      <c r="B56" t="s">
        <v>160</v>
      </c>
      <c r="C56" t="s">
        <v>76</v>
      </c>
    </row>
    <row r="57" spans="2:3" x14ac:dyDescent="0.3">
      <c r="B57" t="s">
        <v>167</v>
      </c>
      <c r="C57" t="s">
        <v>61</v>
      </c>
    </row>
    <row r="58" spans="2:3" x14ac:dyDescent="0.3">
      <c r="B58" t="s">
        <v>171</v>
      </c>
      <c r="C58" t="s">
        <v>82</v>
      </c>
    </row>
    <row r="59" spans="2:3" x14ac:dyDescent="0.3">
      <c r="B59" t="s">
        <v>168</v>
      </c>
      <c r="C59" t="s">
        <v>52</v>
      </c>
    </row>
    <row r="60" spans="2:3" x14ac:dyDescent="0.3">
      <c r="B60" t="s">
        <v>169</v>
      </c>
      <c r="C60" t="s">
        <v>190</v>
      </c>
    </row>
    <row r="61" spans="2:3" x14ac:dyDescent="0.3">
      <c r="B61" t="s">
        <v>170</v>
      </c>
      <c r="C61" t="s">
        <v>76</v>
      </c>
    </row>
    <row r="62" spans="2:3" x14ac:dyDescent="0.3">
      <c r="B62" t="s">
        <v>172</v>
      </c>
      <c r="C62" t="s">
        <v>79</v>
      </c>
    </row>
    <row r="63" spans="2:3" x14ac:dyDescent="0.3">
      <c r="B63" t="s">
        <v>173</v>
      </c>
      <c r="C63" t="s">
        <v>74</v>
      </c>
    </row>
    <row r="64" spans="2:3" x14ac:dyDescent="0.3">
      <c r="B64" t="s">
        <v>184</v>
      </c>
      <c r="C64" t="s">
        <v>52</v>
      </c>
    </row>
    <row r="65" spans="2:3" x14ac:dyDescent="0.3">
      <c r="B65" t="s">
        <v>179</v>
      </c>
      <c r="C65" t="s">
        <v>65</v>
      </c>
    </row>
    <row r="66" spans="2:3" x14ac:dyDescent="0.3">
      <c r="B66" t="s">
        <v>175</v>
      </c>
      <c r="C66" t="s">
        <v>71</v>
      </c>
    </row>
    <row r="67" spans="2:3" x14ac:dyDescent="0.3">
      <c r="B67" t="s">
        <v>174</v>
      </c>
      <c r="C67" t="s">
        <v>64</v>
      </c>
    </row>
    <row r="68" spans="2:3" x14ac:dyDescent="0.3">
      <c r="B68" t="s">
        <v>176</v>
      </c>
      <c r="C68" t="s">
        <v>72</v>
      </c>
    </row>
    <row r="69" spans="2:3" x14ac:dyDescent="0.3">
      <c r="B69" t="s">
        <v>177</v>
      </c>
      <c r="C69" t="s">
        <v>79</v>
      </c>
    </row>
    <row r="70" spans="2:3" x14ac:dyDescent="0.3">
      <c r="B70" t="s">
        <v>178</v>
      </c>
      <c r="C70" t="s">
        <v>66</v>
      </c>
    </row>
    <row r="71" spans="2:3" x14ac:dyDescent="0.3">
      <c r="B71" t="s">
        <v>180</v>
      </c>
      <c r="C71" t="s">
        <v>60</v>
      </c>
    </row>
    <row r="72" spans="2:3" x14ac:dyDescent="0.3">
      <c r="B72" t="s">
        <v>181</v>
      </c>
      <c r="C72" t="s">
        <v>59</v>
      </c>
    </row>
    <row r="73" spans="2:3" x14ac:dyDescent="0.3">
      <c r="B73" t="s">
        <v>182</v>
      </c>
      <c r="C73" t="s">
        <v>62</v>
      </c>
    </row>
    <row r="74" spans="2:3" x14ac:dyDescent="0.3">
      <c r="B74" t="s">
        <v>183</v>
      </c>
      <c r="C74" t="s">
        <v>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Operacoes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Endo</dc:creator>
  <cp:lastModifiedBy>Rogerio Endo</cp:lastModifiedBy>
  <dcterms:created xsi:type="dcterms:W3CDTF">2020-12-21T19:49:35Z</dcterms:created>
  <dcterms:modified xsi:type="dcterms:W3CDTF">2021-04-07T20:43:25Z</dcterms:modified>
</cp:coreProperties>
</file>