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ogit/Downloads/"/>
    </mc:Choice>
  </mc:AlternateContent>
  <xr:revisionPtr revIDLastSave="0" documentId="13_ncr:1_{D6A422CE-4695-D244-9371-1558547D8A5E}" xr6:coauthVersionLast="46" xr6:coauthVersionMax="46" xr10:uidLastSave="{00000000-0000-0000-0000-000000000000}"/>
  <bookViews>
    <workbookView xWindow="0" yWindow="500" windowWidth="30720" windowHeight="18700" xr2:uid="{00000000-000D-0000-FFFF-FFFF00000000}"/>
  </bookViews>
  <sheets>
    <sheet name="example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3" l="1"/>
  <c r="I7" i="13" s="1"/>
  <c r="H8" i="13"/>
  <c r="I8" i="13" s="1"/>
  <c r="H24" i="13"/>
  <c r="I24" i="13" s="1"/>
  <c r="H40" i="13"/>
  <c r="I40" i="13" s="1"/>
  <c r="K34" i="13"/>
  <c r="H9" i="13" s="1"/>
  <c r="I9" i="13" s="1"/>
  <c r="K5" i="13" a="1"/>
  <c r="K5" i="13" s="1"/>
  <c r="O15" i="13" s="1" a="1"/>
  <c r="O15" i="13" s="1"/>
  <c r="H52" i="13" l="1"/>
  <c r="I52" i="13" s="1"/>
  <c r="H50" i="13"/>
  <c r="I50" i="13" s="1"/>
  <c r="H48" i="13"/>
  <c r="I48" i="13" s="1"/>
  <c r="H15" i="13"/>
  <c r="I15" i="13" s="1"/>
  <c r="H46" i="13"/>
  <c r="I46" i="13" s="1"/>
  <c r="H30" i="13"/>
  <c r="I30" i="13" s="1"/>
  <c r="H14" i="13"/>
  <c r="I14" i="13" s="1"/>
  <c r="H38" i="13"/>
  <c r="I38" i="13" s="1"/>
  <c r="H37" i="13"/>
  <c r="I37" i="13" s="1"/>
  <c r="H20" i="13"/>
  <c r="I20" i="13" s="1"/>
  <c r="H51" i="13"/>
  <c r="I51" i="13" s="1"/>
  <c r="H18" i="13"/>
  <c r="I18" i="13" s="1"/>
  <c r="H33" i="13"/>
  <c r="I33" i="13" s="1"/>
  <c r="H47" i="13"/>
  <c r="I47" i="13" s="1"/>
  <c r="H45" i="13"/>
  <c r="I45" i="13" s="1"/>
  <c r="H28" i="13"/>
  <c r="I28" i="13" s="1"/>
  <c r="H23" i="13"/>
  <c r="I23" i="13" s="1"/>
  <c r="H5" i="13"/>
  <c r="I5" i="13" s="1"/>
  <c r="K10" i="13" a="1"/>
  <c r="K10" i="13" s="1"/>
  <c r="K15" i="13" s="1" a="1"/>
  <c r="K15" i="13" s="1"/>
  <c r="K20" i="13" s="1" a="1"/>
  <c r="K20" i="13" s="1"/>
  <c r="H13" i="13"/>
  <c r="I13" i="13" s="1"/>
  <c r="H44" i="13"/>
  <c r="I44" i="13" s="1"/>
  <c r="H22" i="13"/>
  <c r="I22" i="13" s="1"/>
  <c r="H6" i="13"/>
  <c r="I6" i="13" s="1"/>
  <c r="H36" i="13"/>
  <c r="I36" i="13" s="1"/>
  <c r="H35" i="13"/>
  <c r="I35" i="13" s="1"/>
  <c r="H49" i="13"/>
  <c r="I49" i="13" s="1"/>
  <c r="H16" i="13"/>
  <c r="I16" i="13" s="1"/>
  <c r="H42" i="13"/>
  <c r="I42" i="13" s="1"/>
  <c r="H26" i="13"/>
  <c r="I26" i="13" s="1"/>
  <c r="H10" i="13"/>
  <c r="I10" i="13" s="1"/>
  <c r="H39" i="13"/>
  <c r="I39" i="13" s="1"/>
  <c r="H21" i="13"/>
  <c r="I21" i="13" s="1"/>
  <c r="H19" i="13"/>
  <c r="I19" i="13" s="1"/>
  <c r="H34" i="13"/>
  <c r="I34" i="13" s="1"/>
  <c r="H17" i="13"/>
  <c r="I17" i="13" s="1"/>
  <c r="H32" i="13"/>
  <c r="I32" i="13" s="1"/>
  <c r="H31" i="13"/>
  <c r="I31" i="13" s="1"/>
  <c r="H29" i="13"/>
  <c r="I29" i="13" s="1"/>
  <c r="H12" i="13"/>
  <c r="I12" i="13" s="1"/>
  <c r="H43" i="13"/>
  <c r="I43" i="13" s="1"/>
  <c r="H27" i="13"/>
  <c r="I27" i="13" s="1"/>
  <c r="H11" i="13"/>
  <c r="I11" i="13" s="1"/>
  <c r="H41" i="13"/>
  <c r="I41" i="13" s="1"/>
  <c r="H25" i="13"/>
  <c r="I25" i="13" s="1"/>
  <c r="F21" i="13" l="1"/>
  <c r="G21" i="13" s="1"/>
  <c r="F37" i="13"/>
  <c r="G37" i="13" s="1"/>
  <c r="F5" i="13"/>
  <c r="F38" i="13"/>
  <c r="G38" i="13" s="1"/>
  <c r="F7" i="13"/>
  <c r="G7" i="13" s="1"/>
  <c r="F23" i="13"/>
  <c r="G23" i="13" s="1"/>
  <c r="F39" i="13"/>
  <c r="G39" i="13" s="1"/>
  <c r="F24" i="13"/>
  <c r="G24" i="13" s="1"/>
  <c r="F9" i="13"/>
  <c r="G9" i="13" s="1"/>
  <c r="F41" i="13"/>
  <c r="G41" i="13" s="1"/>
  <c r="F11" i="13"/>
  <c r="G11" i="13" s="1"/>
  <c r="F46" i="13"/>
  <c r="G46" i="13" s="1"/>
  <c r="F35" i="13"/>
  <c r="G35" i="13" s="1"/>
  <c r="F6" i="13"/>
  <c r="G6" i="13" s="1"/>
  <c r="F22" i="13"/>
  <c r="G22" i="13" s="1"/>
  <c r="F44" i="13"/>
  <c r="G44" i="13" s="1"/>
  <c r="F29" i="13"/>
  <c r="G29" i="13" s="1"/>
  <c r="F30" i="13"/>
  <c r="G30" i="13" s="1"/>
  <c r="F47" i="13"/>
  <c r="G47" i="13" s="1"/>
  <c r="F49" i="13"/>
  <c r="G49" i="13" s="1"/>
  <c r="F51" i="13"/>
  <c r="G51" i="13" s="1"/>
  <c r="F40" i="13"/>
  <c r="G40" i="13" s="1"/>
  <c r="F27" i="13"/>
  <c r="G27" i="13" s="1"/>
  <c r="F28" i="13"/>
  <c r="G28" i="13" s="1"/>
  <c r="F13" i="13"/>
  <c r="G13" i="13" s="1"/>
  <c r="F14" i="13"/>
  <c r="G14" i="13" s="1"/>
  <c r="F31" i="13"/>
  <c r="G31" i="13" s="1"/>
  <c r="F32" i="13"/>
  <c r="G32" i="13" s="1"/>
  <c r="F20" i="13"/>
  <c r="G20" i="13" s="1"/>
  <c r="F8" i="13"/>
  <c r="G8" i="13" s="1"/>
  <c r="F19" i="13"/>
  <c r="G19" i="13" s="1"/>
  <c r="F36" i="13"/>
  <c r="G36" i="13" s="1"/>
  <c r="F25" i="13"/>
  <c r="G25" i="13" s="1"/>
  <c r="F43" i="13"/>
  <c r="G43" i="13" s="1"/>
  <c r="F45" i="13"/>
  <c r="G45" i="13" s="1"/>
  <c r="F15" i="13"/>
  <c r="G15" i="13" s="1"/>
  <c r="F16" i="13"/>
  <c r="G16" i="13" s="1"/>
  <c r="F17" i="13"/>
  <c r="G17" i="13" s="1"/>
  <c r="F18" i="13"/>
  <c r="G18" i="13" s="1"/>
  <c r="F34" i="13"/>
  <c r="G34" i="13" s="1"/>
  <c r="F10" i="13"/>
  <c r="G10" i="13" s="1"/>
  <c r="F26" i="13"/>
  <c r="G26" i="13" s="1"/>
  <c r="F42" i="13"/>
  <c r="G42" i="13" s="1"/>
  <c r="F12" i="13"/>
  <c r="G12" i="13" s="1"/>
  <c r="F48" i="13"/>
  <c r="G48" i="13" s="1"/>
  <c r="F33" i="13"/>
  <c r="G33" i="13" s="1"/>
  <c r="F50" i="13"/>
  <c r="G50" i="13" s="1"/>
  <c r="F52" i="13"/>
  <c r="G52" i="13" s="1"/>
  <c r="I3" i="13"/>
  <c r="L34" i="13" s="1"/>
  <c r="K25" i="13" l="1" a="1"/>
  <c r="K25" i="13" s="1"/>
  <c r="K28" i="13" s="1" a="1"/>
  <c r="K28" i="13" s="1"/>
  <c r="G5" i="13"/>
  <c r="G3" i="13" s="1"/>
  <c r="M34" i="13" l="1"/>
  <c r="N34" i="13" s="1"/>
  <c r="L28" i="13"/>
  <c r="N21" i="13" l="1"/>
  <c r="R21" i="13" s="1"/>
  <c r="U21" i="13" s="1"/>
  <c r="V21" i="13" s="1"/>
  <c r="O22" i="13"/>
  <c r="S22" i="13" s="1"/>
  <c r="U22" i="13" s="1"/>
  <c r="V22" i="13" s="1"/>
  <c r="M20" i="13"/>
  <c r="Q20" i="13" s="1"/>
  <c r="U20" i="13" s="1"/>
  <c r="V2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이영훈</author>
  </authors>
  <commentList>
    <comment ref="K27" authorId="0" shapeId="0" xr:uid="{4246710A-B0EE-9C4F-96F7-D2C126DC28C6}">
      <text>
        <r>
          <rPr>
            <b/>
            <sz val="10"/>
            <color rgb="FF000000"/>
            <rFont val="Tahoma"/>
            <family val="2"/>
          </rPr>
          <t>이영훈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Residual Sum Of Suqares. RSS</t>
        </r>
      </text>
    </comment>
    <comment ref="M27" authorId="0" shapeId="0" xr:uid="{7923CA9B-6AED-FD49-A1BA-12399C0442B9}">
      <text>
        <r>
          <rPr>
            <b/>
            <sz val="10"/>
            <color rgb="FF000000"/>
            <rFont val="Tahoma"/>
            <family val="2"/>
          </rPr>
          <t>이영훈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Degree of freedom
</t>
        </r>
        <r>
          <rPr>
            <sz val="10"/>
            <color rgb="FF000000"/>
            <rFont val="Tahoma"/>
            <family val="2"/>
          </rPr>
          <t>48</t>
        </r>
        <r>
          <rPr>
            <sz val="10"/>
            <color rgb="FF000000"/>
            <rFont val="Tahoma"/>
            <family val="2"/>
          </rPr>
          <t>개의</t>
        </r>
        <r>
          <rPr>
            <sz val="10"/>
            <color rgb="FF000000"/>
            <rFont val="Tahoma"/>
            <family val="2"/>
          </rPr>
          <t xml:space="preserve"> row
</t>
        </r>
        <r>
          <rPr>
            <sz val="10"/>
            <color rgb="FF000000"/>
            <rFont val="Tahoma"/>
            <family val="2"/>
          </rPr>
          <t>mean of beta1, beta2, beta3 (</t>
        </r>
        <r>
          <rPr>
            <sz val="10"/>
            <color rgb="FF000000"/>
            <rFont val="Tahoma"/>
            <family val="2"/>
          </rPr>
          <t>각각의</t>
        </r>
        <r>
          <rPr>
            <sz val="10"/>
            <color rgb="FF000000"/>
            <rFont val="Tahoma"/>
            <family val="2"/>
          </rPr>
          <t xml:space="preserve"> property </t>
        </r>
        <r>
          <rPr>
            <sz val="10"/>
            <color rgb="FF000000"/>
            <rFont val="Tahoma"/>
            <family val="2"/>
          </rPr>
          <t>평균</t>
        </r>
        <r>
          <rPr>
            <sz val="10"/>
            <color rgb="FF000000"/>
            <rFont val="Tahoma"/>
            <family val="2"/>
          </rPr>
          <t>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<sst xmlns="http://schemas.openxmlformats.org/spreadsheetml/2006/main" count="68" uniqueCount="66">
  <si>
    <t>date</t>
    <phoneticPr fontId="1" type="noConversion"/>
  </si>
  <si>
    <t>unit</t>
    <phoneticPr fontId="1" type="noConversion"/>
  </si>
  <si>
    <t>source</t>
    <phoneticPr fontId="1" type="noConversion"/>
  </si>
  <si>
    <t>$/bbl</t>
    <phoneticPr fontId="1" type="noConversion"/>
  </si>
  <si>
    <t>KOSIS</t>
    <phoneticPr fontId="1" type="noConversion"/>
  </si>
  <si>
    <t>\/l</t>
    <phoneticPr fontId="1" type="noConversion"/>
  </si>
  <si>
    <t>Ex. Rate</t>
    <phoneticPr fontId="1" type="noConversion"/>
  </si>
  <si>
    <t>D.Gasoline (wholesale without tax)</t>
    <phoneticPr fontId="1" type="noConversion"/>
  </si>
  <si>
    <t>\/$</t>
    <phoneticPr fontId="1" type="noConversion"/>
  </si>
  <si>
    <t>Y</t>
    <phoneticPr fontId="1" type="noConversion"/>
  </si>
  <si>
    <r>
      <t>X</t>
    </r>
    <r>
      <rPr>
        <b/>
        <vertAlign val="subscript"/>
        <sz val="11"/>
        <color theme="1"/>
        <rFont val="Calibri"/>
        <family val="3"/>
        <charset val="129"/>
        <scheme val="minor"/>
      </rPr>
      <t>3</t>
    </r>
    <phoneticPr fontId="1" type="noConversion"/>
  </si>
  <si>
    <r>
      <t>X</t>
    </r>
    <r>
      <rPr>
        <b/>
        <vertAlign val="sub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</si>
  <si>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r>
      <t>X</t>
    </r>
    <r>
      <rPr>
        <b/>
        <vertAlign val="subscript"/>
        <sz val="11"/>
        <color theme="1"/>
        <rFont val="Calibri"/>
        <family val="3"/>
        <charset val="129"/>
        <scheme val="minor"/>
      </rPr>
      <t>1</t>
    </r>
    <phoneticPr fontId="1" type="noConversion"/>
  </si>
  <si>
    <t>X'</t>
    <phoneticPr fontId="1" type="noConversion"/>
  </si>
  <si>
    <t>X'X</t>
    <phoneticPr fontId="1" type="noConversion"/>
  </si>
  <si>
    <t>X'Y</t>
    <phoneticPr fontId="1" type="noConversion"/>
  </si>
  <si>
    <r>
      <t>(X'X)</t>
    </r>
    <r>
      <rPr>
        <vertAlign val="superscript"/>
        <sz val="11"/>
        <color theme="1"/>
        <rFont val="Calibri"/>
        <family val="3"/>
        <charset val="129"/>
        <scheme val="minor"/>
      </rPr>
      <t>-1</t>
    </r>
    <phoneticPr fontId="1" type="noConversion"/>
  </si>
  <si>
    <t>b_hat</t>
    <phoneticPr fontId="1" type="noConversion"/>
  </si>
  <si>
    <t>u_hat(=e)</t>
    <phoneticPr fontId="1" type="noConversion"/>
  </si>
  <si>
    <t>e'</t>
    <phoneticPr fontId="1" type="noConversion"/>
  </si>
  <si>
    <t>e'e</t>
    <phoneticPr fontId="1" type="noConversion"/>
  </si>
  <si>
    <r>
      <t>s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</si>
  <si>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Var(b)</t>
    <phoneticPr fontId="1" type="noConversion"/>
  </si>
  <si>
    <t>SE(b)</t>
    <phoneticPr fontId="1" type="noConversion"/>
  </si>
  <si>
    <t>t-stat.</t>
    <phoneticPr fontId="1" type="noConversion"/>
  </si>
  <si>
    <t>P-val</t>
    <phoneticPr fontId="1" type="noConversion"/>
  </si>
  <si>
    <t>TSS</t>
    <phoneticPr fontId="1" type="noConversion"/>
  </si>
  <si>
    <t>RSS</t>
    <phoneticPr fontId="1" type="noConversion"/>
  </si>
  <si>
    <t>Y'</t>
    <phoneticPr fontId="1" type="noConversion"/>
  </si>
  <si>
    <r>
      <t>R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</si>
  <si>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Avg(Y)</t>
    <phoneticPr fontId="1" type="noConversion"/>
  </si>
  <si>
    <t>constant</t>
    <phoneticPr fontId="1" type="noConversion"/>
  </si>
  <si>
    <t>Dubai crude</t>
    <phoneticPr fontId="1" type="noConversion"/>
  </si>
  <si>
    <t>Petronet/Opinet</t>
    <phoneticPr fontId="1" type="noConversion"/>
  </si>
  <si>
    <t>Residual squares</t>
  </si>
  <si>
    <t>Y-Y_bar</t>
  </si>
  <si>
    <t>TSS</t>
  </si>
  <si>
    <t>d.f.</t>
  </si>
  <si>
    <t>Z-stat</t>
  </si>
  <si>
    <t>normal distribution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</si>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</sst>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&quot;-&quot;yy;@"/>
    <numFmt numFmtId="165" formatCode="0.0000_ "/>
    <numFmt numFmtId="166" formatCode="#,##0.00_ "/>
    <numFmt numFmtId="167" formatCode="0.0_ "/>
    <numFmt numFmtId="168" formatCode="0.0"/>
  </numFmts>
  <fonts count="3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  <font>
      <b/>
      <vertAlign val="subscript"/>
      <sz val="11"/>
      <color theme="1"/>
      <name val="Calibri"/>
      <family val="3"/>
      <charset val="129"/>
      <scheme val="minor"/>
    </font>
    <font>
      <vertAlign val="superscript"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FF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1"/>
      <color theme="1"/>
      <name val="Calibri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0" fontId="3" fillId="2" borderId="1" xfId="0" applyFont="1" applyFill="1" applyBorder="1" applyAlignment="1">
      <alignment vertical="center" wrapText="1"/>
    </xf>
    <xf numFmtId="16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65" fontId="0" fillId="0" borderId="1" xfId="0" applyNumberFormat="1" applyBorder="1">
      <alignment vertical="center"/>
    </xf>
    <xf numFmtId="166" fontId="0" fillId="0" borderId="1" xfId="0" applyNumberFormat="1" applyBorder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8" fillId="0" borderId="0" xfId="0" applyFont="1">
      <alignment vertical="center"/>
    </xf>
    <xf numFmtId="166" fontId="0" fillId="0" borderId="0" xfId="0" applyNumberForma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167" fontId="0" fillId="0" borderId="0" xfId="0" applyNumberFormat="1">
      <alignment vertical="center"/>
    </xf>
    <xf numFmtId="165" fontId="0" fillId="0" borderId="0" xfId="0" applyNumberFormat="1" applyBorder="1">
      <alignment vertical="center"/>
    </xf>
    <xf numFmtId="0" fontId="0" fillId="0" borderId="0" xfId="0">
      <alignment vertical="center"/>
    </xf>
    <xf numFmtId="0" fontId="0" fillId="0" borderId="11" xfId="0" applyFill="1" applyBorder="1">
      <alignment vertical="center"/>
    </xf>
    <xf numFmtId="168" fontId="0" fillId="0" borderId="0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Continuous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  <cellStyle name="표준 2" xfId="1" xr:uid="{00000000-0005-0000-0000-00002A000000}"/>
    <cellStyle name="표준 3" xfId="43" xr:uid="{00000000-0005-0000-0000-00002B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6"/>
  <sheetViews>
    <sheetView tabSelected="1" zoomScaleNormal="100" workbookViewId="0"/>
  </sheetViews>
  <sheetFormatPr baseColWidth="10" defaultColWidth="8.83203125" defaultRowHeight="15" x14ac:dyDescent="0.2"/>
  <cols>
    <col min="1" max="1" width="11.6640625" customWidth="1"/>
    <col min="2" max="5" width="12.6640625" customWidth="1"/>
    <col min="6" max="6" width="9.1640625" customWidth="1"/>
    <col min="7" max="9" width="11.1640625" style="23" customWidth="1"/>
    <col min="11" max="13" width="9.1640625" customWidth="1"/>
    <col min="15" max="15" width="11.6640625" bestFit="1" customWidth="1"/>
    <col min="21" max="21" width="11.83203125" bestFit="1" customWidth="1"/>
    <col min="22" max="22" width="13.1640625" customWidth="1"/>
  </cols>
  <sheetData>
    <row r="1" spans="1:58" ht="17" x14ac:dyDescent="0.2">
      <c r="A1" s="8"/>
      <c r="B1" s="9" t="s">
        <v>9</v>
      </c>
      <c r="C1" s="9" t="s">
        <v>12</v>
      </c>
      <c r="D1" s="9" t="s">
        <v>11</v>
      </c>
      <c r="E1" s="9" t="s">
        <v>10</v>
      </c>
      <c r="F1" s="9" t="s">
        <v>18</v>
      </c>
      <c r="G1" s="19"/>
      <c r="H1" s="19"/>
      <c r="I1" s="19"/>
    </row>
    <row r="2" spans="1:58" ht="48" x14ac:dyDescent="0.2">
      <c r="A2" s="1" t="s">
        <v>0</v>
      </c>
      <c r="B2" s="2" t="s">
        <v>7</v>
      </c>
      <c r="C2" s="2" t="s">
        <v>31</v>
      </c>
      <c r="D2" s="6" t="s">
        <v>32</v>
      </c>
      <c r="E2" s="2" t="s">
        <v>6</v>
      </c>
      <c r="F2" s="13"/>
      <c r="G2" s="20"/>
      <c r="H2" s="20"/>
      <c r="I2" s="20"/>
    </row>
    <row r="3" spans="1:58" x14ac:dyDescent="0.2">
      <c r="A3" s="3" t="s">
        <v>1</v>
      </c>
      <c r="B3" s="3" t="s">
        <v>5</v>
      </c>
      <c r="D3" s="3" t="s">
        <v>3</v>
      </c>
      <c r="E3" s="3" t="s">
        <v>8</v>
      </c>
      <c r="F3" s="3"/>
      <c r="G3" s="22">
        <f>SUM(G5:G52)</f>
        <v>21910.435663751683</v>
      </c>
      <c r="H3" s="22"/>
      <c r="I3" s="25">
        <f>SUM(I5:I52)</f>
        <v>275476.75666666671</v>
      </c>
    </row>
    <row r="4" spans="1:58" x14ac:dyDescent="0.2">
      <c r="A4" s="3" t="s">
        <v>2</v>
      </c>
      <c r="B4" s="3" t="s">
        <v>33</v>
      </c>
      <c r="C4" s="3"/>
      <c r="D4" s="3" t="s">
        <v>33</v>
      </c>
      <c r="E4" s="3" t="s">
        <v>4</v>
      </c>
      <c r="F4" s="3"/>
      <c r="G4" s="24" t="s">
        <v>34</v>
      </c>
      <c r="H4" s="24" t="s">
        <v>35</v>
      </c>
      <c r="I4" s="24" t="s">
        <v>36</v>
      </c>
      <c r="J4" s="24"/>
      <c r="K4" t="s">
        <v>13</v>
      </c>
    </row>
    <row r="5" spans="1:58" x14ac:dyDescent="0.2">
      <c r="A5" s="7">
        <v>42370</v>
      </c>
      <c r="B5" s="12">
        <v>394.59</v>
      </c>
      <c r="C5" s="4">
        <v>1</v>
      </c>
      <c r="D5" s="3">
        <v>26.86</v>
      </c>
      <c r="E5" s="3">
        <v>1201.67</v>
      </c>
      <c r="F5" s="11">
        <f>B5-(C5*$K$20+D5*$K$21+E5*$K$22)</f>
        <v>38.740882040130771</v>
      </c>
      <c r="G5" s="22">
        <f>F5^2</f>
        <v>1500.8559412473269</v>
      </c>
      <c r="H5" s="22">
        <f>B5-$K$34</f>
        <v>-130.07833333333343</v>
      </c>
      <c r="I5" s="22">
        <f>H5^2</f>
        <v>16920.372802777805</v>
      </c>
      <c r="K5" s="3" cm="1">
        <f t="array" ref="K5:BF7">TRANSPOSE(C5:E52)</f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</row>
    <row r="6" spans="1:58" x14ac:dyDescent="0.2">
      <c r="A6" s="7">
        <v>42401</v>
      </c>
      <c r="B6" s="12">
        <v>359.33</v>
      </c>
      <c r="C6" s="4">
        <v>1</v>
      </c>
      <c r="D6" s="3">
        <v>28.87</v>
      </c>
      <c r="E6" s="3">
        <v>1217.3499999999999</v>
      </c>
      <c r="F6" s="11">
        <f t="shared" ref="F6:F52" si="0">B6-(C6*$K$20+D6*$K$21+E6*$K$22)</f>
        <v>-15.324392343646593</v>
      </c>
      <c r="G6" s="22">
        <f t="shared" ref="G6:G52" si="1">F6^2</f>
        <v>234.83700070201434</v>
      </c>
      <c r="H6" s="22">
        <f t="shared" ref="H6:H52" si="2">B6-$K$34</f>
        <v>-165.33833333333342</v>
      </c>
      <c r="I6" s="22">
        <f t="shared" ref="I6:I52" si="3">H6^2</f>
        <v>27336.764469444475</v>
      </c>
      <c r="K6" s="3">
        <v>26.86</v>
      </c>
      <c r="L6" s="3">
        <v>28.87</v>
      </c>
      <c r="M6" s="3">
        <v>35.24</v>
      </c>
      <c r="N6" s="3">
        <v>38.99</v>
      </c>
      <c r="O6" s="3">
        <v>44.26</v>
      </c>
      <c r="P6" s="3">
        <v>46.3</v>
      </c>
      <c r="Q6" s="3">
        <v>42.53</v>
      </c>
      <c r="R6" s="3">
        <v>43.64</v>
      </c>
      <c r="S6" s="3">
        <v>43.33</v>
      </c>
      <c r="T6" s="3">
        <v>48.97</v>
      </c>
      <c r="U6" s="3">
        <v>43.9</v>
      </c>
      <c r="V6" s="3">
        <v>52.08</v>
      </c>
      <c r="W6" s="3">
        <v>53.71</v>
      </c>
      <c r="X6" s="3">
        <v>54.39</v>
      </c>
      <c r="Y6" s="3">
        <v>51.2</v>
      </c>
      <c r="Z6" s="3">
        <v>52.3</v>
      </c>
      <c r="AA6" s="3">
        <v>50.72</v>
      </c>
      <c r="AB6" s="3">
        <v>46.47</v>
      </c>
      <c r="AC6" s="3">
        <v>47.57</v>
      </c>
      <c r="AD6" s="3">
        <v>50.22</v>
      </c>
      <c r="AE6" s="3">
        <v>53.66</v>
      </c>
      <c r="AF6" s="3">
        <v>55.54</v>
      </c>
      <c r="AG6" s="3">
        <v>60.82</v>
      </c>
      <c r="AH6" s="3">
        <v>61.61</v>
      </c>
      <c r="AI6" s="3">
        <v>66.2</v>
      </c>
      <c r="AJ6" s="3">
        <v>62.72</v>
      </c>
      <c r="AK6" s="3">
        <v>62.74</v>
      </c>
      <c r="AL6" s="3">
        <v>68.27</v>
      </c>
      <c r="AM6" s="3">
        <v>74.41</v>
      </c>
      <c r="AN6" s="3">
        <v>73.61</v>
      </c>
      <c r="AO6" s="3">
        <v>73.12</v>
      </c>
      <c r="AP6" s="3">
        <v>72.489999999999995</v>
      </c>
      <c r="AQ6" s="3">
        <v>77.23</v>
      </c>
      <c r="AR6" s="3">
        <v>79.39</v>
      </c>
      <c r="AS6" s="3">
        <v>65.56</v>
      </c>
      <c r="AT6" s="3">
        <v>57.32</v>
      </c>
      <c r="AU6" s="3">
        <v>59.09</v>
      </c>
      <c r="AV6" s="3">
        <v>64.59</v>
      </c>
      <c r="AW6" s="3">
        <v>66.94</v>
      </c>
      <c r="AX6" s="3">
        <v>70.94</v>
      </c>
      <c r="AY6" s="3">
        <v>69.38</v>
      </c>
      <c r="AZ6" s="3">
        <v>61.78</v>
      </c>
      <c r="BA6" s="3">
        <v>63.28</v>
      </c>
      <c r="BB6" s="3">
        <v>59.13</v>
      </c>
      <c r="BC6" s="3">
        <v>61.13</v>
      </c>
      <c r="BD6" s="3">
        <v>59.39</v>
      </c>
      <c r="BE6" s="3">
        <v>61.99</v>
      </c>
      <c r="BF6" s="3">
        <v>64.91</v>
      </c>
    </row>
    <row r="7" spans="1:58" x14ac:dyDescent="0.2">
      <c r="A7" s="7">
        <v>42430</v>
      </c>
      <c r="B7" s="12">
        <v>400.13</v>
      </c>
      <c r="C7" s="4">
        <v>1</v>
      </c>
      <c r="D7" s="3">
        <v>35.24</v>
      </c>
      <c r="E7" s="3">
        <v>1188.21</v>
      </c>
      <c r="F7" s="11">
        <f t="shared" si="0"/>
        <v>-4.3863310568041243</v>
      </c>
      <c r="G7" s="22">
        <f t="shared" si="1"/>
        <v>19.239900139884387</v>
      </c>
      <c r="H7" s="22">
        <f t="shared" si="2"/>
        <v>-124.53833333333341</v>
      </c>
      <c r="I7" s="22">
        <f t="shared" si="3"/>
        <v>15509.796469444464</v>
      </c>
      <c r="K7" s="3">
        <v>1201.67</v>
      </c>
      <c r="L7" s="3">
        <v>1217.3499999999999</v>
      </c>
      <c r="M7" s="3">
        <v>1188.21</v>
      </c>
      <c r="N7" s="3">
        <v>1147.51</v>
      </c>
      <c r="O7" s="3">
        <v>1171.51</v>
      </c>
      <c r="P7" s="3">
        <v>1170.5</v>
      </c>
      <c r="Q7" s="3">
        <v>1144.0899999999999</v>
      </c>
      <c r="R7" s="3">
        <v>1111.68</v>
      </c>
      <c r="S7" s="3">
        <v>1107.49</v>
      </c>
      <c r="T7" s="3">
        <v>1125.28</v>
      </c>
      <c r="U7" s="3">
        <v>1161.6400000000001</v>
      </c>
      <c r="V7" s="3">
        <v>1182.28</v>
      </c>
      <c r="W7" s="3">
        <v>1185.0999999999999</v>
      </c>
      <c r="X7" s="3">
        <v>1144.92</v>
      </c>
      <c r="Y7" s="3">
        <v>1134.77</v>
      </c>
      <c r="Z7" s="3">
        <v>1132.73</v>
      </c>
      <c r="AA7" s="3">
        <v>1125.28</v>
      </c>
      <c r="AB7" s="3">
        <v>1130.04</v>
      </c>
      <c r="AC7" s="3">
        <v>1134.4000000000001</v>
      </c>
      <c r="AD7" s="3">
        <v>1130.79</v>
      </c>
      <c r="AE7" s="3">
        <v>1131.5899999999999</v>
      </c>
      <c r="AF7" s="3">
        <v>1131.57</v>
      </c>
      <c r="AG7" s="3">
        <v>1105.04</v>
      </c>
      <c r="AH7" s="3">
        <v>1085.78</v>
      </c>
      <c r="AI7" s="3">
        <v>1066.7</v>
      </c>
      <c r="AJ7" s="3">
        <v>1079.58</v>
      </c>
      <c r="AK7" s="3">
        <v>1071.8900000000001</v>
      </c>
      <c r="AL7" s="3">
        <v>1067.76</v>
      </c>
      <c r="AM7" s="3">
        <v>1076.3900000000001</v>
      </c>
      <c r="AN7" s="3">
        <v>1092.8</v>
      </c>
      <c r="AO7" s="3">
        <v>1122.8</v>
      </c>
      <c r="AP7" s="3">
        <v>1121.1500000000001</v>
      </c>
      <c r="AQ7" s="3">
        <v>1120.5999999999999</v>
      </c>
      <c r="AR7" s="3">
        <v>1130.81</v>
      </c>
      <c r="AS7" s="3">
        <v>1128.58</v>
      </c>
      <c r="AT7" s="3">
        <v>1122.9000000000001</v>
      </c>
      <c r="AU7" s="3">
        <v>1122</v>
      </c>
      <c r="AV7" s="3">
        <v>1122.45</v>
      </c>
      <c r="AW7" s="3">
        <v>1130.72</v>
      </c>
      <c r="AX7" s="3">
        <v>1140.95</v>
      </c>
      <c r="AY7" s="3">
        <v>1183.29</v>
      </c>
      <c r="AZ7" s="3">
        <v>1175.6199999999999</v>
      </c>
      <c r="BA7" s="3">
        <v>1175.31</v>
      </c>
      <c r="BB7" s="3">
        <v>1208.98</v>
      </c>
      <c r="BC7" s="3">
        <v>1197.55</v>
      </c>
      <c r="BD7" s="3">
        <v>1184.1300000000001</v>
      </c>
      <c r="BE7" s="3">
        <v>1167.45</v>
      </c>
      <c r="BF7" s="3">
        <v>1175.8399999999999</v>
      </c>
    </row>
    <row r="8" spans="1:58" x14ac:dyDescent="0.2">
      <c r="A8" s="7">
        <v>42461</v>
      </c>
      <c r="B8" s="12">
        <v>405.62</v>
      </c>
      <c r="C8" s="4">
        <v>1</v>
      </c>
      <c r="D8" s="3">
        <v>38.99</v>
      </c>
      <c r="E8" s="3">
        <v>1147.51</v>
      </c>
      <c r="F8" s="11">
        <f t="shared" si="0"/>
        <v>-7.5948558147101153</v>
      </c>
      <c r="G8" s="22">
        <f t="shared" si="1"/>
        <v>57.68183484623605</v>
      </c>
      <c r="H8" s="22">
        <f t="shared" si="2"/>
        <v>-119.0483333333334</v>
      </c>
      <c r="I8" s="22">
        <f t="shared" si="3"/>
        <v>14172.505669444461</v>
      </c>
    </row>
    <row r="9" spans="1:58" x14ac:dyDescent="0.2">
      <c r="A9" s="7">
        <v>42491</v>
      </c>
      <c r="B9" s="12">
        <v>448.82</v>
      </c>
      <c r="C9" s="4">
        <v>1</v>
      </c>
      <c r="D9" s="3">
        <v>44.26</v>
      </c>
      <c r="E9" s="5">
        <v>1171.51</v>
      </c>
      <c r="F9" s="11">
        <f t="shared" si="0"/>
        <v>-7.2460138150622129</v>
      </c>
      <c r="G9" s="22">
        <f t="shared" si="1"/>
        <v>52.504716208072445</v>
      </c>
      <c r="H9" s="22">
        <f t="shared" si="2"/>
        <v>-75.848333333333414</v>
      </c>
      <c r="I9" s="22">
        <f t="shared" si="3"/>
        <v>5752.9696694444565</v>
      </c>
      <c r="K9" t="s">
        <v>14</v>
      </c>
    </row>
    <row r="10" spans="1:58" x14ac:dyDescent="0.2">
      <c r="A10" s="7">
        <v>42522</v>
      </c>
      <c r="B10" s="12">
        <v>466.8</v>
      </c>
      <c r="C10" s="4">
        <v>1</v>
      </c>
      <c r="D10" s="3">
        <v>46.3</v>
      </c>
      <c r="E10" s="5">
        <v>1170.5</v>
      </c>
      <c r="F10" s="11">
        <f t="shared" si="0"/>
        <v>-1.9683662658990784</v>
      </c>
      <c r="G10" s="22">
        <f t="shared" si="1"/>
        <v>3.8744657567294811</v>
      </c>
      <c r="H10" s="22">
        <f t="shared" si="2"/>
        <v>-57.868333333333396</v>
      </c>
      <c r="I10" s="22">
        <f t="shared" si="3"/>
        <v>3348.7440027777852</v>
      </c>
      <c r="K10" s="3" cm="1">
        <f t="array" ref="K10:M12">MMULT(_xlfn.ANCHORARRAY(K5),C5:E52)</f>
        <v>48</v>
      </c>
      <c r="L10" s="3">
        <v>2728.7900000000004</v>
      </c>
      <c r="M10" s="3">
        <v>54687.47</v>
      </c>
    </row>
    <row r="11" spans="1:58" x14ac:dyDescent="0.2">
      <c r="A11" s="7">
        <v>42552</v>
      </c>
      <c r="B11" s="12">
        <v>415.83</v>
      </c>
      <c r="C11" s="4">
        <v>1</v>
      </c>
      <c r="D11" s="3">
        <v>42.53</v>
      </c>
      <c r="E11" s="5">
        <v>1144.0899999999999</v>
      </c>
      <c r="F11" s="11">
        <f t="shared" si="0"/>
        <v>-18.79826219580616</v>
      </c>
      <c r="G11" s="22">
        <f t="shared" si="1"/>
        <v>353.37466158227505</v>
      </c>
      <c r="H11" s="22">
        <f t="shared" si="2"/>
        <v>-108.83833333333342</v>
      </c>
      <c r="I11" s="22">
        <f t="shared" si="3"/>
        <v>11845.782802777798</v>
      </c>
      <c r="K11" s="3">
        <v>2728.7900000000004</v>
      </c>
      <c r="L11" s="3">
        <v>162172.66230000003</v>
      </c>
      <c r="M11" s="3">
        <v>3099484.2049000002</v>
      </c>
    </row>
    <row r="12" spans="1:58" x14ac:dyDescent="0.2">
      <c r="A12" s="7">
        <v>42583</v>
      </c>
      <c r="B12" s="12">
        <v>412.88</v>
      </c>
      <c r="C12" s="4">
        <v>1</v>
      </c>
      <c r="D12" s="3">
        <v>43.64</v>
      </c>
      <c r="E12" s="5">
        <v>1111.68</v>
      </c>
      <c r="F12" s="11">
        <f t="shared" si="0"/>
        <v>-16.642353498554087</v>
      </c>
      <c r="G12" s="22">
        <f t="shared" si="1"/>
        <v>276.96792997083543</v>
      </c>
      <c r="H12" s="22">
        <f t="shared" si="2"/>
        <v>-111.78833333333341</v>
      </c>
      <c r="I12" s="22">
        <f t="shared" si="3"/>
        <v>12496.631469444463</v>
      </c>
      <c r="K12" s="3">
        <v>54687.47</v>
      </c>
      <c r="L12" s="3">
        <v>3099484.2049000002</v>
      </c>
      <c r="M12" s="3">
        <v>62375798.321100004</v>
      </c>
    </row>
    <row r="13" spans="1:58" x14ac:dyDescent="0.2">
      <c r="A13" s="7">
        <v>42614</v>
      </c>
      <c r="B13" s="12">
        <v>437.5</v>
      </c>
      <c r="C13" s="4">
        <v>1</v>
      </c>
      <c r="D13" s="3">
        <v>43.33</v>
      </c>
      <c r="E13" s="4">
        <v>1107.49</v>
      </c>
      <c r="F13" s="11">
        <f t="shared" si="0"/>
        <v>11.546229176133863</v>
      </c>
      <c r="G13" s="22">
        <f t="shared" si="1"/>
        <v>133.31540818780488</v>
      </c>
      <c r="H13" s="22">
        <f t="shared" si="2"/>
        <v>-87.168333333333408</v>
      </c>
      <c r="I13" s="22">
        <f t="shared" si="3"/>
        <v>7598.3183361111242</v>
      </c>
    </row>
    <row r="14" spans="1:58" ht="17" x14ac:dyDescent="0.2">
      <c r="A14" s="7">
        <v>42644</v>
      </c>
      <c r="B14" s="12">
        <v>474.42</v>
      </c>
      <c r="C14" s="4">
        <v>1</v>
      </c>
      <c r="D14" s="3">
        <v>48.97</v>
      </c>
      <c r="E14" s="5">
        <v>1125.28</v>
      </c>
      <c r="F14" s="11">
        <f t="shared" si="0"/>
        <v>5.5844751396725769</v>
      </c>
      <c r="G14" s="22">
        <f t="shared" si="1"/>
        <v>31.186362585621048</v>
      </c>
      <c r="H14" s="22">
        <f t="shared" si="2"/>
        <v>-50.248333333333392</v>
      </c>
      <c r="I14" s="22">
        <f t="shared" si="3"/>
        <v>2524.8950027777837</v>
      </c>
      <c r="K14" t="s">
        <v>16</v>
      </c>
      <c r="O14" t="s">
        <v>15</v>
      </c>
    </row>
    <row r="15" spans="1:58" x14ac:dyDescent="0.2">
      <c r="A15" s="7">
        <v>42675</v>
      </c>
      <c r="B15" s="12">
        <v>454.65</v>
      </c>
      <c r="C15" s="4">
        <v>1</v>
      </c>
      <c r="D15" s="3">
        <v>43.9</v>
      </c>
      <c r="E15" s="5">
        <v>1161.6400000000001</v>
      </c>
      <c r="F15" s="11">
        <f t="shared" si="0"/>
        <v>4.6156852314960588</v>
      </c>
      <c r="G15" s="22">
        <f t="shared" si="1"/>
        <v>21.304550156250826</v>
      </c>
      <c r="H15" s="22">
        <f t="shared" si="2"/>
        <v>-70.01833333333343</v>
      </c>
      <c r="I15" s="22">
        <f t="shared" si="3"/>
        <v>4902.5670027777915</v>
      </c>
      <c r="K15" s="3" cm="1">
        <f t="array" ref="K15:M17">MINVERSE(_xlfn.ANCHORARRAY(K10))</f>
        <v>26.710853455596155</v>
      </c>
      <c r="L15" s="3">
        <v>-3.7139003910799738E-2</v>
      </c>
      <c r="M15" s="3">
        <v>-2.1573066433441965E-2</v>
      </c>
      <c r="O15" s="3" cm="1">
        <f t="array" ref="O15:O17">MMULT(_xlfn.ANCHORARRAY(K5),B5:B52)</f>
        <v>25184.080000000002</v>
      </c>
    </row>
    <row r="16" spans="1:58" x14ac:dyDescent="0.2">
      <c r="A16" s="7">
        <v>42705</v>
      </c>
      <c r="B16" s="12">
        <v>509.62</v>
      </c>
      <c r="C16" s="4">
        <v>1</v>
      </c>
      <c r="D16" s="3">
        <v>52.08</v>
      </c>
      <c r="E16" s="5">
        <v>1182.28</v>
      </c>
      <c r="F16" s="11">
        <f t="shared" si="0"/>
        <v>-0.66107489559487931</v>
      </c>
      <c r="G16" s="22">
        <f t="shared" si="1"/>
        <v>0.43702001758578057</v>
      </c>
      <c r="H16" s="22">
        <f t="shared" si="2"/>
        <v>-15.048333333333403</v>
      </c>
      <c r="I16" s="22">
        <f t="shared" si="3"/>
        <v>226.4523361111132</v>
      </c>
      <c r="K16" s="3">
        <v>-3.7139003910799759E-2</v>
      </c>
      <c r="L16" s="3">
        <v>1.7422102949962628E-4</v>
      </c>
      <c r="M16" s="3">
        <v>2.3904188374962374E-5</v>
      </c>
      <c r="O16" s="3">
        <v>1473291.2698999997</v>
      </c>
    </row>
    <row r="17" spans="1:58" x14ac:dyDescent="0.2">
      <c r="A17" s="7">
        <v>42736</v>
      </c>
      <c r="B17" s="12">
        <v>537.52</v>
      </c>
      <c r="C17" s="4">
        <v>1</v>
      </c>
      <c r="D17" s="3">
        <v>53.71</v>
      </c>
      <c r="E17" s="5">
        <v>1185.0999999999999</v>
      </c>
      <c r="F17" s="11">
        <f t="shared" si="0"/>
        <v>15.721419705368589</v>
      </c>
      <c r="G17" s="22">
        <f t="shared" si="1"/>
        <v>247.1630375523518</v>
      </c>
      <c r="H17" s="22">
        <f t="shared" si="2"/>
        <v>12.851666666666574</v>
      </c>
      <c r="I17" s="22">
        <f t="shared" si="3"/>
        <v>165.16533611110873</v>
      </c>
      <c r="K17" s="3">
        <v>-2.1573066433441961E-2</v>
      </c>
      <c r="L17" s="3">
        <v>2.3904188374962347E-5</v>
      </c>
      <c r="M17" s="3">
        <v>1.7742230141739976E-5</v>
      </c>
      <c r="O17" s="3">
        <v>28658020.223300006</v>
      </c>
      <c r="U17" t="s">
        <v>39</v>
      </c>
    </row>
    <row r="18" spans="1:58" x14ac:dyDescent="0.2">
      <c r="A18" s="7">
        <v>42767</v>
      </c>
      <c r="B18" s="12">
        <v>523.79999999999995</v>
      </c>
      <c r="C18" s="4">
        <v>1</v>
      </c>
      <c r="D18" s="3">
        <v>54.39</v>
      </c>
      <c r="E18" s="5">
        <v>1144.92</v>
      </c>
      <c r="F18" s="11">
        <f t="shared" si="0"/>
        <v>12.795862917715624</v>
      </c>
      <c r="G18" s="22">
        <f t="shared" si="1"/>
        <v>163.73410780896981</v>
      </c>
      <c r="H18" s="22">
        <f t="shared" si="2"/>
        <v>-0.86833333333345308</v>
      </c>
      <c r="I18" s="22">
        <f t="shared" si="3"/>
        <v>0.75400277777798574</v>
      </c>
      <c r="U18" t="s">
        <v>38</v>
      </c>
    </row>
    <row r="19" spans="1:58" x14ac:dyDescent="0.2">
      <c r="A19" s="7">
        <v>42795</v>
      </c>
      <c r="B19" s="12">
        <v>488.77</v>
      </c>
      <c r="C19" s="4">
        <v>1</v>
      </c>
      <c r="D19" s="3">
        <v>51.2</v>
      </c>
      <c r="E19" s="5">
        <v>1134.77</v>
      </c>
      <c r="F19" s="11">
        <f t="shared" si="0"/>
        <v>2.0530694012031176</v>
      </c>
      <c r="G19" s="22">
        <f t="shared" si="1"/>
        <v>4.2150939661565276</v>
      </c>
      <c r="H19" s="22">
        <f t="shared" si="2"/>
        <v>-35.898333333333426</v>
      </c>
      <c r="I19" s="22">
        <f t="shared" si="3"/>
        <v>1288.6903361111179</v>
      </c>
      <c r="K19" s="16" t="s">
        <v>17</v>
      </c>
      <c r="M19" s="14" t="s">
        <v>22</v>
      </c>
      <c r="Q19" s="10" t="s">
        <v>23</v>
      </c>
      <c r="U19" s="10" t="s">
        <v>24</v>
      </c>
      <c r="V19" s="10" t="s">
        <v>25</v>
      </c>
    </row>
    <row r="20" spans="1:58" x14ac:dyDescent="0.2">
      <c r="A20" s="7">
        <v>42826</v>
      </c>
      <c r="B20" s="12">
        <v>504.78</v>
      </c>
      <c r="C20" s="4">
        <v>1</v>
      </c>
      <c r="D20" s="3">
        <v>52.3</v>
      </c>
      <c r="E20" s="5">
        <v>1132.73</v>
      </c>
      <c r="F20" s="11">
        <f t="shared" si="0"/>
        <v>11.777810693830872</v>
      </c>
      <c r="G20" s="22">
        <f t="shared" si="1"/>
        <v>138.71682473971686</v>
      </c>
      <c r="H20" s="22">
        <f t="shared" si="2"/>
        <v>-19.888333333333435</v>
      </c>
      <c r="I20" s="22">
        <f t="shared" si="3"/>
        <v>395.54580277778183</v>
      </c>
      <c r="K20" s="15" cm="1">
        <f t="array" ref="K20:K22">MMULT(_xlfn.ANCHORARRAY(K15),_xlfn.ANCHORARRAY(O15))</f>
        <v>-269.67406872753054</v>
      </c>
      <c r="M20" s="3">
        <f>L28*K15</f>
        <v>13005.476359171975</v>
      </c>
      <c r="N20" s="3"/>
      <c r="O20" s="3"/>
      <c r="Q20" s="15">
        <f>SQRT(M20)</f>
        <v>114.04155540491358</v>
      </c>
      <c r="R20" s="15"/>
      <c r="S20" s="15"/>
      <c r="U20" s="15">
        <f>K20/Q20</f>
        <v>-2.3647000233382593</v>
      </c>
      <c r="V20" s="15">
        <f>_xlfn.T.DIST.2T(ABS(U20),$M$28)</f>
        <v>2.2417871071331402E-2</v>
      </c>
    </row>
    <row r="21" spans="1:58" x14ac:dyDescent="0.2">
      <c r="A21" s="7">
        <v>42856</v>
      </c>
      <c r="B21" s="12">
        <v>473.9</v>
      </c>
      <c r="C21" s="4">
        <v>1</v>
      </c>
      <c r="D21" s="3">
        <v>50.72</v>
      </c>
      <c r="E21" s="5">
        <v>1125.28</v>
      </c>
      <c r="F21" s="11">
        <f t="shared" si="0"/>
        <v>-6.1589574585728428</v>
      </c>
      <c r="G21" s="22">
        <f t="shared" si="1"/>
        <v>37.932756976510049</v>
      </c>
      <c r="H21" s="22">
        <f t="shared" si="2"/>
        <v>-50.76833333333343</v>
      </c>
      <c r="I21" s="22">
        <f t="shared" si="3"/>
        <v>2577.4236694444544</v>
      </c>
      <c r="K21" s="15">
        <v>6.4133900561402015</v>
      </c>
      <c r="M21" s="3"/>
      <c r="N21" s="3">
        <f>L28*L16</f>
        <v>8.4827970180536574E-2</v>
      </c>
      <c r="O21" s="3"/>
      <c r="Q21" s="15"/>
      <c r="R21" s="15">
        <f>SQRT(N21)</f>
        <v>0.29125241660892115</v>
      </c>
      <c r="S21" s="15"/>
      <c r="U21" s="15">
        <f>K21/R21</f>
        <v>22.020040660303856</v>
      </c>
      <c r="V21" s="15">
        <f t="shared" ref="V21:V22" si="4">_xlfn.T.DIST.2T(ABS(U21),$M$28)</f>
        <v>9.8761124079164571E-26</v>
      </c>
    </row>
    <row r="22" spans="1:58" x14ac:dyDescent="0.2">
      <c r="A22" s="7">
        <v>42887</v>
      </c>
      <c r="B22" s="12">
        <v>458.95</v>
      </c>
      <c r="C22" s="4">
        <v>1</v>
      </c>
      <c r="D22" s="3">
        <v>46.47</v>
      </c>
      <c r="E22" s="5">
        <v>1130.04</v>
      </c>
      <c r="F22" s="11">
        <f t="shared" si="0"/>
        <v>4.3525194531318903</v>
      </c>
      <c r="G22" s="22">
        <f t="shared" si="1"/>
        <v>18.94442558989153</v>
      </c>
      <c r="H22" s="22">
        <f t="shared" si="2"/>
        <v>-65.718333333333419</v>
      </c>
      <c r="I22" s="22">
        <f t="shared" si="3"/>
        <v>4318.8993361111225</v>
      </c>
      <c r="K22" s="15">
        <v>0.37719135018721772</v>
      </c>
      <c r="M22" s="3"/>
      <c r="N22" s="3"/>
      <c r="O22" s="3">
        <f>L28*M17</f>
        <v>8.6386664900459913E-3</v>
      </c>
      <c r="Q22" s="15"/>
      <c r="R22" s="15"/>
      <c r="S22" s="15">
        <f>SQRT(O22)</f>
        <v>9.2944426890728585E-2</v>
      </c>
      <c r="U22" s="15">
        <f>K22/S22</f>
        <v>4.0582460165219807</v>
      </c>
      <c r="V22" s="15">
        <f t="shared" si="4"/>
        <v>1.945067093689635E-4</v>
      </c>
    </row>
    <row r="23" spans="1:58" x14ac:dyDescent="0.2">
      <c r="A23" s="7">
        <v>42917</v>
      </c>
      <c r="B23" s="12">
        <v>465.11</v>
      </c>
      <c r="C23" s="4">
        <v>1</v>
      </c>
      <c r="D23" s="3">
        <v>47.57</v>
      </c>
      <c r="E23" s="5">
        <v>1134.4000000000001</v>
      </c>
      <c r="F23" s="11">
        <f t="shared" si="0"/>
        <v>1.8132361045613266</v>
      </c>
      <c r="G23" s="22">
        <f t="shared" si="1"/>
        <v>3.2878251708847341</v>
      </c>
      <c r="H23" s="22">
        <f t="shared" si="2"/>
        <v>-59.558333333333394</v>
      </c>
      <c r="I23" s="22">
        <f t="shared" si="3"/>
        <v>3547.1950694444517</v>
      </c>
    </row>
    <row r="24" spans="1:58" x14ac:dyDescent="0.2">
      <c r="A24" s="7">
        <v>42948</v>
      </c>
      <c r="B24" s="12">
        <v>501.81</v>
      </c>
      <c r="C24" s="4">
        <v>1</v>
      </c>
      <c r="D24" s="3">
        <v>50.22</v>
      </c>
      <c r="E24" s="5">
        <v>1130.79</v>
      </c>
      <c r="F24" s="11">
        <f t="shared" si="0"/>
        <v>22.879413229965678</v>
      </c>
      <c r="G24" s="22">
        <f t="shared" si="1"/>
        <v>523.46754974752855</v>
      </c>
      <c r="H24" s="22">
        <f t="shared" si="2"/>
        <v>-22.858333333333405</v>
      </c>
      <c r="I24" s="22">
        <f t="shared" si="3"/>
        <v>522.50340277778105</v>
      </c>
      <c r="K24" s="10" t="s">
        <v>19</v>
      </c>
    </row>
    <row r="25" spans="1:58" x14ac:dyDescent="0.2">
      <c r="A25" s="7">
        <v>42979</v>
      </c>
      <c r="B25" s="12">
        <v>526.28</v>
      </c>
      <c r="C25" s="4">
        <v>1</v>
      </c>
      <c r="D25" s="3">
        <v>53.66</v>
      </c>
      <c r="E25" s="5">
        <v>1131.5899999999999</v>
      </c>
      <c r="F25" s="11">
        <f t="shared" si="0"/>
        <v>24.985598356693629</v>
      </c>
      <c r="G25" s="22">
        <f t="shared" si="1"/>
        <v>624.28012524201131</v>
      </c>
      <c r="H25" s="22">
        <f t="shared" si="2"/>
        <v>1.6116666666665651</v>
      </c>
      <c r="I25" s="22">
        <f t="shared" si="3"/>
        <v>2.5974694444441169</v>
      </c>
      <c r="K25" s="11" cm="1">
        <f t="array" ref="K25:BF25">TRANSPOSE(F5:F52)</f>
        <v>38.740882040130771</v>
      </c>
      <c r="L25" s="11">
        <v>-15.324392343646593</v>
      </c>
      <c r="M25" s="11">
        <v>-4.3863310568041243</v>
      </c>
      <c r="N25" s="11">
        <v>-7.5948558147101153</v>
      </c>
      <c r="O25" s="11">
        <v>-7.2460138150622129</v>
      </c>
      <c r="P25" s="11">
        <v>-1.9683662658990784</v>
      </c>
      <c r="Q25" s="11">
        <v>-18.79826219580616</v>
      </c>
      <c r="R25" s="11">
        <v>-16.642353498554087</v>
      </c>
      <c r="S25" s="11">
        <v>11.546229176133863</v>
      </c>
      <c r="T25" s="11">
        <v>5.5844751396725769</v>
      </c>
      <c r="U25" s="11">
        <v>4.6156852314960588</v>
      </c>
      <c r="V25" s="11">
        <v>-0.66107489559487931</v>
      </c>
      <c r="W25" s="11">
        <v>15.721419705368589</v>
      </c>
      <c r="X25" s="11">
        <v>12.795862917715624</v>
      </c>
      <c r="Y25" s="11">
        <v>2.0530694012031176</v>
      </c>
      <c r="Z25" s="11">
        <v>11.777810693830872</v>
      </c>
      <c r="AA25" s="11">
        <v>-6.1589574585728428</v>
      </c>
      <c r="AB25" s="11">
        <v>4.3525194531318903</v>
      </c>
      <c r="AC25" s="11">
        <v>1.8132361045613266</v>
      </c>
      <c r="AD25" s="11">
        <v>22.879413229965678</v>
      </c>
      <c r="AE25" s="11">
        <v>24.985598356693629</v>
      </c>
      <c r="AF25" s="11">
        <v>5.1759688781537534</v>
      </c>
      <c r="AG25" s="11">
        <v>16.330155902200431</v>
      </c>
      <c r="AH25" s="11">
        <v>16.818283162455486</v>
      </c>
      <c r="AI25" s="11">
        <v>10.047633766344006</v>
      </c>
      <c r="AJ25" s="11">
        <v>12.928006571300557</v>
      </c>
      <c r="AK25" s="11">
        <v>12.290340253117392</v>
      </c>
      <c r="AL25" s="11">
        <v>2.6620935189354213</v>
      </c>
      <c r="AM25" s="11">
        <v>7.8987172221188757</v>
      </c>
      <c r="AN25" s="11">
        <v>-2.7702807895411752</v>
      </c>
      <c r="AO25" s="11">
        <v>7.3565398323509044</v>
      </c>
      <c r="AP25" s="11">
        <v>24.429341295528161</v>
      </c>
      <c r="AQ25" s="11">
        <v>24.267327672026681</v>
      </c>
      <c r="AR25" s="11">
        <v>11.953281465352347</v>
      </c>
      <c r="AS25" s="11">
        <v>-13.468397347311338</v>
      </c>
      <c r="AT25" s="11">
        <v>-50.009616415652545</v>
      </c>
      <c r="AU25" s="11">
        <v>-64.221844599852375</v>
      </c>
      <c r="AV25" s="11">
        <v>-79.705226016207689</v>
      </c>
      <c r="AW25" s="11">
        <v>-37.776065114185371</v>
      </c>
      <c r="AX25" s="11">
        <v>1.1217071488385955</v>
      </c>
      <c r="AY25" s="11">
        <v>-0.82368613050948625</v>
      </c>
      <c r="AZ25" s="11">
        <v>-13.428864047908064</v>
      </c>
      <c r="BA25" s="11">
        <v>5.2879801864397677</v>
      </c>
      <c r="BB25" s="11">
        <v>4.1035161586179356</v>
      </c>
      <c r="BC25" s="11">
        <v>3.5680331789773163</v>
      </c>
      <c r="BD25" s="11">
        <v>5.9292397961737606</v>
      </c>
      <c r="BE25" s="11">
        <v>12.085977371332206</v>
      </c>
      <c r="BF25" s="11">
        <v>-0.13575702066793838</v>
      </c>
    </row>
    <row r="26" spans="1:58" x14ac:dyDescent="0.2">
      <c r="A26" s="7">
        <v>43009</v>
      </c>
      <c r="B26" s="12">
        <v>518.52</v>
      </c>
      <c r="C26" s="4">
        <v>1</v>
      </c>
      <c r="D26" s="3">
        <v>55.54</v>
      </c>
      <c r="E26" s="5">
        <v>1131.57</v>
      </c>
      <c r="F26" s="11">
        <f t="shared" si="0"/>
        <v>5.1759688781537534</v>
      </c>
      <c r="G26" s="22">
        <f t="shared" si="1"/>
        <v>26.790653827616225</v>
      </c>
      <c r="H26" s="22">
        <f t="shared" si="2"/>
        <v>-6.1483333333334258</v>
      </c>
      <c r="I26" s="22">
        <f t="shared" si="3"/>
        <v>37.802002777778917</v>
      </c>
    </row>
    <row r="27" spans="1:58" ht="17" x14ac:dyDescent="0.2">
      <c r="A27" s="7">
        <v>43040</v>
      </c>
      <c r="B27" s="12">
        <v>553.53</v>
      </c>
      <c r="C27" s="4">
        <v>1</v>
      </c>
      <c r="D27" s="3">
        <v>60.82</v>
      </c>
      <c r="E27" s="5">
        <v>1105.04</v>
      </c>
      <c r="F27" s="11">
        <f t="shared" si="0"/>
        <v>16.330155902200431</v>
      </c>
      <c r="G27" s="22">
        <f t="shared" si="1"/>
        <v>266.67399179017156</v>
      </c>
      <c r="H27" s="22">
        <f t="shared" si="2"/>
        <v>28.861666666666565</v>
      </c>
      <c r="I27" s="22">
        <f t="shared" si="3"/>
        <v>832.99580277777193</v>
      </c>
      <c r="K27" s="10" t="s">
        <v>20</v>
      </c>
      <c r="L27" s="10" t="s">
        <v>21</v>
      </c>
      <c r="M27" t="s">
        <v>37</v>
      </c>
    </row>
    <row r="28" spans="1:58" x14ac:dyDescent="0.2">
      <c r="A28" s="7">
        <v>43070</v>
      </c>
      <c r="B28" s="12">
        <v>551.82000000000005</v>
      </c>
      <c r="C28" s="4">
        <v>1</v>
      </c>
      <c r="D28" s="3">
        <v>61.61</v>
      </c>
      <c r="E28" s="5">
        <v>1085.78</v>
      </c>
      <c r="F28" s="11">
        <f t="shared" si="0"/>
        <v>16.818283162455486</v>
      </c>
      <c r="G28" s="22">
        <f t="shared" si="1"/>
        <v>282.8546485325337</v>
      </c>
      <c r="H28" s="22">
        <f t="shared" si="2"/>
        <v>27.151666666666642</v>
      </c>
      <c r="I28" s="22">
        <f t="shared" si="3"/>
        <v>737.21300277777641</v>
      </c>
      <c r="K28" s="3" cm="1">
        <f t="array" ref="K28">MMULT(_xlfn.ANCHORARRAY(K25),F5:F52)</f>
        <v>21910.435663751683</v>
      </c>
      <c r="L28" s="3">
        <f>K28/M28</f>
        <v>486.89857030559295</v>
      </c>
      <c r="M28" s="3">
        <v>45</v>
      </c>
    </row>
    <row r="29" spans="1:58" x14ac:dyDescent="0.2">
      <c r="A29" s="7">
        <v>43101</v>
      </c>
      <c r="B29" s="12">
        <v>567.29</v>
      </c>
      <c r="C29" s="4">
        <v>1</v>
      </c>
      <c r="D29" s="3">
        <v>66.2</v>
      </c>
      <c r="E29" s="5">
        <v>1066.7</v>
      </c>
      <c r="F29" s="11">
        <f t="shared" si="0"/>
        <v>10.047633766344006</v>
      </c>
      <c r="G29" s="22">
        <f t="shared" si="1"/>
        <v>100.95494430257624</v>
      </c>
      <c r="H29" s="22">
        <f t="shared" si="2"/>
        <v>42.621666666666556</v>
      </c>
      <c r="I29" s="22">
        <f t="shared" si="3"/>
        <v>1816.6064694444351</v>
      </c>
    </row>
    <row r="30" spans="1:58" x14ac:dyDescent="0.2">
      <c r="A30" s="7">
        <v>43132</v>
      </c>
      <c r="B30" s="12">
        <v>552.71</v>
      </c>
      <c r="C30" s="4">
        <v>1</v>
      </c>
      <c r="D30" s="3">
        <v>62.72</v>
      </c>
      <c r="E30" s="5">
        <v>1079.58</v>
      </c>
      <c r="F30" s="11">
        <f t="shared" si="0"/>
        <v>12.928006571300557</v>
      </c>
      <c r="G30" s="22">
        <f t="shared" si="1"/>
        <v>167.13335390759039</v>
      </c>
      <c r="H30" s="22">
        <f t="shared" si="2"/>
        <v>28.041666666666629</v>
      </c>
      <c r="I30" s="22">
        <f t="shared" si="3"/>
        <v>786.3350694444423</v>
      </c>
      <c r="K30" t="s">
        <v>28</v>
      </c>
    </row>
    <row r="31" spans="1:58" x14ac:dyDescent="0.2">
      <c r="A31" s="7">
        <v>43160</v>
      </c>
      <c r="B31" s="12">
        <v>549.29999999999995</v>
      </c>
      <c r="C31" s="4">
        <v>1</v>
      </c>
      <c r="D31" s="3">
        <v>62.74</v>
      </c>
      <c r="E31" s="5">
        <v>1071.8900000000001</v>
      </c>
      <c r="F31" s="11">
        <f t="shared" si="0"/>
        <v>12.290340253117392</v>
      </c>
      <c r="G31" s="22">
        <f t="shared" si="1"/>
        <v>151.0524635373977</v>
      </c>
      <c r="H31" s="22">
        <f t="shared" si="2"/>
        <v>24.631666666666547</v>
      </c>
      <c r="I31" s="22">
        <f t="shared" si="3"/>
        <v>606.71900277777183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x14ac:dyDescent="0.2">
      <c r="A32" s="7">
        <v>43191</v>
      </c>
      <c r="B32" s="12">
        <v>573.58000000000004</v>
      </c>
      <c r="C32" s="4">
        <v>1</v>
      </c>
      <c r="D32" s="3">
        <v>68.27</v>
      </c>
      <c r="E32" s="5">
        <v>1067.76</v>
      </c>
      <c r="F32" s="11">
        <f t="shared" si="0"/>
        <v>2.6620935189354213</v>
      </c>
      <c r="G32" s="22">
        <f t="shared" si="1"/>
        <v>7.0867419035579742</v>
      </c>
      <c r="H32" s="22">
        <f t="shared" si="2"/>
        <v>48.911666666666633</v>
      </c>
      <c r="I32" s="22">
        <f t="shared" si="3"/>
        <v>2392.3511361111077</v>
      </c>
    </row>
    <row r="33" spans="1:17" ht="17" x14ac:dyDescent="0.2">
      <c r="A33" s="7">
        <v>43221</v>
      </c>
      <c r="B33" s="12">
        <v>621.45000000000005</v>
      </c>
      <c r="C33" s="4">
        <v>1</v>
      </c>
      <c r="D33" s="3">
        <v>74.41</v>
      </c>
      <c r="E33" s="5">
        <v>1076.3900000000001</v>
      </c>
      <c r="F33" s="11">
        <f t="shared" si="0"/>
        <v>7.8987172221188757</v>
      </c>
      <c r="G33" s="22">
        <f t="shared" si="1"/>
        <v>62.38973375499733</v>
      </c>
      <c r="H33" s="22">
        <f t="shared" si="2"/>
        <v>96.781666666666638</v>
      </c>
      <c r="I33" s="22">
        <f t="shared" si="3"/>
        <v>9366.6910027777722</v>
      </c>
      <c r="K33" t="s">
        <v>30</v>
      </c>
      <c r="L33" s="10" t="s">
        <v>26</v>
      </c>
      <c r="M33" s="10" t="s">
        <v>27</v>
      </c>
      <c r="N33" s="10" t="s">
        <v>29</v>
      </c>
      <c r="Q33" s="10"/>
    </row>
    <row r="34" spans="1:17" x14ac:dyDescent="0.2">
      <c r="A34" s="7">
        <v>43252</v>
      </c>
      <c r="B34" s="12">
        <v>611.84</v>
      </c>
      <c r="C34" s="4">
        <v>1</v>
      </c>
      <c r="D34" s="3">
        <v>73.61</v>
      </c>
      <c r="E34" s="5">
        <v>1092.8</v>
      </c>
      <c r="F34" s="11">
        <f t="shared" si="0"/>
        <v>-2.7702807895411752</v>
      </c>
      <c r="G34" s="22">
        <f t="shared" si="1"/>
        <v>7.6744556529008765</v>
      </c>
      <c r="H34" s="22">
        <f t="shared" si="2"/>
        <v>87.171666666666624</v>
      </c>
      <c r="I34" s="22">
        <f t="shared" si="3"/>
        <v>7598.8994694444373</v>
      </c>
      <c r="K34" s="18">
        <f>AVERAGE(B5:B52)</f>
        <v>524.66833333333341</v>
      </c>
      <c r="L34" s="21">
        <f>I3</f>
        <v>275476.75666666671</v>
      </c>
      <c r="M34">
        <f>K28</f>
        <v>21910.435663751683</v>
      </c>
      <c r="N34" s="15">
        <f>1-(M34/L34)</f>
        <v>0.92046357765761044</v>
      </c>
      <c r="O34" s="17"/>
    </row>
    <row r="35" spans="1:17" x14ac:dyDescent="0.2">
      <c r="A35" s="7">
        <v>43282</v>
      </c>
      <c r="B35" s="12">
        <v>630.14</v>
      </c>
      <c r="C35" s="4">
        <v>1</v>
      </c>
      <c r="D35" s="3">
        <v>73.12</v>
      </c>
      <c r="E35" s="5">
        <v>1122.8</v>
      </c>
      <c r="F35" s="11">
        <f t="shared" si="0"/>
        <v>7.3565398323509044</v>
      </c>
      <c r="G35" s="22">
        <f t="shared" si="1"/>
        <v>54.118678304965471</v>
      </c>
      <c r="H35" s="22">
        <f t="shared" si="2"/>
        <v>105.47166666666658</v>
      </c>
      <c r="I35" s="22">
        <f t="shared" si="3"/>
        <v>11124.272469444426</v>
      </c>
    </row>
    <row r="36" spans="1:17" x14ac:dyDescent="0.2">
      <c r="A36" s="7">
        <v>43313</v>
      </c>
      <c r="B36" s="12">
        <v>642.54999999999995</v>
      </c>
      <c r="C36" s="4">
        <v>1</v>
      </c>
      <c r="D36" s="3">
        <v>72.489999999999995</v>
      </c>
      <c r="E36" s="5">
        <v>1121.1500000000001</v>
      </c>
      <c r="F36" s="11">
        <f t="shared" si="0"/>
        <v>24.429341295528161</v>
      </c>
      <c r="G36" s="22">
        <f t="shared" si="1"/>
        <v>596.79271613339756</v>
      </c>
      <c r="H36" s="22">
        <f t="shared" si="2"/>
        <v>117.88166666666655</v>
      </c>
      <c r="I36" s="22">
        <f t="shared" si="3"/>
        <v>13896.087336111083</v>
      </c>
    </row>
    <row r="37" spans="1:17" x14ac:dyDescent="0.2">
      <c r="A37" s="7">
        <v>43344</v>
      </c>
      <c r="B37" s="12">
        <v>672.58</v>
      </c>
      <c r="C37" s="4">
        <v>1</v>
      </c>
      <c r="D37" s="3">
        <v>77.23</v>
      </c>
      <c r="E37" s="5">
        <v>1120.5999999999999</v>
      </c>
      <c r="F37" s="11">
        <f t="shared" si="0"/>
        <v>24.267327672026681</v>
      </c>
      <c r="G37" s="22">
        <f t="shared" si="1"/>
        <v>588.90319234151195</v>
      </c>
      <c r="H37" s="22">
        <f t="shared" si="2"/>
        <v>147.91166666666663</v>
      </c>
      <c r="I37" s="22">
        <f t="shared" si="3"/>
        <v>21877.8611361111</v>
      </c>
    </row>
    <row r="38" spans="1:17" x14ac:dyDescent="0.2">
      <c r="A38" s="7">
        <v>43374</v>
      </c>
      <c r="B38" s="12">
        <v>677.97</v>
      </c>
      <c r="C38" s="4">
        <v>1</v>
      </c>
      <c r="D38" s="3">
        <v>79.39</v>
      </c>
      <c r="E38" s="5">
        <v>1130.81</v>
      </c>
      <c r="F38" s="11">
        <f t="shared" si="0"/>
        <v>11.953281465352347</v>
      </c>
      <c r="G38" s="22">
        <f t="shared" si="1"/>
        <v>142.88093778993596</v>
      </c>
      <c r="H38" s="22">
        <f t="shared" si="2"/>
        <v>153.30166666666662</v>
      </c>
      <c r="I38" s="22">
        <f t="shared" si="3"/>
        <v>23501.401002777762</v>
      </c>
      <c r="K38" t="s">
        <v>40</v>
      </c>
    </row>
    <row r="39" spans="1:17" ht="16" thickBot="1" x14ac:dyDescent="0.25">
      <c r="A39" s="7">
        <v>43405</v>
      </c>
      <c r="B39" s="12">
        <v>563.01</v>
      </c>
      <c r="C39" s="4">
        <v>1</v>
      </c>
      <c r="D39" s="3">
        <v>65.56</v>
      </c>
      <c r="E39" s="5">
        <v>1128.58</v>
      </c>
      <c r="F39" s="11">
        <f t="shared" si="0"/>
        <v>-13.468397347311338</v>
      </c>
      <c r="G39" s="22">
        <f t="shared" si="1"/>
        <v>181.3977271050631</v>
      </c>
      <c r="H39" s="22">
        <f t="shared" si="2"/>
        <v>38.341666666666583</v>
      </c>
      <c r="I39" s="22">
        <f t="shared" si="3"/>
        <v>1470.0834027777714</v>
      </c>
    </row>
    <row r="40" spans="1:17" x14ac:dyDescent="0.2">
      <c r="A40" s="7">
        <v>43435</v>
      </c>
      <c r="B40" s="12">
        <v>471.48</v>
      </c>
      <c r="C40" s="4">
        <v>1</v>
      </c>
      <c r="D40" s="3">
        <v>57.32</v>
      </c>
      <c r="E40" s="5">
        <v>1122.9000000000001</v>
      </c>
      <c r="F40" s="11">
        <f t="shared" si="0"/>
        <v>-50.009616415652545</v>
      </c>
      <c r="G40" s="22">
        <f t="shared" si="1"/>
        <v>2500.9617340407044</v>
      </c>
      <c r="H40" s="22">
        <f t="shared" si="2"/>
        <v>-53.188333333333389</v>
      </c>
      <c r="I40" s="22">
        <f t="shared" si="3"/>
        <v>2828.9988027777836</v>
      </c>
      <c r="K40" s="29" t="s">
        <v>41</v>
      </c>
      <c r="L40" s="29"/>
    </row>
    <row r="41" spans="1:17" x14ac:dyDescent="0.2">
      <c r="A41" s="7">
        <v>43466</v>
      </c>
      <c r="B41" s="12">
        <v>468.28</v>
      </c>
      <c r="C41" s="4">
        <v>1</v>
      </c>
      <c r="D41" s="3">
        <v>59.09</v>
      </c>
      <c r="E41" s="5">
        <v>1122</v>
      </c>
      <c r="F41" s="11">
        <f t="shared" si="0"/>
        <v>-64.221844599852375</v>
      </c>
      <c r="G41" s="22">
        <f t="shared" si="1"/>
        <v>4124.4453238075876</v>
      </c>
      <c r="H41" s="22">
        <f t="shared" si="2"/>
        <v>-56.388333333333435</v>
      </c>
      <c r="I41" s="22">
        <f t="shared" si="3"/>
        <v>3179.6441361111224</v>
      </c>
      <c r="K41" s="26" t="s">
        <v>42</v>
      </c>
      <c r="L41" s="26">
        <v>0.95940793078732178</v>
      </c>
    </row>
    <row r="42" spans="1:17" x14ac:dyDescent="0.2">
      <c r="A42" s="7">
        <v>43497</v>
      </c>
      <c r="B42" s="12">
        <v>488.24</v>
      </c>
      <c r="C42" s="4">
        <v>1</v>
      </c>
      <c r="D42" s="3">
        <v>64.59</v>
      </c>
      <c r="E42" s="5">
        <v>1122.45</v>
      </c>
      <c r="F42" s="11">
        <f t="shared" si="0"/>
        <v>-79.705226016207689</v>
      </c>
      <c r="G42" s="22">
        <f t="shared" si="1"/>
        <v>6352.9230542947507</v>
      </c>
      <c r="H42" s="22">
        <f t="shared" si="2"/>
        <v>-36.428333333333399</v>
      </c>
      <c r="I42" s="22">
        <f t="shared" si="3"/>
        <v>1327.0234694444491</v>
      </c>
      <c r="K42" s="26" t="s">
        <v>43</v>
      </c>
      <c r="L42" s="26">
        <v>0.92046357765761044</v>
      </c>
    </row>
    <row r="43" spans="1:17" x14ac:dyDescent="0.2">
      <c r="A43" s="7">
        <v>43525</v>
      </c>
      <c r="B43" s="12">
        <v>548.36</v>
      </c>
      <c r="C43" s="4">
        <v>1</v>
      </c>
      <c r="D43" s="3">
        <v>66.94</v>
      </c>
      <c r="E43" s="5">
        <v>1130.72</v>
      </c>
      <c r="F43" s="11">
        <f t="shared" si="0"/>
        <v>-37.776065114185371</v>
      </c>
      <c r="G43" s="22">
        <f t="shared" si="1"/>
        <v>1427.0310955111731</v>
      </c>
      <c r="H43" s="22">
        <f t="shared" si="2"/>
        <v>23.691666666666606</v>
      </c>
      <c r="I43" s="22">
        <f t="shared" si="3"/>
        <v>561.29506944444154</v>
      </c>
      <c r="K43" s="26" t="s">
        <v>44</v>
      </c>
      <c r="L43" s="26">
        <v>0.91692862555350418</v>
      </c>
    </row>
    <row r="44" spans="1:17" x14ac:dyDescent="0.2">
      <c r="A44" s="7">
        <v>43556</v>
      </c>
      <c r="B44" s="12">
        <v>616.77</v>
      </c>
      <c r="C44" s="4">
        <v>1</v>
      </c>
      <c r="D44" s="3">
        <v>70.94</v>
      </c>
      <c r="E44" s="5">
        <v>1140.95</v>
      </c>
      <c r="F44" s="11">
        <f t="shared" si="0"/>
        <v>1.1217071488385955</v>
      </c>
      <c r="G44" s="22">
        <f t="shared" si="1"/>
        <v>1.2582269277556108</v>
      </c>
      <c r="H44" s="22">
        <f t="shared" si="2"/>
        <v>92.101666666666574</v>
      </c>
      <c r="I44" s="22">
        <f t="shared" si="3"/>
        <v>8482.7170027777611</v>
      </c>
      <c r="K44" s="26" t="s">
        <v>45</v>
      </c>
      <c r="L44" s="26">
        <v>22.065778261951078</v>
      </c>
    </row>
    <row r="45" spans="1:17" ht="16" thickBot="1" x14ac:dyDescent="0.25">
      <c r="A45" s="7">
        <v>43586</v>
      </c>
      <c r="B45" s="12">
        <v>620.79</v>
      </c>
      <c r="C45" s="4">
        <v>1</v>
      </c>
      <c r="D45" s="3">
        <v>69.38</v>
      </c>
      <c r="E45" s="5">
        <v>1183.29</v>
      </c>
      <c r="F45" s="11">
        <f t="shared" si="0"/>
        <v>-0.82368613050948625</v>
      </c>
      <c r="G45" s="22">
        <f t="shared" si="1"/>
        <v>0.67845884159369041</v>
      </c>
      <c r="H45" s="22">
        <f t="shared" si="2"/>
        <v>96.121666666666556</v>
      </c>
      <c r="I45" s="22">
        <f t="shared" si="3"/>
        <v>9239.3748027777565</v>
      </c>
      <c r="K45" s="27" t="s">
        <v>46</v>
      </c>
      <c r="L45" s="27">
        <v>48</v>
      </c>
    </row>
    <row r="46" spans="1:17" x14ac:dyDescent="0.2">
      <c r="A46" s="7">
        <v>43617</v>
      </c>
      <c r="B46" s="12">
        <v>556.54999999999995</v>
      </c>
      <c r="C46" s="4">
        <v>1</v>
      </c>
      <c r="D46" s="3">
        <v>61.78</v>
      </c>
      <c r="E46" s="5">
        <v>1175.6199999999999</v>
      </c>
      <c r="F46" s="11">
        <f t="shared" si="0"/>
        <v>-13.428864047908064</v>
      </c>
      <c r="G46" s="22">
        <f t="shared" si="1"/>
        <v>180.33438961719776</v>
      </c>
      <c r="H46" s="22">
        <f t="shared" si="2"/>
        <v>31.881666666666547</v>
      </c>
      <c r="I46" s="22">
        <f t="shared" si="3"/>
        <v>1016.4406694444368</v>
      </c>
    </row>
    <row r="47" spans="1:17" ht="16" thickBot="1" x14ac:dyDescent="0.25">
      <c r="A47" s="7">
        <v>43647</v>
      </c>
      <c r="B47" s="12">
        <v>584.77</v>
      </c>
      <c r="C47" s="4">
        <v>1</v>
      </c>
      <c r="D47" s="3">
        <v>63.28</v>
      </c>
      <c r="E47" s="5">
        <v>1175.31</v>
      </c>
      <c r="F47" s="11">
        <f t="shared" si="0"/>
        <v>5.2879801864397677</v>
      </c>
      <c r="G47" s="22">
        <f t="shared" si="1"/>
        <v>27.962734452179561</v>
      </c>
      <c r="H47" s="22">
        <f t="shared" si="2"/>
        <v>60.101666666666574</v>
      </c>
      <c r="I47" s="22">
        <f t="shared" si="3"/>
        <v>3612.2103361110999</v>
      </c>
      <c r="K47" t="s">
        <v>47</v>
      </c>
    </row>
    <row r="48" spans="1:17" x14ac:dyDescent="0.2">
      <c r="A48" s="7">
        <v>43678</v>
      </c>
      <c r="B48" s="12">
        <v>569.66999999999996</v>
      </c>
      <c r="C48" s="4">
        <v>1</v>
      </c>
      <c r="D48" s="3">
        <v>59.13</v>
      </c>
      <c r="E48" s="5">
        <v>1208.98</v>
      </c>
      <c r="F48" s="11">
        <f t="shared" si="0"/>
        <v>4.1035161586179356</v>
      </c>
      <c r="G48" s="22">
        <f t="shared" si="1"/>
        <v>16.838844864038499</v>
      </c>
      <c r="H48" s="22">
        <f t="shared" si="2"/>
        <v>45.001666666666551</v>
      </c>
      <c r="I48" s="22">
        <f t="shared" si="3"/>
        <v>2025.1500027777674</v>
      </c>
      <c r="K48" s="28"/>
      <c r="L48" s="28" t="s">
        <v>52</v>
      </c>
      <c r="M48" s="28" t="s">
        <v>53</v>
      </c>
      <c r="N48" s="28" t="s">
        <v>54</v>
      </c>
      <c r="O48" s="28" t="s">
        <v>55</v>
      </c>
      <c r="P48" s="28" t="s">
        <v>56</v>
      </c>
    </row>
    <row r="49" spans="1:19" x14ac:dyDescent="0.2">
      <c r="A49" s="7">
        <v>43709</v>
      </c>
      <c r="B49" s="12">
        <v>577.65</v>
      </c>
      <c r="C49" s="4">
        <v>1</v>
      </c>
      <c r="D49" s="3">
        <v>61.13</v>
      </c>
      <c r="E49" s="5">
        <v>1197.55</v>
      </c>
      <c r="F49" s="11">
        <f t="shared" si="0"/>
        <v>3.5680331789773163</v>
      </c>
      <c r="G49" s="22">
        <f t="shared" si="1"/>
        <v>12.730860766282973</v>
      </c>
      <c r="H49" s="22">
        <f t="shared" si="2"/>
        <v>52.98166666666657</v>
      </c>
      <c r="I49" s="22">
        <f t="shared" si="3"/>
        <v>2807.0570027777676</v>
      </c>
      <c r="K49" s="26" t="s">
        <v>48</v>
      </c>
      <c r="L49" s="26">
        <v>2</v>
      </c>
      <c r="M49" s="26">
        <v>253566.32100291504</v>
      </c>
      <c r="N49" s="26">
        <v>126783.16050145752</v>
      </c>
      <c r="O49" s="26">
        <v>260.38926428123307</v>
      </c>
      <c r="P49" s="26">
        <v>1.8312016388680016E-25</v>
      </c>
    </row>
    <row r="50" spans="1:19" x14ac:dyDescent="0.2">
      <c r="A50" s="7">
        <v>43739</v>
      </c>
      <c r="B50" s="12">
        <v>563.79</v>
      </c>
      <c r="C50" s="4">
        <v>1</v>
      </c>
      <c r="D50" s="3">
        <v>59.39</v>
      </c>
      <c r="E50" s="5">
        <v>1184.1300000000001</v>
      </c>
      <c r="F50" s="11">
        <f t="shared" si="0"/>
        <v>5.9292397961737606</v>
      </c>
      <c r="G50" s="22">
        <f t="shared" si="1"/>
        <v>35.155884560530659</v>
      </c>
      <c r="H50" s="22">
        <f t="shared" si="2"/>
        <v>39.121666666666556</v>
      </c>
      <c r="I50" s="22">
        <f t="shared" si="3"/>
        <v>1530.5048027777691</v>
      </c>
      <c r="K50" s="26" t="s">
        <v>49</v>
      </c>
      <c r="L50" s="26">
        <v>45</v>
      </c>
      <c r="M50" s="26">
        <v>21910.435663751672</v>
      </c>
      <c r="N50" s="26">
        <v>486.89857030559273</v>
      </c>
      <c r="O50" s="26"/>
      <c r="P50" s="26"/>
    </row>
    <row r="51" spans="1:19" ht="16" thickBot="1" x14ac:dyDescent="0.25">
      <c r="A51" s="7">
        <v>43770</v>
      </c>
      <c r="B51" s="12">
        <v>580.33000000000004</v>
      </c>
      <c r="C51" s="4">
        <v>1</v>
      </c>
      <c r="D51" s="3">
        <v>61.99</v>
      </c>
      <c r="E51" s="5">
        <v>1167.45</v>
      </c>
      <c r="F51" s="11">
        <f t="shared" si="0"/>
        <v>12.085977371332206</v>
      </c>
      <c r="G51" s="22">
        <f t="shared" si="1"/>
        <v>146.07084902035413</v>
      </c>
      <c r="H51" s="22">
        <f t="shared" si="2"/>
        <v>55.661666666666633</v>
      </c>
      <c r="I51" s="22">
        <f t="shared" si="3"/>
        <v>3098.2211361111076</v>
      </c>
      <c r="K51" s="27" t="s">
        <v>50</v>
      </c>
      <c r="L51" s="27">
        <v>47</v>
      </c>
      <c r="M51" s="27">
        <v>275476.75666666671</v>
      </c>
      <c r="N51" s="27"/>
      <c r="O51" s="27"/>
      <c r="P51" s="27"/>
    </row>
    <row r="52" spans="1:19" ht="16" thickBot="1" x14ac:dyDescent="0.25">
      <c r="A52" s="7">
        <v>43800</v>
      </c>
      <c r="B52" s="12">
        <v>590</v>
      </c>
      <c r="C52" s="4">
        <v>1</v>
      </c>
      <c r="D52" s="3">
        <v>64.91</v>
      </c>
      <c r="E52" s="5">
        <v>1175.8399999999999</v>
      </c>
      <c r="F52" s="11">
        <f t="shared" si="0"/>
        <v>-0.13575702066793838</v>
      </c>
      <c r="G52" s="22">
        <f t="shared" si="1"/>
        <v>1.8429968660635048E-2</v>
      </c>
      <c r="H52" s="22">
        <f t="shared" si="2"/>
        <v>65.331666666666592</v>
      </c>
      <c r="I52" s="22">
        <f t="shared" si="3"/>
        <v>4268.2266694444352</v>
      </c>
    </row>
    <row r="53" spans="1:19" x14ac:dyDescent="0.2">
      <c r="K53" s="28"/>
      <c r="L53" s="28" t="s">
        <v>57</v>
      </c>
      <c r="M53" s="28" t="s">
        <v>45</v>
      </c>
      <c r="N53" s="28" t="s">
        <v>58</v>
      </c>
      <c r="O53" s="28" t="s">
        <v>59</v>
      </c>
      <c r="P53" s="28" t="s">
        <v>60</v>
      </c>
      <c r="Q53" s="28" t="s">
        <v>61</v>
      </c>
      <c r="R53" s="28" t="s">
        <v>62</v>
      </c>
      <c r="S53" s="28" t="s">
        <v>63</v>
      </c>
    </row>
    <row r="54" spans="1:19" x14ac:dyDescent="0.2">
      <c r="K54" s="26" t="s">
        <v>51</v>
      </c>
      <c r="L54" s="26">
        <v>-269.6740687273068</v>
      </c>
      <c r="M54" s="26">
        <v>114.04155540491873</v>
      </c>
      <c r="N54" s="26">
        <v>-2.3647000233361908</v>
      </c>
      <c r="O54" s="26">
        <v>2.2417871071442375E-2</v>
      </c>
      <c r="P54" s="26">
        <v>-499.36555194159632</v>
      </c>
      <c r="Q54" s="26">
        <v>-39.982585513017284</v>
      </c>
      <c r="R54" s="26">
        <v>-499.36555194159632</v>
      </c>
      <c r="S54" s="26">
        <v>-39.982585513017284</v>
      </c>
    </row>
    <row r="55" spans="1:19" x14ac:dyDescent="0.2">
      <c r="K55" s="26" t="s">
        <v>64</v>
      </c>
      <c r="L55" s="26">
        <v>6.4133900561400132</v>
      </c>
      <c r="M55" s="26">
        <v>0.29125241660892104</v>
      </c>
      <c r="N55" s="26">
        <v>22.020040660303216</v>
      </c>
      <c r="O55" s="26">
        <v>9.8761124079283383E-26</v>
      </c>
      <c r="P55" s="26">
        <v>5.826777576828249</v>
      </c>
      <c r="Q55" s="26">
        <v>7.0000025354517774</v>
      </c>
      <c r="R55" s="26">
        <v>5.826777576828249</v>
      </c>
      <c r="S55" s="26">
        <v>7.0000025354517774</v>
      </c>
    </row>
    <row r="56" spans="1:19" ht="16" thickBot="1" x14ac:dyDescent="0.25">
      <c r="K56" s="27" t="s">
        <v>65</v>
      </c>
      <c r="L56" s="27">
        <v>0.3771913501870981</v>
      </c>
      <c r="M56" s="27">
        <v>9.2944426890733067E-2</v>
      </c>
      <c r="N56" s="27">
        <v>4.0582460165204974</v>
      </c>
      <c r="O56" s="27">
        <v>1.945067093698662E-4</v>
      </c>
      <c r="P56" s="27">
        <v>0.18999166500888462</v>
      </c>
      <c r="Q56" s="27">
        <v>0.56439103536531154</v>
      </c>
      <c r="R56" s="27">
        <v>0.18999166500888462</v>
      </c>
      <c r="S56" s="27">
        <v>0.56439103536531154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Hanyang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Jinsoo</dc:creator>
  <cp:lastModifiedBy>이영훈</cp:lastModifiedBy>
  <dcterms:created xsi:type="dcterms:W3CDTF">2012-03-06T11:18:28Z</dcterms:created>
  <dcterms:modified xsi:type="dcterms:W3CDTF">2020-12-17T14:36:03Z</dcterms:modified>
</cp:coreProperties>
</file>