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runo.bfn\Desktop\SQS_312\obras\"/>
    </mc:Choice>
  </mc:AlternateContent>
  <xr:revisionPtr revIDLastSave="0" documentId="8_{8A197D37-94D9-485C-8065-479427444E58}" xr6:coauthVersionLast="47" xr6:coauthVersionMax="47" xr10:uidLastSave="{00000000-0000-0000-0000-000000000000}"/>
  <bookViews>
    <workbookView xWindow="-38520" yWindow="-3525" windowWidth="38640" windowHeight="21240" activeTab="2" xr2:uid="{00000000-000D-0000-FFFF-FFFF00000000}"/>
  </bookViews>
  <sheets>
    <sheet name="propostas" sheetId="1" r:id="rId1"/>
    <sheet name="ABC" sheetId="2" r:id="rId2"/>
    <sheet name="DISCREPÂNCIA DE PREÇOS" sheetId="4" r:id="rId3"/>
  </sheets>
  <definedNames>
    <definedName name="_xlnm._FilterDatabase" localSheetId="1" hidden="1">ABC!$A$7:$S$67</definedName>
    <definedName name="_xlnm._FilterDatabase" localSheetId="2" hidden="1">'DISCREPÂNCIA DE PREÇOS'!$A$7:$S$67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r4Wmnz93nUm3a9GXN3+gLEeThcQ=="/>
    </ext>
  </extLst>
</workbook>
</file>

<file path=xl/calcChain.xml><?xml version="1.0" encoding="utf-8"?>
<calcChain xmlns="http://schemas.openxmlformats.org/spreadsheetml/2006/main">
  <c r="Y12" i="4" l="1"/>
  <c r="X12" i="4"/>
  <c r="W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Z22" i="4"/>
  <c r="AA22" i="4"/>
  <c r="Z23" i="4"/>
  <c r="AA23" i="4"/>
  <c r="AB23" i="4"/>
  <c r="Z24" i="4"/>
  <c r="AA24" i="4"/>
  <c r="AB24" i="4"/>
  <c r="Z25" i="4"/>
  <c r="AA25" i="4"/>
  <c r="Z26" i="4"/>
  <c r="AA26" i="4"/>
  <c r="Z27" i="4"/>
  <c r="AA27" i="4"/>
  <c r="Z28" i="4"/>
  <c r="AA28" i="4"/>
  <c r="AB28" i="4"/>
  <c r="Z29" i="4"/>
  <c r="AA29" i="4"/>
  <c r="AB29" i="4"/>
  <c r="Z30" i="4"/>
  <c r="AA30" i="4"/>
  <c r="Z31" i="4"/>
  <c r="AA31" i="4"/>
  <c r="Z32" i="4"/>
  <c r="AA32" i="4"/>
  <c r="Z33" i="4"/>
  <c r="AA33" i="4"/>
  <c r="AB33" i="4"/>
  <c r="Z34" i="4"/>
  <c r="AA34" i="4"/>
  <c r="Z35" i="4"/>
  <c r="AA35" i="4"/>
  <c r="Z36" i="4"/>
  <c r="AA36" i="4"/>
  <c r="Z37" i="4"/>
  <c r="AA37" i="4"/>
  <c r="Z38" i="4"/>
  <c r="AA38" i="4"/>
  <c r="Z39" i="4"/>
  <c r="AA39" i="4"/>
  <c r="Z40" i="4"/>
  <c r="AA40" i="4"/>
  <c r="AB40" i="4"/>
  <c r="Z41" i="4"/>
  <c r="AA41" i="4"/>
  <c r="Z42" i="4"/>
  <c r="AA42" i="4"/>
  <c r="Z43" i="4"/>
  <c r="AA43" i="4"/>
  <c r="AB43" i="4"/>
  <c r="Z44" i="4"/>
  <c r="AA44" i="4"/>
  <c r="AB44" i="4"/>
  <c r="Z45" i="4"/>
  <c r="AA45" i="4"/>
  <c r="AB45" i="4"/>
  <c r="Z46" i="4"/>
  <c r="AA46" i="4"/>
  <c r="Z47" i="4"/>
  <c r="AA47" i="4"/>
  <c r="Z48" i="4"/>
  <c r="AA48" i="4"/>
  <c r="AB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AB59" i="4"/>
  <c r="Z60" i="4"/>
  <c r="AA60" i="4"/>
  <c r="Z61" i="4"/>
  <c r="AA61" i="4"/>
  <c r="Z62" i="4"/>
  <c r="AA62" i="4"/>
  <c r="Z63" i="4"/>
  <c r="AA63" i="4"/>
  <c r="Z64" i="4"/>
  <c r="AA64" i="4"/>
  <c r="Z65" i="4"/>
  <c r="AA65" i="4"/>
  <c r="AB12" i="4"/>
  <c r="AA12" i="4"/>
  <c r="Z12" i="4"/>
  <c r="Z8" i="4"/>
  <c r="Z9" i="4"/>
  <c r="Z10" i="4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4" i="4"/>
  <c r="H54" i="4" s="1"/>
  <c r="G53" i="4"/>
  <c r="H53" i="4" s="1"/>
  <c r="G55" i="4"/>
  <c r="H55" i="4" s="1"/>
  <c r="G56" i="4"/>
  <c r="H56" i="4" s="1"/>
  <c r="G57" i="4"/>
  <c r="H57" i="4" s="1"/>
  <c r="G51" i="4"/>
  <c r="H51" i="4" s="1"/>
  <c r="G49" i="4"/>
  <c r="H49" i="4" s="1"/>
  <c r="G50" i="4"/>
  <c r="H50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2" i="4"/>
  <c r="H12" i="4" s="1"/>
  <c r="G11" i="4"/>
  <c r="H11" i="4" s="1"/>
  <c r="V12" i="4" s="1"/>
  <c r="S10" i="4"/>
  <c r="H9" i="4"/>
  <c r="P66" i="4"/>
  <c r="L66" i="4"/>
  <c r="P6" i="4"/>
  <c r="L6" i="4"/>
  <c r="H6" i="4"/>
  <c r="X16" i="2"/>
  <c r="W16" i="2"/>
  <c r="V16" i="2"/>
  <c r="P66" i="2"/>
  <c r="L66" i="2"/>
  <c r="S70" i="1"/>
  <c r="P70" i="1"/>
  <c r="L70" i="1"/>
  <c r="S10" i="2"/>
  <c r="G57" i="2"/>
  <c r="H57" i="2" s="1"/>
  <c r="G33" i="2"/>
  <c r="H33" i="2" s="1"/>
  <c r="G40" i="2"/>
  <c r="H40" i="2" s="1"/>
  <c r="G56" i="2"/>
  <c r="H56" i="2" s="1"/>
  <c r="G36" i="2"/>
  <c r="H36" i="2" s="1"/>
  <c r="G59" i="2"/>
  <c r="H59" i="2" s="1"/>
  <c r="G50" i="2"/>
  <c r="H50" i="2" s="1"/>
  <c r="G48" i="2"/>
  <c r="H48" i="2" s="1"/>
  <c r="G49" i="2"/>
  <c r="H49" i="2" s="1"/>
  <c r="G31" i="2"/>
  <c r="H31" i="2" s="1"/>
  <c r="G25" i="2"/>
  <c r="H25" i="2" s="1"/>
  <c r="G60" i="2"/>
  <c r="H60" i="2" s="1"/>
  <c r="G45" i="2"/>
  <c r="H45" i="2" s="1"/>
  <c r="G41" i="2"/>
  <c r="H41" i="2" s="1"/>
  <c r="G20" i="2"/>
  <c r="H20" i="2" s="1"/>
  <c r="G43" i="2"/>
  <c r="H43" i="2" s="1"/>
  <c r="G23" i="2"/>
  <c r="H23" i="2" s="1"/>
  <c r="G44" i="2"/>
  <c r="H44" i="2" s="1"/>
  <c r="G28" i="2"/>
  <c r="H28" i="2" s="1"/>
  <c r="G19" i="2"/>
  <c r="H19" i="2" s="1"/>
  <c r="G27" i="2"/>
  <c r="H27" i="2" s="1"/>
  <c r="G12" i="2"/>
  <c r="H12" i="2" s="1"/>
  <c r="G11" i="2"/>
  <c r="H11" i="2" s="1"/>
  <c r="G39" i="2"/>
  <c r="H39" i="2" s="1"/>
  <c r="G16" i="2"/>
  <c r="H16" i="2" s="1"/>
  <c r="G17" i="2"/>
  <c r="H17" i="2" s="1"/>
  <c r="G22" i="2"/>
  <c r="H22" i="2" s="1"/>
  <c r="G42" i="2"/>
  <c r="H42" i="2" s="1"/>
  <c r="G18" i="2"/>
  <c r="H18" i="2" s="1"/>
  <c r="G32" i="2"/>
  <c r="H32" i="2" s="1"/>
  <c r="G47" i="2"/>
  <c r="H47" i="2" s="1"/>
  <c r="G58" i="2"/>
  <c r="H58" i="2" s="1"/>
  <c r="G29" i="2"/>
  <c r="H29" i="2" s="1"/>
  <c r="G55" i="2"/>
  <c r="H55" i="2" s="1"/>
  <c r="G54" i="2"/>
  <c r="H54" i="2" s="1"/>
  <c r="G53" i="2"/>
  <c r="H53" i="2" s="1"/>
  <c r="G51" i="2"/>
  <c r="H51" i="2" s="1"/>
  <c r="G64" i="2"/>
  <c r="H64" i="2" s="1"/>
  <c r="G37" i="2"/>
  <c r="H37" i="2" s="1"/>
  <c r="G24" i="2"/>
  <c r="H24" i="2" s="1"/>
  <c r="G30" i="2"/>
  <c r="H30" i="2" s="1"/>
  <c r="G62" i="2"/>
  <c r="H62" i="2" s="1"/>
  <c r="G38" i="2"/>
  <c r="H38" i="2" s="1"/>
  <c r="G61" i="2"/>
  <c r="H61" i="2" s="1"/>
  <c r="G46" i="2"/>
  <c r="H46" i="2" s="1"/>
  <c r="G34" i="2"/>
  <c r="H34" i="2" s="1"/>
  <c r="G63" i="2"/>
  <c r="H63" i="2" s="1"/>
  <c r="G65" i="2"/>
  <c r="H65" i="2" s="1"/>
  <c r="G21" i="2"/>
  <c r="H21" i="2" s="1"/>
  <c r="G26" i="2"/>
  <c r="H26" i="2" s="1"/>
  <c r="P6" i="2"/>
  <c r="L6" i="2"/>
  <c r="G64" i="1"/>
  <c r="H64" i="1" s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S30" i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19" i="1"/>
  <c r="H19" i="1" s="1"/>
  <c r="G18" i="1"/>
  <c r="H18" i="1" s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H9" i="1" s="1"/>
  <c r="P6" i="1"/>
  <c r="L6" i="1"/>
  <c r="Z66" i="4" l="1"/>
  <c r="AA66" i="4"/>
  <c r="H35" i="4"/>
  <c r="H52" i="4"/>
  <c r="H15" i="4"/>
  <c r="H14" i="4" s="1"/>
  <c r="H13" i="4" s="1"/>
  <c r="H30" i="1"/>
  <c r="H48" i="1"/>
  <c r="H20" i="1"/>
  <c r="H65" i="1" s="1"/>
  <c r="H66" i="1" l="1"/>
  <c r="H67" i="1" s="1"/>
  <c r="H6" i="1" s="1"/>
  <c r="H9" i="2" l="1"/>
  <c r="H35" i="2" s="1"/>
  <c r="H52" i="2" s="1"/>
  <c r="H6" i="2" l="1"/>
  <c r="H15" i="2"/>
  <c r="H14" i="2" s="1"/>
  <c r="H13" i="2" s="1"/>
  <c r="H10" i="2" s="1"/>
  <c r="H66" i="2"/>
  <c r="H10" i="4"/>
  <c r="H66" i="4"/>
</calcChain>
</file>

<file path=xl/sharedStrings.xml><?xml version="1.0" encoding="utf-8"?>
<sst xmlns="http://schemas.openxmlformats.org/spreadsheetml/2006/main" count="613" uniqueCount="138">
  <si>
    <t>ED. OURO PRETO - SQS 312 BLOCO H - ASA SUL/DF</t>
  </si>
  <si>
    <t>Borges</t>
  </si>
  <si>
    <t>Brozon</t>
  </si>
  <si>
    <t>rocha e rocha</t>
  </si>
  <si>
    <t>OBJETO: REFORMA DAS ESCADAS E HALLS DA EDIFICAÇÃO</t>
  </si>
  <si>
    <t>COMPOSIÇÃO DA PROPOSTA</t>
  </si>
  <si>
    <t>PLANILHA ORÇAMENTÁRIA DE REFERÊNCIA</t>
  </si>
  <si>
    <t>ITEM</t>
  </si>
  <si>
    <t>DESCRIÇÃO</t>
  </si>
  <si>
    <t>QUANTITATIVO</t>
  </si>
  <si>
    <t>UNIDADE</t>
  </si>
  <si>
    <t>MATERIAL</t>
  </si>
  <si>
    <t>MÃO DE OBRA</t>
  </si>
  <si>
    <t>SUBTOTAL</t>
  </si>
  <si>
    <t>TOTAL</t>
  </si>
  <si>
    <t>Material</t>
  </si>
  <si>
    <t>Mão de Obra</t>
  </si>
  <si>
    <t>Subtotal</t>
  </si>
  <si>
    <t>Total</t>
  </si>
  <si>
    <t>SERVIÇOS TÉCNICOS/ADMINISTRAÇÃO</t>
  </si>
  <si>
    <t>1.1</t>
  </si>
  <si>
    <t>ENGENHEIRO RESPONSÁVEL PELA OBRA (HORÁRIO PARCIAL)</t>
  </si>
  <si>
    <t>mês</t>
  </si>
  <si>
    <t>-</t>
  </si>
  <si>
    <t>1.2</t>
  </si>
  <si>
    <t>ENCARREGADO DE OBRA</t>
  </si>
  <si>
    <t>1.3</t>
  </si>
  <si>
    <t>REGISTRO DE ART</t>
  </si>
  <si>
    <t>vb</t>
  </si>
  <si>
    <t>1.4</t>
  </si>
  <si>
    <t>EQUIPAMENTOS DE PROTEÇÃO INDIVIDUAL (EPI)</t>
  </si>
  <si>
    <t>1.5</t>
  </si>
  <si>
    <t>MÁQUINAS E FERRAMENTAS</t>
  </si>
  <si>
    <t>1.6</t>
  </si>
  <si>
    <t>SEGURO DE OBRA</t>
  </si>
  <si>
    <t>1.7</t>
  </si>
  <si>
    <t>SEGURO OBRIGATÓRIO PARA FUNCIONÁRIOS</t>
  </si>
  <si>
    <t>SERVIÇOS PRELIMINARES</t>
  </si>
  <si>
    <t>2.1</t>
  </si>
  <si>
    <t>IMPLEMENTAÇÃO DE BARRACÃO (C/ BANHEIRO)</t>
  </si>
  <si>
    <t>m²</t>
  </si>
  <si>
    <t>2.2</t>
  </si>
  <si>
    <t>PLACA DE OBRA 1,50x1,50M NOVA</t>
  </si>
  <si>
    <t>un</t>
  </si>
  <si>
    <t>DEMOLIÇÕES E RETIRADAS</t>
  </si>
  <si>
    <t>3.1</t>
  </si>
  <si>
    <t>DEMOLIÇÃO DO REVESTIMENTO DE PISO (CERÂMICO E ARGAMASSADO)</t>
  </si>
  <si>
    <t>3.2</t>
  </si>
  <si>
    <t>DEMOLIÇÃO DO REVESTIMENTO ARGAMASSADO DAS ALVENARIAS DOS HALLS</t>
  </si>
  <si>
    <t>3.3</t>
  </si>
  <si>
    <t>REMOÇÃO DA CAMADA DE PINTURA DAS ALVENARIAS DAS ESCADAS</t>
  </si>
  <si>
    <t>3.4</t>
  </si>
  <si>
    <t>RETIRADA DAS GRADES DOS CORREDORES</t>
  </si>
  <si>
    <t xml:space="preserve">un </t>
  </si>
  <si>
    <t>3.5</t>
  </si>
  <si>
    <t>REMOÇÃO DAS PORTAS DAS LIXEIRAS E DAS COBERTURAS</t>
  </si>
  <si>
    <t>3.6</t>
  </si>
  <si>
    <t>REMOÇÃO DAS PORTAS DAS TAMPAS DAS CAIXAS DE PASSAGEM</t>
  </si>
  <si>
    <t>3.7</t>
  </si>
  <si>
    <t>RETIRADA DOS COMPARTIMENTOS DE HIDRANTE EXISTENTES</t>
  </si>
  <si>
    <t>3.8</t>
  </si>
  <si>
    <t>REMOÇÃO DAS LUMINÁRIAS EXISTENTES</t>
  </si>
  <si>
    <t>3.9</t>
  </si>
  <si>
    <t>RETIRADA DE ENTULHO COM TRANSPORTE</t>
  </si>
  <si>
    <t>m³</t>
  </si>
  <si>
    <t>ACABAMENTOS</t>
  </si>
  <si>
    <t>4.1</t>
  </si>
  <si>
    <t>GRAUTEAMENTO DAS ABERTURAS PARA PASSAGEM DE ELETRODUTOS EM ELEMENTOS ESTRUTURAIS DOS HALLS E ESCADAS</t>
  </si>
  <si>
    <t>4.2</t>
  </si>
  <si>
    <t>EMBUTIMENTO DOS ELETRODUTOS NAS ABERTURAS DAS ALVENARIAS DOS HALLS E ESCADAS COM ARGAMASSA - C/ REFORÇO EM TELA DE POLIÉSTER (EXISTENTES E NOVOS)</t>
  </si>
  <si>
    <t>4.3</t>
  </si>
  <si>
    <t>EXECUÇÃO DE CHAPISCO NAS ALVENARIAS DOS CORREDORES</t>
  </si>
  <si>
    <t>4.4</t>
  </si>
  <si>
    <t>EXECUÇÃO DE REBOCO NAS ALVENARIAS DOS CORREDORES</t>
  </si>
  <si>
    <t>4.5</t>
  </si>
  <si>
    <t>EXECUÇÃO DE REQUADRAÇÃO PARA INSTALAÇÃO DE ESQUADRIAS</t>
  </si>
  <si>
    <t>m</t>
  </si>
  <si>
    <t>4.6</t>
  </si>
  <si>
    <t>EXECUÇÃO DE CONTRAPISO</t>
  </si>
  <si>
    <t>4.7</t>
  </si>
  <si>
    <t>EMASSAMENTO DAS ALVENARIAS DOS HALLS E ESCADAS</t>
  </si>
  <si>
    <t>4.8</t>
  </si>
  <si>
    <t>PINTURA DAS ALVENARIAS DOS HALLS E ESCADAS COM TINTA ACRÍLICA ACETINADO GRAY SCREEN</t>
  </si>
  <si>
    <t>4.9</t>
  </si>
  <si>
    <t>PINTURA DE COBOGÓS COM TINTA ACRÍLICA BRANCO NEVE</t>
  </si>
  <si>
    <t>4.10</t>
  </si>
  <si>
    <t>ASSENTAMENTO DE PISO EM GRANITO NOS CORREDORES E HALLS DE ACESSO AOS APTOS - SANTA CECÍLIA 60X60CM</t>
  </si>
  <si>
    <t>4.11</t>
  </si>
  <si>
    <t>ASSENTAMENTO DE RODAPÉS E ALISARES EM GRANITO NAS ALVENARIAS - SANTA CECÍLIA 20CM</t>
  </si>
  <si>
    <t>4.12</t>
  </si>
  <si>
    <t>ASSENTAMENTO DE REVESTIMENTO CERÂMICO NAS ALVENARIAS E PISOS DAS LIXEIRAS - ELIANE CARGO PLUS WHITE 45X45CM</t>
  </si>
  <si>
    <t>4.13</t>
  </si>
  <si>
    <t>FORNECIMENTO E INSTALAÇÃO DE GESSO ACARTONADO</t>
  </si>
  <si>
    <t>4.14</t>
  </si>
  <si>
    <t>PINTURA DO TETO COM TINTA PVA BRANCO NEVE</t>
  </si>
  <si>
    <t>4.15</t>
  </si>
  <si>
    <t>FORNECIMENTO E INSTALAÇÃO DE "BONECA" EM PLACA CIMENTÍCIA NAS LIXEIRAS</t>
  </si>
  <si>
    <t>4.16</t>
  </si>
  <si>
    <t>LIXAMENTO DO PISO EM GRANILITE DAS ESCADAS</t>
  </si>
  <si>
    <t>4.17</t>
  </si>
  <si>
    <t>APLICAÇÃO DE FITAS ANTIDERRAPANTES NOS DEGRAUS DAS ESCADAS</t>
  </si>
  <si>
    <t>INSTALAÇÕES</t>
  </si>
  <si>
    <t>5.1</t>
  </si>
  <si>
    <t>FORNECIMENTO E INSTALAÇÃO DE PORTAS VENEZIANAS NOS CÔMODOS DAS LIXEIRAS 2,10X0,60M</t>
  </si>
  <si>
    <t>5.2</t>
  </si>
  <si>
    <t>FORNECIMENTO E INSTALAÇÃO DE PORTAS VENEZIANAS NOS ACESSOS ÀS COBERTURAS - 2,10X0,70M</t>
  </si>
  <si>
    <t>5.3</t>
  </si>
  <si>
    <t>FORNECIMENTO E INSTALAÇÃO DE PORTAS P/ PASSAGENS DE TELEFONIA - 0,40X0,40M</t>
  </si>
  <si>
    <t>5.4</t>
  </si>
  <si>
    <t>FORNECIMENTO E INSTALAÇÃO DE TAMPAS P/ PASSAGENS</t>
  </si>
  <si>
    <t>5.5</t>
  </si>
  <si>
    <t>FORNECIMENTO E INSTALAÇÃO DE COMPARTIMENTOS DE HIDRANTE EM GRANITO COM PORTAS EM VIDRO TEMPERADO LEITOSO BRANCO</t>
  </si>
  <si>
    <t>5.6</t>
  </si>
  <si>
    <t>PASSAGEM DE NOVOS ELETRODUTOS PARA TOMADAS E LUMINÁRIAS</t>
  </si>
  <si>
    <t>5.7</t>
  </si>
  <si>
    <t>PASSAGEM DE FIAÇÃO PARA TOMADAS - #2,5MM²</t>
  </si>
  <si>
    <t>5.8</t>
  </si>
  <si>
    <t>PASSAGEM DE FIAÇÃO PARA LUMINÁRIAS - #1,5MM²</t>
  </si>
  <si>
    <t>5.9</t>
  </si>
  <si>
    <t>INSTALAÇÃO DE CAIXA PARA TOMADA 4X2 - C/ ESPELHO</t>
  </si>
  <si>
    <t>5.10</t>
  </si>
  <si>
    <t>INSTALAÇÃO DE CAIXA PARA INTERRUPTOR - C/ ESPELHO</t>
  </si>
  <si>
    <t>5.11</t>
  </si>
  <si>
    <t>FORNECIMENTO E INSTALAÇÃO DE LUMINÁRIA EMBUTIDA EM ALUMÍNIO BRANCO</t>
  </si>
  <si>
    <t>5.12</t>
  </si>
  <si>
    <t>FORNECIMENTO E INSTALAÇÃO DE KIT 1X32W</t>
  </si>
  <si>
    <t>5.13</t>
  </si>
  <si>
    <t>FORNECIMENTO E INSTALAÇÃO DE LUMINÁRIA DE SOBREPOR 31X31 COM LOUVER - HALL DOS APTOS</t>
  </si>
  <si>
    <t>5.14</t>
  </si>
  <si>
    <t>FORNECIMENTO E INSTALAÇÃO DE LUMINÁRIA DE EMBUTIR 31X31 COM LOUVER - CORREDOR</t>
  </si>
  <si>
    <t>LIMPEZA</t>
  </si>
  <si>
    <t>6.1</t>
  </si>
  <si>
    <t>LIMPEZA FINAL DA OBRA</t>
  </si>
  <si>
    <t>B.D.I</t>
  </si>
  <si>
    <t>TOTAL GERAL COM BDI</t>
  </si>
  <si>
    <t>TOTAL POR GRUPO</t>
  </si>
  <si>
    <t>PISO E RODAPÉ</t>
  </si>
  <si>
    <t>PIMAR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</si>
</sst>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 -416]#,##0.00"/>
    <numFmt numFmtId="165" formatCode="_-* #,##0.00_-;\-* #,##0.00_-;_-* &quot;-&quot;??_-;_-@"/>
    <numFmt numFmtId="166" formatCode="_(* #,##0.00_);_(* \(#,##0.00\);_(* &quot;-&quot;??_);_(@_)"/>
    <numFmt numFmtId="168" formatCode="&quot;R$&quot;\ #,##0.0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40051"/>
        <bgColor rgb="FFD40051"/>
      </patternFill>
    </fill>
    <fill>
      <patternFill patternType="solid">
        <fgColor rgb="FFB4C6E7"/>
        <bgColor rgb="FFB4C6E7"/>
      </patternFill>
    </fill>
    <fill>
      <patternFill patternType="solid">
        <fgColor rgb="FF808080"/>
        <bgColor rgb="FF808080"/>
      </patternFill>
    </fill>
    <fill>
      <patternFill patternType="solid">
        <fgColor rgb="FFD9E1F2"/>
        <bgColor rgb="FFD9E1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25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164" fontId="4" fillId="0" borderId="0" xfId="0" applyNumberFormat="1" applyFont="1" applyAlignment="1"/>
    <xf numFmtId="164" fontId="4" fillId="0" borderId="0" xfId="0" applyNumberFormat="1" applyFont="1"/>
    <xf numFmtId="0" fontId="5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2" borderId="13" xfId="0" applyNumberFormat="1" applyFont="1" applyFill="1" applyBorder="1" applyAlignment="1">
      <alignment vertical="center"/>
    </xf>
    <xf numFmtId="164" fontId="2" fillId="2" borderId="13" xfId="0" applyNumberFormat="1" applyFont="1" applyFill="1" applyBorder="1" applyAlignment="1">
      <alignment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vertical="center"/>
    </xf>
    <xf numFmtId="165" fontId="7" fillId="5" borderId="23" xfId="0" applyNumberFormat="1" applyFont="1" applyFill="1" applyBorder="1" applyAlignment="1">
      <alignment vertical="center"/>
    </xf>
    <xf numFmtId="164" fontId="8" fillId="6" borderId="19" xfId="0" applyNumberFormat="1" applyFont="1" applyFill="1" applyBorder="1" applyAlignment="1"/>
    <xf numFmtId="164" fontId="8" fillId="6" borderId="24" xfId="0" applyNumberFormat="1" applyFont="1" applyFill="1" applyBorder="1" applyAlignment="1"/>
    <xf numFmtId="164" fontId="8" fillId="6" borderId="24" xfId="0" applyNumberFormat="1" applyFont="1" applyFill="1" applyBorder="1" applyAlignment="1"/>
    <xf numFmtId="0" fontId="9" fillId="0" borderId="2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2" fontId="10" fillId="0" borderId="0" xfId="0" applyNumberFormat="1" applyFont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vertical="center"/>
    </xf>
    <xf numFmtId="165" fontId="9" fillId="0" borderId="26" xfId="0" applyNumberFormat="1" applyFont="1" applyBorder="1" applyAlignment="1">
      <alignment vertical="center"/>
    </xf>
    <xf numFmtId="164" fontId="11" fillId="0" borderId="19" xfId="0" applyNumberFormat="1" applyFont="1" applyBorder="1" applyAlignment="1">
      <alignment horizontal="center"/>
    </xf>
    <xf numFmtId="164" fontId="11" fillId="0" borderId="24" xfId="0" applyNumberFormat="1" applyFont="1" applyBorder="1" applyAlignment="1">
      <alignment horizontal="center"/>
    </xf>
    <xf numFmtId="164" fontId="11" fillId="0" borderId="24" xfId="0" applyNumberFormat="1" applyFont="1" applyBorder="1" applyAlignment="1">
      <alignment horizontal="right"/>
    </xf>
    <xf numFmtId="164" fontId="11" fillId="0" borderId="24" xfId="0" applyNumberFormat="1" applyFont="1" applyBorder="1" applyAlignment="1"/>
    <xf numFmtId="164" fontId="12" fillId="0" borderId="27" xfId="0" applyNumberFormat="1" applyFont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right" vertical="center"/>
    </xf>
    <xf numFmtId="4" fontId="9" fillId="0" borderId="0" xfId="0" applyNumberFormat="1" applyFont="1" applyAlignment="1">
      <alignment horizontal="right" vertical="center"/>
    </xf>
    <xf numFmtId="164" fontId="11" fillId="0" borderId="19" xfId="0" applyNumberFormat="1" applyFont="1" applyBorder="1" applyAlignment="1">
      <alignment horizontal="right"/>
    </xf>
    <xf numFmtId="0" fontId="2" fillId="0" borderId="29" xfId="0" applyFont="1" applyBorder="1" applyAlignment="1">
      <alignment vertical="center"/>
    </xf>
    <xf numFmtId="165" fontId="7" fillId="0" borderId="30" xfId="0" applyNumberFormat="1" applyFont="1" applyBorder="1" applyAlignment="1">
      <alignment vertical="center"/>
    </xf>
    <xf numFmtId="164" fontId="2" fillId="6" borderId="19" xfId="0" applyNumberFormat="1" applyFont="1" applyFill="1" applyBorder="1" applyAlignment="1"/>
    <xf numFmtId="164" fontId="2" fillId="6" borderId="24" xfId="0" applyNumberFormat="1" applyFont="1" applyFill="1" applyBorder="1" applyAlignment="1"/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7" fillId="0" borderId="26" xfId="0" applyNumberFormat="1" applyFont="1" applyBorder="1" applyAlignment="1">
      <alignment vertical="center"/>
    </xf>
    <xf numFmtId="164" fontId="2" fillId="6" borderId="19" xfId="0" applyNumberFormat="1" applyFont="1" applyFill="1" applyBorder="1" applyAlignment="1">
      <alignment horizontal="center"/>
    </xf>
    <xf numFmtId="164" fontId="2" fillId="6" borderId="24" xfId="0" applyNumberFormat="1" applyFont="1" applyFill="1" applyBorder="1" applyAlignment="1">
      <alignment horizontal="center"/>
    </xf>
    <xf numFmtId="0" fontId="2" fillId="0" borderId="32" xfId="0" applyFont="1" applyBorder="1" applyAlignment="1">
      <alignment vertical="center"/>
    </xf>
    <xf numFmtId="165" fontId="7" fillId="0" borderId="33" xfId="0" applyNumberFormat="1" applyFont="1" applyBorder="1" applyAlignment="1">
      <alignment vertical="center"/>
    </xf>
    <xf numFmtId="164" fontId="2" fillId="4" borderId="19" xfId="0" applyNumberFormat="1" applyFont="1" applyFill="1" applyBorder="1" applyAlignment="1"/>
    <xf numFmtId="164" fontId="2" fillId="4" borderId="24" xfId="0" applyNumberFormat="1" applyFont="1" applyFill="1" applyBorder="1" applyAlignment="1"/>
    <xf numFmtId="164" fontId="8" fillId="4" borderId="24" xfId="0" applyNumberFormat="1" applyFont="1" applyFill="1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9" xfId="0" applyFont="1" applyBorder="1"/>
    <xf numFmtId="0" fontId="2" fillId="0" borderId="25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31" xfId="0" applyFont="1" applyBorder="1" applyAlignment="1">
      <alignment horizontal="center" vertical="center"/>
    </xf>
    <xf numFmtId="0" fontId="3" fillId="0" borderId="32" xfId="0" applyFont="1" applyBorder="1"/>
    <xf numFmtId="0" fontId="2" fillId="3" borderId="15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3" borderId="14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2" fillId="3" borderId="15" xfId="0" applyFont="1" applyFill="1" applyBorder="1" applyAlignment="1">
      <alignment horizontal="center" vertical="center" wrapText="1"/>
    </xf>
    <xf numFmtId="164" fontId="2" fillId="4" borderId="15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 vertical="center"/>
    </xf>
    <xf numFmtId="0" fontId="3" fillId="0" borderId="20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6" fillId="0" borderId="7" xfId="0" applyFont="1" applyBorder="1" applyAlignment="1">
      <alignment horizontal="right" vertical="center"/>
    </xf>
    <xf numFmtId="0" fontId="3" fillId="0" borderId="8" xfId="0" applyFont="1" applyBorder="1"/>
    <xf numFmtId="0" fontId="3" fillId="0" borderId="9" xfId="0" applyFont="1" applyBorder="1"/>
    <xf numFmtId="0" fontId="5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/>
    <xf numFmtId="0" fontId="2" fillId="3" borderId="15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3" fillId="0" borderId="32" xfId="0" applyFont="1" applyBorder="1" applyAlignment="1"/>
    <xf numFmtId="0" fontId="2" fillId="0" borderId="25" xfId="0" applyFont="1" applyBorder="1" applyAlignment="1">
      <alignment vertical="center"/>
    </xf>
    <xf numFmtId="0" fontId="7" fillId="5" borderId="25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3" fillId="0" borderId="31" xfId="0" applyFont="1" applyBorder="1" applyAlignment="1"/>
    <xf numFmtId="0" fontId="7" fillId="5" borderId="0" xfId="0" applyFont="1" applyFill="1" applyBorder="1" applyAlignment="1">
      <alignment vertical="center"/>
    </xf>
    <xf numFmtId="0" fontId="10" fillId="0" borderId="22" xfId="0" applyFont="1" applyBorder="1" applyAlignment="1">
      <alignment horizontal="left" vertical="center" wrapText="1"/>
    </xf>
    <xf numFmtId="2" fontId="10" fillId="0" borderId="22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6" fontId="10" fillId="0" borderId="22" xfId="0" applyNumberFormat="1" applyFont="1" applyBorder="1" applyAlignment="1">
      <alignment horizontal="center" vertical="center"/>
    </xf>
    <xf numFmtId="4" fontId="9" fillId="0" borderId="22" xfId="0" applyNumberFormat="1" applyFont="1" applyBorder="1" applyAlignment="1">
      <alignment horizontal="center" vertical="center"/>
    </xf>
    <xf numFmtId="4" fontId="9" fillId="0" borderId="22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165" fontId="7" fillId="5" borderId="26" xfId="0" applyNumberFormat="1" applyFont="1" applyFill="1" applyBorder="1" applyAlignment="1">
      <alignment vertical="center"/>
    </xf>
    <xf numFmtId="165" fontId="9" fillId="0" borderId="23" xfId="0" applyNumberFormat="1" applyFont="1" applyBorder="1" applyAlignment="1">
      <alignment vertical="center"/>
    </xf>
    <xf numFmtId="165" fontId="7" fillId="0" borderId="23" xfId="0" applyNumberFormat="1" applyFont="1" applyBorder="1" applyAlignment="1">
      <alignment vertical="center"/>
    </xf>
    <xf numFmtId="0" fontId="3" fillId="0" borderId="33" xfId="0" applyFont="1" applyBorder="1" applyAlignment="1"/>
    <xf numFmtId="0" fontId="2" fillId="0" borderId="17" xfId="0" applyFont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2" fontId="10" fillId="0" borderId="0" xfId="0" applyNumberFormat="1" applyFont="1" applyBorder="1" applyAlignment="1">
      <alignment vertical="center"/>
    </xf>
    <xf numFmtId="2" fontId="10" fillId="0" borderId="29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horizontal="center" vertical="center"/>
    </xf>
    <xf numFmtId="166" fontId="10" fillId="0" borderId="29" xfId="0" applyNumberFormat="1" applyFont="1" applyBorder="1" applyAlignment="1">
      <alignment horizontal="center" vertical="center"/>
    </xf>
    <xf numFmtId="4" fontId="9" fillId="0" borderId="0" xfId="0" applyNumberFormat="1" applyFont="1" applyBorder="1" applyAlignment="1">
      <alignment horizontal="center" vertical="center"/>
    </xf>
    <xf numFmtId="4" fontId="9" fillId="0" borderId="29" xfId="0" applyNumberFormat="1" applyFont="1" applyBorder="1" applyAlignment="1">
      <alignment horizontal="center" vertical="center"/>
    </xf>
    <xf numFmtId="4" fontId="9" fillId="0" borderId="0" xfId="0" applyNumberFormat="1" applyFont="1" applyBorder="1" applyAlignment="1">
      <alignment vertical="center"/>
    </xf>
    <xf numFmtId="4" fontId="9" fillId="0" borderId="29" xfId="0" applyNumberFormat="1" applyFont="1" applyBorder="1" applyAlignment="1">
      <alignment vertical="center"/>
    </xf>
    <xf numFmtId="165" fontId="7" fillId="0" borderId="20" xfId="0" applyNumberFormat="1" applyFont="1" applyBorder="1" applyAlignment="1">
      <alignment vertical="center"/>
    </xf>
    <xf numFmtId="165" fontId="9" fillId="0" borderId="30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7" fillId="5" borderId="0" xfId="0" applyFont="1" applyFill="1" applyBorder="1" applyAlignment="1">
      <alignment vertical="center" wrapText="1"/>
    </xf>
    <xf numFmtId="0" fontId="9" fillId="0" borderId="0" xfId="0" applyFont="1" applyAlignment="1">
      <alignment wrapText="1"/>
    </xf>
    <xf numFmtId="0" fontId="3" fillId="0" borderId="32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18" xfId="0" applyFont="1" applyBorder="1" applyAlignment="1">
      <alignment wrapText="1"/>
    </xf>
    <xf numFmtId="0" fontId="7" fillId="5" borderId="22" xfId="0" applyFont="1" applyFill="1" applyBorder="1" applyAlignment="1">
      <alignment vertical="center" wrapText="1"/>
    </xf>
    <xf numFmtId="9" fontId="11" fillId="0" borderId="24" xfId="3" applyFont="1" applyBorder="1" applyAlignment="1">
      <alignment horizontal="center"/>
    </xf>
    <xf numFmtId="168" fontId="11" fillId="7" borderId="24" xfId="0" applyNumberFormat="1" applyFont="1" applyFill="1" applyBorder="1" applyAlignment="1">
      <alignment horizontal="center"/>
    </xf>
    <xf numFmtId="0" fontId="1" fillId="0" borderId="0" xfId="0" applyFont="1" applyAlignment="1"/>
    <xf numFmtId="0" fontId="2" fillId="3" borderId="34" xfId="0" applyFont="1" applyFill="1" applyBorder="1" applyAlignment="1">
      <alignment vertical="center" wrapText="1"/>
    </xf>
    <xf numFmtId="164" fontId="11" fillId="0" borderId="35" xfId="0" applyNumberFormat="1" applyFont="1" applyBorder="1" applyAlignment="1">
      <alignment horizontal="center"/>
    </xf>
    <xf numFmtId="164" fontId="11" fillId="8" borderId="35" xfId="0" applyNumberFormat="1" applyFont="1" applyFill="1" applyBorder="1" applyAlignment="1">
      <alignment horizontal="center"/>
    </xf>
    <xf numFmtId="9" fontId="0" fillId="0" borderId="0" xfId="3" applyFont="1" applyAlignment="1"/>
    <xf numFmtId="4" fontId="9" fillId="0" borderId="0" xfId="1" applyNumberFormat="1" applyFont="1" applyFill="1" applyBorder="1" applyAlignment="1">
      <alignment horizontal="center" vertical="center"/>
    </xf>
    <xf numFmtId="4" fontId="9" fillId="0" borderId="36" xfId="1" applyNumberFormat="1" applyFont="1" applyFill="1" applyBorder="1" applyAlignment="1">
      <alignment horizontal="center" vertical="center"/>
    </xf>
    <xf numFmtId="4" fontId="9" fillId="0" borderId="3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18" xfId="0" applyFont="1" applyBorder="1" applyAlignment="1">
      <alignment wrapText="1"/>
    </xf>
    <xf numFmtId="10" fontId="2" fillId="0" borderId="19" xfId="0" applyNumberFormat="1" applyFont="1" applyBorder="1" applyAlignment="1">
      <alignment horizontal="center" vertical="center"/>
    </xf>
    <xf numFmtId="4" fontId="9" fillId="0" borderId="22" xfId="1" applyNumberFormat="1" applyFont="1" applyFill="1" applyBorder="1" applyAlignment="1">
      <alignment horizontal="center" vertical="center"/>
    </xf>
    <xf numFmtId="4" fontId="9" fillId="0" borderId="36" xfId="0" applyNumberFormat="1" applyFont="1" applyBorder="1" applyAlignment="1">
      <alignment horizontal="center" vertical="center"/>
    </xf>
    <xf numFmtId="0" fontId="7" fillId="5" borderId="37" xfId="0" applyFont="1" applyFill="1" applyBorder="1" applyAlignment="1">
      <alignment vertical="center"/>
    </xf>
    <xf numFmtId="164" fontId="11" fillId="9" borderId="35" xfId="0" applyNumberFormat="1" applyFont="1" applyFill="1" applyBorder="1" applyAlignment="1">
      <alignment horizontal="center"/>
    </xf>
    <xf numFmtId="44" fontId="2" fillId="3" borderId="15" xfId="2" applyFont="1" applyFill="1" applyBorder="1" applyAlignment="1">
      <alignment vertical="center"/>
    </xf>
    <xf numFmtId="44" fontId="2" fillId="0" borderId="2" xfId="2" applyFont="1" applyBorder="1" applyAlignment="1">
      <alignment horizontal="center" vertical="center"/>
    </xf>
    <xf numFmtId="44" fontId="2" fillId="0" borderId="3" xfId="2" applyFont="1" applyBorder="1" applyAlignment="1">
      <alignment horizontal="center" vertical="center"/>
    </xf>
    <xf numFmtId="44" fontId="5" fillId="0" borderId="5" xfId="2" applyFont="1" applyBorder="1" applyAlignment="1">
      <alignment horizontal="center" vertical="center"/>
    </xf>
    <xf numFmtId="44" fontId="5" fillId="0" borderId="6" xfId="2" applyFont="1" applyBorder="1" applyAlignment="1">
      <alignment horizontal="center" vertical="center"/>
    </xf>
    <xf numFmtId="44" fontId="6" fillId="0" borderId="8" xfId="2" applyFont="1" applyBorder="1" applyAlignment="1">
      <alignment horizontal="right" vertical="center"/>
    </xf>
    <xf numFmtId="44" fontId="6" fillId="0" borderId="9" xfId="2" applyFont="1" applyBorder="1" applyAlignment="1">
      <alignment horizontal="right" vertical="center"/>
    </xf>
    <xf numFmtId="44" fontId="5" fillId="0" borderId="8" xfId="2" applyFont="1" applyBorder="1" applyAlignment="1">
      <alignment horizontal="center" vertical="center"/>
    </xf>
    <xf numFmtId="44" fontId="5" fillId="0" borderId="9" xfId="2" applyFont="1" applyBorder="1" applyAlignment="1">
      <alignment horizontal="center" vertical="center"/>
    </xf>
    <xf numFmtId="44" fontId="2" fillId="0" borderId="11" xfId="2" applyFont="1" applyBorder="1" applyAlignment="1">
      <alignment horizontal="center" vertical="center"/>
    </xf>
    <xf numFmtId="44" fontId="2" fillId="0" borderId="12" xfId="2" applyFont="1" applyBorder="1" applyAlignment="1">
      <alignment horizontal="center" vertical="center"/>
    </xf>
    <xf numFmtId="44" fontId="3" fillId="0" borderId="2" xfId="2" applyFont="1" applyBorder="1" applyAlignment="1"/>
    <xf numFmtId="44" fontId="2" fillId="2" borderId="13" xfId="2" applyFont="1" applyFill="1" applyBorder="1" applyAlignment="1">
      <alignment vertical="center"/>
    </xf>
    <xf numFmtId="44" fontId="2" fillId="3" borderId="15" xfId="2" applyFont="1" applyFill="1" applyBorder="1" applyAlignment="1">
      <alignment vertical="center" wrapText="1"/>
    </xf>
    <xf numFmtId="44" fontId="2" fillId="3" borderId="16" xfId="2" applyFont="1" applyFill="1" applyBorder="1" applyAlignment="1">
      <alignment vertical="center"/>
    </xf>
    <xf numFmtId="44" fontId="2" fillId="0" borderId="19" xfId="2" applyFont="1" applyBorder="1" applyAlignment="1">
      <alignment horizontal="center" vertical="center"/>
    </xf>
    <xf numFmtId="44" fontId="2" fillId="0" borderId="19" xfId="2" applyFont="1" applyBorder="1" applyAlignment="1">
      <alignment vertical="center"/>
    </xf>
    <xf numFmtId="44" fontId="2" fillId="0" borderId="22" xfId="2" applyFont="1" applyBorder="1" applyAlignment="1">
      <alignment vertical="center"/>
    </xf>
    <xf numFmtId="44" fontId="2" fillId="0" borderId="0" xfId="2" applyFont="1" applyBorder="1" applyAlignment="1">
      <alignment vertical="center"/>
    </xf>
    <xf numFmtId="44" fontId="3" fillId="0" borderId="32" xfId="2" applyFont="1" applyBorder="1" applyAlignment="1"/>
    <xf numFmtId="44" fontId="3" fillId="0" borderId="33" xfId="2" applyFont="1" applyBorder="1" applyAlignment="1"/>
    <xf numFmtId="164" fontId="5" fillId="0" borderId="24" xfId="0" applyNumberFormat="1" applyFont="1" applyBorder="1" applyAlignment="1">
      <alignment horizontal="center"/>
    </xf>
    <xf numFmtId="0" fontId="1" fillId="0" borderId="18" xfId="0" applyFont="1" applyBorder="1" applyAlignment="1">
      <alignment wrapText="1"/>
    </xf>
    <xf numFmtId="44" fontId="2" fillId="8" borderId="38" xfId="2" applyFont="1" applyFill="1" applyBorder="1" applyAlignment="1">
      <alignment vertical="center"/>
    </xf>
    <xf numFmtId="164" fontId="5" fillId="9" borderId="24" xfId="0" applyNumberFormat="1" applyFont="1" applyFill="1" applyBorder="1" applyAlignment="1">
      <alignment horizontal="center"/>
    </xf>
    <xf numFmtId="44" fontId="2" fillId="0" borderId="23" xfId="2" applyFont="1" applyBorder="1" applyAlignment="1">
      <alignment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/>
    </xf>
    <xf numFmtId="44" fontId="2" fillId="5" borderId="0" xfId="2" applyFont="1" applyFill="1" applyBorder="1" applyAlignment="1">
      <alignment vertical="center"/>
    </xf>
    <xf numFmtId="44" fontId="2" fillId="5" borderId="26" xfId="2" applyFont="1" applyFill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2" fontId="12" fillId="0" borderId="0" xfId="0" applyNumberFormat="1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44" fontId="5" fillId="0" borderId="0" xfId="2" applyFont="1" applyFill="1" applyBorder="1" applyAlignment="1">
      <alignment horizontal="center" vertical="center"/>
    </xf>
    <xf numFmtId="44" fontId="5" fillId="0" borderId="0" xfId="2" applyFont="1" applyAlignment="1">
      <alignment vertical="center"/>
    </xf>
    <xf numFmtId="44" fontId="5" fillId="0" borderId="26" xfId="2" applyFont="1" applyBorder="1" applyAlignment="1">
      <alignment vertical="center"/>
    </xf>
    <xf numFmtId="164" fontId="5" fillId="8" borderId="24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left" vertical="center" wrapText="1"/>
    </xf>
    <xf numFmtId="2" fontId="12" fillId="0" borderId="0" xfId="0" applyNumberFormat="1" applyFont="1" applyBorder="1" applyAlignment="1">
      <alignment vertical="center"/>
    </xf>
    <xf numFmtId="166" fontId="12" fillId="0" borderId="0" xfId="0" applyNumberFormat="1" applyFont="1" applyBorder="1" applyAlignment="1">
      <alignment horizontal="center" vertical="center"/>
    </xf>
    <xf numFmtId="44" fontId="5" fillId="0" borderId="0" xfId="2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 wrapText="1"/>
    </xf>
    <xf numFmtId="2" fontId="12" fillId="0" borderId="22" xfId="0" applyNumberFormat="1" applyFont="1" applyBorder="1" applyAlignment="1">
      <alignment vertical="center"/>
    </xf>
    <xf numFmtId="166" fontId="12" fillId="0" borderId="22" xfId="0" applyNumberFormat="1" applyFont="1" applyBorder="1" applyAlignment="1">
      <alignment horizontal="center" vertical="center"/>
    </xf>
    <xf numFmtId="44" fontId="5" fillId="0" borderId="22" xfId="2" applyFont="1" applyFill="1" applyBorder="1" applyAlignment="1">
      <alignment horizontal="center" vertical="center"/>
    </xf>
    <xf numFmtId="44" fontId="5" fillId="0" borderId="22" xfId="2" applyFont="1" applyBorder="1" applyAlignment="1">
      <alignment vertical="center"/>
    </xf>
    <xf numFmtId="44" fontId="5" fillId="0" borderId="23" xfId="2" applyFont="1" applyBorder="1" applyAlignment="1">
      <alignment vertical="center"/>
    </xf>
    <xf numFmtId="43" fontId="2" fillId="8" borderId="38" xfId="1" applyFont="1" applyFill="1" applyBorder="1" applyAlignment="1">
      <alignment vertical="center"/>
    </xf>
    <xf numFmtId="44" fontId="5" fillId="0" borderId="22" xfId="2" applyFont="1" applyBorder="1" applyAlignment="1">
      <alignment horizontal="center" vertical="center"/>
    </xf>
    <xf numFmtId="44" fontId="5" fillId="0" borderId="0" xfId="2" applyFont="1" applyAlignment="1">
      <alignment horizontal="center" vertical="center"/>
    </xf>
    <xf numFmtId="44" fontId="5" fillId="0" borderId="0" xfId="2" applyFont="1" applyBorder="1" applyAlignment="1">
      <alignment horizontal="center" vertical="center"/>
    </xf>
    <xf numFmtId="44" fontId="5" fillId="0" borderId="36" xfId="2" applyFont="1" applyBorder="1" applyAlignment="1">
      <alignment horizontal="center" vertical="center"/>
    </xf>
    <xf numFmtId="44" fontId="2" fillId="5" borderId="37" xfId="2" applyFont="1" applyFill="1" applyBorder="1" applyAlignment="1">
      <alignment vertical="center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horizontal="right" vertical="center"/>
    </xf>
    <xf numFmtId="4" fontId="5" fillId="0" borderId="0" xfId="0" applyNumberFormat="1" applyFont="1" applyAlignment="1">
      <alignment horizontal="center" vertical="center"/>
    </xf>
    <xf numFmtId="44" fontId="5" fillId="0" borderId="0" xfId="2" applyFont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left" vertical="center" wrapText="1"/>
    </xf>
    <xf numFmtId="2" fontId="12" fillId="0" borderId="29" xfId="0" applyNumberFormat="1" applyFont="1" applyBorder="1" applyAlignment="1">
      <alignment vertical="center"/>
    </xf>
    <xf numFmtId="166" fontId="12" fillId="0" borderId="29" xfId="0" applyNumberFormat="1" applyFont="1" applyBorder="1" applyAlignment="1">
      <alignment horizontal="center" vertical="center"/>
    </xf>
    <xf numFmtId="44" fontId="5" fillId="0" borderId="29" xfId="2" applyFont="1" applyBorder="1" applyAlignment="1">
      <alignment horizontal="center" vertical="center"/>
    </xf>
    <xf numFmtId="44" fontId="5" fillId="0" borderId="29" xfId="2" applyFont="1" applyBorder="1" applyAlignment="1">
      <alignment vertical="center"/>
    </xf>
    <xf numFmtId="44" fontId="5" fillId="0" borderId="30" xfId="2" applyFont="1" applyBorder="1" applyAlignment="1">
      <alignment vertical="center"/>
    </xf>
    <xf numFmtId="44" fontId="2" fillId="0" borderId="26" xfId="2" applyFont="1" applyBorder="1" applyAlignment="1">
      <alignment vertical="center"/>
    </xf>
    <xf numFmtId="168" fontId="5" fillId="7" borderId="24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44" fontId="1" fillId="0" borderId="0" xfId="2" applyFont="1" applyAlignment="1"/>
    <xf numFmtId="9" fontId="5" fillId="8" borderId="24" xfId="3" applyFont="1" applyFill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>
      <selection activeCell="H6" sqref="H6"/>
    </sheetView>
  </sheetViews>
  <sheetFormatPr defaultColWidth="14.42578125" defaultRowHeight="15" x14ac:dyDescent="0.25"/>
  <cols>
    <col min="1" max="1" width="5.42578125" customWidth="1"/>
    <col min="2" max="2" width="55.42578125" style="133" customWidth="1"/>
    <col min="3" max="3" width="14.85546875" customWidth="1"/>
    <col min="4" max="4" width="9.28515625" customWidth="1"/>
    <col min="5" max="5" width="10" customWidth="1"/>
    <col min="6" max="6" width="13.85546875" customWidth="1"/>
    <col min="7" max="7" width="10.140625" customWidth="1"/>
    <col min="8" max="8" width="11.5703125" customWidth="1"/>
    <col min="9" max="9" width="11.28515625" customWidth="1"/>
    <col min="10" max="10" width="14" customWidth="1"/>
    <col min="11" max="11" width="11.28515625" customWidth="1"/>
    <col min="12" max="12" width="13.5703125" customWidth="1"/>
    <col min="13" max="13" width="11.28515625" customWidth="1"/>
    <col min="14" max="14" width="12.28515625" customWidth="1"/>
    <col min="15" max="15" width="11.28515625" customWidth="1"/>
    <col min="16" max="16" width="15.140625" customWidth="1"/>
    <col min="17" max="17" width="12.7109375" customWidth="1"/>
    <col min="18" max="18" width="9.7109375" customWidth="1"/>
    <col min="19" max="19" width="13.42578125" customWidth="1"/>
    <col min="20" max="26" width="8.7109375" customWidth="1"/>
  </cols>
  <sheetData>
    <row r="1" spans="1:19" x14ac:dyDescent="0.25">
      <c r="A1" s="70" t="s">
        <v>0</v>
      </c>
      <c r="B1" s="71"/>
      <c r="C1" s="71"/>
      <c r="D1" s="71"/>
      <c r="E1" s="71"/>
      <c r="F1" s="71"/>
      <c r="G1" s="71"/>
      <c r="H1" s="72"/>
      <c r="I1" s="2" t="s">
        <v>1</v>
      </c>
      <c r="J1" s="3"/>
      <c r="K1" s="3"/>
      <c r="L1" s="3"/>
      <c r="M1" s="2" t="s">
        <v>2</v>
      </c>
      <c r="N1" s="3"/>
      <c r="O1" s="3"/>
      <c r="P1" s="3"/>
      <c r="Q1" s="2" t="s">
        <v>3</v>
      </c>
      <c r="R1" s="3"/>
      <c r="S1" s="3"/>
    </row>
    <row r="2" spans="1:19" x14ac:dyDescent="0.25">
      <c r="A2" s="73" t="s">
        <v>4</v>
      </c>
      <c r="B2" s="74"/>
      <c r="C2" s="74"/>
      <c r="D2" s="74"/>
      <c r="E2" s="74"/>
      <c r="F2" s="74"/>
      <c r="G2" s="74"/>
      <c r="H2" s="75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76"/>
      <c r="B3" s="77"/>
      <c r="C3" s="77"/>
      <c r="D3" s="77"/>
      <c r="E3" s="77"/>
      <c r="F3" s="77"/>
      <c r="G3" s="77"/>
      <c r="H3" s="78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79" t="s">
        <v>5</v>
      </c>
      <c r="B4" s="77"/>
      <c r="C4" s="77"/>
      <c r="D4" s="77"/>
      <c r="E4" s="77"/>
      <c r="F4" s="77"/>
      <c r="G4" s="77"/>
      <c r="H4" s="7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thickBot="1" x14ac:dyDescent="0.3">
      <c r="A5" s="80" t="s">
        <v>6</v>
      </c>
      <c r="B5" s="81"/>
      <c r="C5" s="81"/>
      <c r="D5" s="81"/>
      <c r="E5" s="81"/>
      <c r="F5" s="81"/>
      <c r="G5" s="81"/>
      <c r="H5" s="8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83"/>
      <c r="B6" s="71"/>
      <c r="C6" s="71"/>
      <c r="D6" s="71"/>
      <c r="E6" s="71"/>
      <c r="F6" s="71"/>
      <c r="G6" s="71"/>
      <c r="H6" s="8">
        <f>H67</f>
        <v>649487.6</v>
      </c>
      <c r="I6" s="3"/>
      <c r="J6" s="3"/>
      <c r="K6" s="3"/>
      <c r="L6" s="9">
        <f>L67</f>
        <v>915330.98</v>
      </c>
      <c r="M6" s="3"/>
      <c r="N6" s="3"/>
      <c r="O6" s="3"/>
      <c r="P6" s="9">
        <f>P67</f>
        <v>1210180.27</v>
      </c>
      <c r="Q6" s="3"/>
      <c r="R6" s="3"/>
      <c r="S6" s="2">
        <v>757308.39</v>
      </c>
    </row>
    <row r="7" spans="1:19" x14ac:dyDescent="0.25">
      <c r="A7" s="64" t="s">
        <v>7</v>
      </c>
      <c r="B7" s="66" t="s">
        <v>8</v>
      </c>
      <c r="C7" s="62" t="s">
        <v>9</v>
      </c>
      <c r="D7" s="62" t="s">
        <v>10</v>
      </c>
      <c r="E7" s="62" t="s">
        <v>11</v>
      </c>
      <c r="F7" s="66" t="s">
        <v>12</v>
      </c>
      <c r="G7" s="66" t="s">
        <v>13</v>
      </c>
      <c r="H7" s="68" t="s">
        <v>14</v>
      </c>
      <c r="I7" s="67" t="s">
        <v>11</v>
      </c>
      <c r="J7" s="67" t="s">
        <v>12</v>
      </c>
      <c r="K7" s="67" t="s">
        <v>13</v>
      </c>
      <c r="L7" s="67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3"/>
      <c r="R7" s="3"/>
      <c r="S7" s="3"/>
    </row>
    <row r="8" spans="1:19" x14ac:dyDescent="0.25">
      <c r="A8" s="65"/>
      <c r="B8" s="134"/>
      <c r="C8" s="63"/>
      <c r="D8" s="63"/>
      <c r="E8" s="63"/>
      <c r="F8" s="63"/>
      <c r="G8" s="63"/>
      <c r="H8" s="69"/>
      <c r="I8" s="63"/>
      <c r="J8" s="63"/>
      <c r="K8" s="63"/>
      <c r="L8" s="63"/>
      <c r="M8" s="3"/>
      <c r="N8" s="3"/>
      <c r="O8" s="3"/>
      <c r="P8" s="3"/>
      <c r="Q8" s="3"/>
      <c r="R8" s="3"/>
      <c r="S8" s="3"/>
    </row>
    <row r="9" spans="1:19" x14ac:dyDescent="0.25">
      <c r="A9" s="10">
        <v>1</v>
      </c>
      <c r="B9" s="135" t="s">
        <v>19</v>
      </c>
      <c r="C9" s="11"/>
      <c r="D9" s="11"/>
      <c r="E9" s="11"/>
      <c r="F9" s="11"/>
      <c r="G9" s="11"/>
      <c r="H9" s="12">
        <f>SUM(H10:H16)</f>
        <v>0</v>
      </c>
      <c r="I9" s="13"/>
      <c r="J9" s="14"/>
      <c r="K9" s="14"/>
      <c r="L9" s="15">
        <v>63650</v>
      </c>
      <c r="M9" s="3"/>
      <c r="N9" s="3"/>
      <c r="O9" s="3"/>
      <c r="P9" s="2">
        <v>52004.12</v>
      </c>
      <c r="Q9" s="3"/>
      <c r="R9" s="3"/>
      <c r="S9" s="3"/>
    </row>
    <row r="10" spans="1:19" x14ac:dyDescent="0.25">
      <c r="A10" s="16" t="s">
        <v>20</v>
      </c>
      <c r="B10" s="17" t="s">
        <v>21</v>
      </c>
      <c r="C10" s="18">
        <v>5</v>
      </c>
      <c r="D10" s="19" t="s">
        <v>22</v>
      </c>
      <c r="E10" s="20"/>
      <c r="F10" s="20"/>
      <c r="G10" s="21">
        <f t="shared" ref="G10:G16" si="0">SUM(E10:F10)</f>
        <v>0</v>
      </c>
      <c r="H10" s="22">
        <f t="shared" ref="H10:H16" si="1">C10*G10</f>
        <v>0</v>
      </c>
      <c r="I10" s="23">
        <v>0</v>
      </c>
      <c r="J10" s="24">
        <v>4300</v>
      </c>
      <c r="K10" s="25">
        <v>4300</v>
      </c>
      <c r="L10" s="26">
        <v>21500</v>
      </c>
      <c r="M10" s="2" t="s">
        <v>23</v>
      </c>
      <c r="N10" s="26">
        <v>2800</v>
      </c>
      <c r="O10" s="2">
        <v>2800</v>
      </c>
      <c r="P10" s="2">
        <v>14000</v>
      </c>
      <c r="Q10" s="3"/>
      <c r="R10" s="3"/>
      <c r="S10" s="3"/>
    </row>
    <row r="11" spans="1:19" x14ac:dyDescent="0.25">
      <c r="A11" s="16" t="s">
        <v>24</v>
      </c>
      <c r="B11" s="17" t="s">
        <v>25</v>
      </c>
      <c r="C11" s="18">
        <v>5</v>
      </c>
      <c r="D11" s="19" t="s">
        <v>22</v>
      </c>
      <c r="E11" s="20"/>
      <c r="F11" s="20"/>
      <c r="G11" s="21">
        <f t="shared" si="0"/>
        <v>0</v>
      </c>
      <c r="H11" s="22">
        <f t="shared" si="1"/>
        <v>0</v>
      </c>
      <c r="I11" s="23">
        <v>0</v>
      </c>
      <c r="J11" s="24">
        <v>5500</v>
      </c>
      <c r="K11" s="25">
        <v>5500</v>
      </c>
      <c r="L11" s="26">
        <v>27500</v>
      </c>
      <c r="M11" s="2" t="s">
        <v>23</v>
      </c>
      <c r="N11" s="2">
        <v>4800</v>
      </c>
      <c r="O11" s="2">
        <v>4800</v>
      </c>
      <c r="P11" s="2">
        <v>24000</v>
      </c>
      <c r="Q11" s="3"/>
      <c r="R11" s="3"/>
      <c r="S11" s="3"/>
    </row>
    <row r="12" spans="1:19" x14ac:dyDescent="0.25">
      <c r="A12" s="16" t="s">
        <v>26</v>
      </c>
      <c r="B12" s="17" t="s">
        <v>27</v>
      </c>
      <c r="C12" s="18">
        <v>1</v>
      </c>
      <c r="D12" s="19" t="s">
        <v>28</v>
      </c>
      <c r="E12" s="20"/>
      <c r="F12" s="20"/>
      <c r="G12" s="21">
        <f t="shared" si="0"/>
        <v>0</v>
      </c>
      <c r="H12" s="22">
        <f t="shared" si="1"/>
        <v>0</v>
      </c>
      <c r="I12" s="23">
        <v>0</v>
      </c>
      <c r="J12" s="24">
        <v>400</v>
      </c>
      <c r="K12" s="25">
        <v>400</v>
      </c>
      <c r="L12" s="26">
        <v>400</v>
      </c>
      <c r="M12" s="2" t="s">
        <v>23</v>
      </c>
      <c r="N12" s="2">
        <v>509.72</v>
      </c>
      <c r="O12" s="2">
        <v>509.72</v>
      </c>
      <c r="P12" s="2">
        <v>509.72</v>
      </c>
      <c r="Q12" s="3"/>
      <c r="R12" s="3"/>
      <c r="S12" s="3"/>
    </row>
    <row r="13" spans="1:19" x14ac:dyDescent="0.25">
      <c r="A13" s="16" t="s">
        <v>29</v>
      </c>
      <c r="B13" s="17" t="s">
        <v>30</v>
      </c>
      <c r="C13" s="18">
        <v>1</v>
      </c>
      <c r="D13" s="19" t="s">
        <v>28</v>
      </c>
      <c r="E13" s="20"/>
      <c r="F13" s="20"/>
      <c r="G13" s="21">
        <f t="shared" si="0"/>
        <v>0</v>
      </c>
      <c r="H13" s="22">
        <f t="shared" si="1"/>
        <v>0</v>
      </c>
      <c r="I13" s="23">
        <v>500</v>
      </c>
      <c r="J13" s="24">
        <v>0</v>
      </c>
      <c r="K13" s="25">
        <v>500</v>
      </c>
      <c r="L13" s="26">
        <v>500</v>
      </c>
      <c r="M13" s="2" t="s">
        <v>23</v>
      </c>
      <c r="N13" s="2">
        <v>4501.3999999999996</v>
      </c>
      <c r="O13" s="2">
        <v>4501.3999999999996</v>
      </c>
      <c r="P13" s="2">
        <v>4501.3999999999996</v>
      </c>
      <c r="Q13" s="3"/>
      <c r="R13" s="3"/>
      <c r="S13" s="3"/>
    </row>
    <row r="14" spans="1:19" x14ac:dyDescent="0.25">
      <c r="A14" s="16" t="s">
        <v>31</v>
      </c>
      <c r="B14" s="17" t="s">
        <v>32</v>
      </c>
      <c r="C14" s="18">
        <v>1</v>
      </c>
      <c r="D14" s="19" t="s">
        <v>28</v>
      </c>
      <c r="E14" s="20"/>
      <c r="F14" s="20"/>
      <c r="G14" s="21">
        <f t="shared" si="0"/>
        <v>0</v>
      </c>
      <c r="H14" s="22">
        <f t="shared" si="1"/>
        <v>0</v>
      </c>
      <c r="I14" s="23">
        <v>9000</v>
      </c>
      <c r="J14" s="24">
        <v>0</v>
      </c>
      <c r="K14" s="25">
        <v>9000</v>
      </c>
      <c r="L14" s="26">
        <v>9000</v>
      </c>
      <c r="M14" s="2" t="s">
        <v>23</v>
      </c>
      <c r="N14" s="2">
        <v>2250</v>
      </c>
      <c r="O14" s="2">
        <v>2250</v>
      </c>
      <c r="P14" s="2">
        <v>2250</v>
      </c>
      <c r="Q14" s="3"/>
      <c r="R14" s="3"/>
      <c r="S14" s="3"/>
    </row>
    <row r="15" spans="1:19" x14ac:dyDescent="0.25">
      <c r="A15" s="16" t="s">
        <v>33</v>
      </c>
      <c r="B15" s="17" t="s">
        <v>34</v>
      </c>
      <c r="C15" s="18">
        <v>5</v>
      </c>
      <c r="D15" s="19" t="s">
        <v>22</v>
      </c>
      <c r="E15" s="20"/>
      <c r="F15" s="20"/>
      <c r="G15" s="21">
        <f t="shared" si="0"/>
        <v>0</v>
      </c>
      <c r="H15" s="22">
        <f t="shared" si="1"/>
        <v>0</v>
      </c>
      <c r="I15" s="23">
        <v>0</v>
      </c>
      <c r="J15" s="24">
        <v>700</v>
      </c>
      <c r="K15" s="25">
        <v>700</v>
      </c>
      <c r="L15" s="26">
        <v>3500</v>
      </c>
      <c r="M15" s="2" t="s">
        <v>23</v>
      </c>
      <c r="N15" s="2">
        <v>650</v>
      </c>
      <c r="O15" s="2">
        <v>650</v>
      </c>
      <c r="P15" s="2">
        <v>3250</v>
      </c>
      <c r="Q15" s="3"/>
      <c r="R15" s="3"/>
      <c r="S15" s="3"/>
    </row>
    <row r="16" spans="1:19" x14ac:dyDescent="0.25">
      <c r="A16" s="16" t="s">
        <v>35</v>
      </c>
      <c r="B16" s="17" t="s">
        <v>36</v>
      </c>
      <c r="C16" s="18">
        <v>5</v>
      </c>
      <c r="D16" s="19" t="s">
        <v>22</v>
      </c>
      <c r="E16" s="20"/>
      <c r="F16" s="20"/>
      <c r="G16" s="21">
        <f t="shared" si="0"/>
        <v>0</v>
      </c>
      <c r="H16" s="22">
        <f t="shared" si="1"/>
        <v>0</v>
      </c>
      <c r="I16" s="23">
        <v>0</v>
      </c>
      <c r="J16" s="24">
        <v>250</v>
      </c>
      <c r="K16" s="25">
        <v>250</v>
      </c>
      <c r="L16" s="26">
        <v>1250</v>
      </c>
      <c r="M16" s="2" t="s">
        <v>23</v>
      </c>
      <c r="N16" s="2">
        <v>698.6</v>
      </c>
      <c r="O16" s="2">
        <v>698.6</v>
      </c>
      <c r="P16" s="2">
        <v>3493</v>
      </c>
      <c r="Q16" s="3"/>
      <c r="R16" s="3"/>
      <c r="S16" s="3"/>
    </row>
    <row r="17" spans="1:19" x14ac:dyDescent="0.25">
      <c r="A17" s="10">
        <v>2</v>
      </c>
      <c r="B17" s="135" t="s">
        <v>37</v>
      </c>
      <c r="C17" s="11"/>
      <c r="D17" s="11"/>
      <c r="E17" s="11"/>
      <c r="F17" s="11"/>
      <c r="G17" s="11"/>
      <c r="H17" s="12">
        <f>SUM(H18:H19)</f>
        <v>0</v>
      </c>
      <c r="I17" s="13"/>
      <c r="J17" s="14"/>
      <c r="K17" s="14"/>
      <c r="L17" s="15">
        <v>8950</v>
      </c>
      <c r="M17" s="3"/>
      <c r="N17" s="3"/>
      <c r="O17" s="3"/>
      <c r="P17" s="2">
        <v>10321.950000000001</v>
      </c>
      <c r="Q17" s="3"/>
      <c r="R17" s="3"/>
      <c r="S17" s="3"/>
    </row>
    <row r="18" spans="1:19" x14ac:dyDescent="0.25">
      <c r="A18" s="16" t="s">
        <v>38</v>
      </c>
      <c r="B18" s="17" t="s">
        <v>39</v>
      </c>
      <c r="C18" s="18">
        <v>20</v>
      </c>
      <c r="D18" s="19" t="s">
        <v>40</v>
      </c>
      <c r="E18" s="20"/>
      <c r="F18" s="20"/>
      <c r="G18" s="21">
        <f t="shared" ref="G18:G19" si="2">SUM(E18:F18)</f>
        <v>0</v>
      </c>
      <c r="H18" s="22">
        <f t="shared" ref="H18:H19" si="3">C18*G18</f>
        <v>0</v>
      </c>
      <c r="I18" s="23">
        <v>250</v>
      </c>
      <c r="J18" s="24">
        <v>150</v>
      </c>
      <c r="K18" s="25">
        <v>400</v>
      </c>
      <c r="L18" s="26">
        <v>8000</v>
      </c>
      <c r="M18" s="2">
        <v>317.07</v>
      </c>
      <c r="N18" s="2">
        <v>158.54</v>
      </c>
      <c r="O18" s="2">
        <v>475.61</v>
      </c>
      <c r="P18" s="2">
        <v>9512.1</v>
      </c>
      <c r="Q18" s="3"/>
      <c r="R18" s="3"/>
      <c r="S18" s="3"/>
    </row>
    <row r="19" spans="1:19" x14ac:dyDescent="0.25">
      <c r="A19" s="16" t="s">
        <v>41</v>
      </c>
      <c r="B19" s="17" t="s">
        <v>42</v>
      </c>
      <c r="C19" s="18">
        <v>1</v>
      </c>
      <c r="D19" s="19" t="s">
        <v>43</v>
      </c>
      <c r="E19" s="20"/>
      <c r="F19" s="20"/>
      <c r="G19" s="21">
        <f t="shared" si="2"/>
        <v>0</v>
      </c>
      <c r="H19" s="22">
        <f t="shared" si="3"/>
        <v>0</v>
      </c>
      <c r="I19" s="23">
        <v>750</v>
      </c>
      <c r="J19" s="24">
        <v>200</v>
      </c>
      <c r="K19" s="25">
        <v>950</v>
      </c>
      <c r="L19" s="26">
        <v>950</v>
      </c>
      <c r="M19" s="2">
        <v>485.91</v>
      </c>
      <c r="N19" s="2">
        <v>323.94</v>
      </c>
      <c r="O19" s="2">
        <v>809.85</v>
      </c>
      <c r="P19" s="2">
        <v>809.85</v>
      </c>
      <c r="Q19" s="3"/>
      <c r="R19" s="3"/>
      <c r="S19" s="3"/>
    </row>
    <row r="20" spans="1:19" x14ac:dyDescent="0.25">
      <c r="A20" s="10">
        <v>3</v>
      </c>
      <c r="B20" s="135" t="s">
        <v>44</v>
      </c>
      <c r="C20" s="11"/>
      <c r="D20" s="11"/>
      <c r="E20" s="11"/>
      <c r="F20" s="11"/>
      <c r="G20" s="11"/>
      <c r="H20" s="12">
        <f>SUM(H21:H29)</f>
        <v>0</v>
      </c>
      <c r="I20" s="13"/>
      <c r="J20" s="14"/>
      <c r="K20" s="14"/>
      <c r="L20" s="15">
        <v>69481.75</v>
      </c>
      <c r="M20" s="3"/>
      <c r="N20" s="3"/>
      <c r="O20" s="3"/>
      <c r="P20" s="2">
        <v>89645.38</v>
      </c>
      <c r="Q20" s="3"/>
      <c r="R20" s="3"/>
      <c r="S20" s="3"/>
    </row>
    <row r="21" spans="1:19" ht="25.5" x14ac:dyDescent="0.25">
      <c r="A21" s="16" t="s">
        <v>45</v>
      </c>
      <c r="B21" s="17" t="s">
        <v>46</v>
      </c>
      <c r="C21" s="18">
        <v>604.25</v>
      </c>
      <c r="D21" s="19" t="s">
        <v>40</v>
      </c>
      <c r="E21" s="20"/>
      <c r="F21" s="20"/>
      <c r="G21" s="21">
        <f t="shared" ref="G21:G29" si="4">SUM(E21:F21)</f>
        <v>0</v>
      </c>
      <c r="H21" s="22">
        <f t="shared" ref="H21:H29" si="5">C21*G21</f>
        <v>0</v>
      </c>
      <c r="I21" s="23">
        <v>0</v>
      </c>
      <c r="J21" s="24">
        <v>25</v>
      </c>
      <c r="K21" s="25">
        <v>25</v>
      </c>
      <c r="L21" s="26">
        <v>15106.25</v>
      </c>
      <c r="M21" s="2" t="s">
        <v>23</v>
      </c>
      <c r="N21" s="2">
        <v>33.99</v>
      </c>
      <c r="O21" s="2">
        <v>33.99</v>
      </c>
      <c r="P21" s="2">
        <v>20538.46</v>
      </c>
      <c r="Q21" s="3"/>
      <c r="R21" s="3"/>
      <c r="S21" s="3"/>
    </row>
    <row r="22" spans="1:19" ht="25.5" x14ac:dyDescent="0.25">
      <c r="A22" s="16" t="s">
        <v>47</v>
      </c>
      <c r="B22" s="17" t="s">
        <v>48</v>
      </c>
      <c r="C22" s="18">
        <v>1477.7</v>
      </c>
      <c r="D22" s="19" t="s">
        <v>40</v>
      </c>
      <c r="E22" s="20"/>
      <c r="F22" s="20"/>
      <c r="G22" s="21">
        <f t="shared" si="4"/>
        <v>0</v>
      </c>
      <c r="H22" s="22">
        <f t="shared" si="5"/>
        <v>0</v>
      </c>
      <c r="I22" s="23">
        <v>0</v>
      </c>
      <c r="J22" s="24">
        <v>15</v>
      </c>
      <c r="K22" s="25">
        <v>15</v>
      </c>
      <c r="L22" s="26">
        <v>22165.5</v>
      </c>
      <c r="M22" s="2" t="s">
        <v>23</v>
      </c>
      <c r="N22" s="2">
        <v>33.99</v>
      </c>
      <c r="O22" s="2">
        <v>33.99</v>
      </c>
      <c r="P22" s="2">
        <v>50227.02</v>
      </c>
      <c r="Q22" s="3"/>
      <c r="R22" s="3"/>
      <c r="S22" s="3"/>
    </row>
    <row r="23" spans="1:19" x14ac:dyDescent="0.25">
      <c r="A23" s="16" t="s">
        <v>49</v>
      </c>
      <c r="B23" s="17" t="s">
        <v>50</v>
      </c>
      <c r="C23" s="18">
        <v>470</v>
      </c>
      <c r="D23" s="19" t="s">
        <v>40</v>
      </c>
      <c r="E23" s="20"/>
      <c r="F23" s="20"/>
      <c r="G23" s="21">
        <f t="shared" si="4"/>
        <v>0</v>
      </c>
      <c r="H23" s="22">
        <f t="shared" si="5"/>
        <v>0</v>
      </c>
      <c r="I23" s="23">
        <v>0</v>
      </c>
      <c r="J23" s="24">
        <v>18</v>
      </c>
      <c r="K23" s="25">
        <v>18</v>
      </c>
      <c r="L23" s="26">
        <v>8460</v>
      </c>
      <c r="M23" s="2" t="s">
        <v>23</v>
      </c>
      <c r="N23" s="2">
        <v>18.41</v>
      </c>
      <c r="O23" s="2">
        <v>18.41</v>
      </c>
      <c r="P23" s="2">
        <v>8652.7000000000007</v>
      </c>
      <c r="Q23" s="3"/>
      <c r="R23" s="3"/>
      <c r="S23" s="3"/>
    </row>
    <row r="24" spans="1:19" x14ac:dyDescent="0.25">
      <c r="A24" s="16" t="s">
        <v>51</v>
      </c>
      <c r="B24" s="17" t="s">
        <v>52</v>
      </c>
      <c r="C24" s="18">
        <v>5</v>
      </c>
      <c r="D24" s="19" t="s">
        <v>53</v>
      </c>
      <c r="E24" s="20"/>
      <c r="F24" s="20"/>
      <c r="G24" s="21">
        <f t="shared" si="4"/>
        <v>0</v>
      </c>
      <c r="H24" s="22">
        <f t="shared" si="5"/>
        <v>0</v>
      </c>
      <c r="I24" s="23">
        <v>0</v>
      </c>
      <c r="J24" s="24">
        <v>100</v>
      </c>
      <c r="K24" s="25">
        <v>100</v>
      </c>
      <c r="L24" s="26">
        <v>500</v>
      </c>
      <c r="M24" s="2" t="s">
        <v>23</v>
      </c>
      <c r="N24" s="2">
        <v>70</v>
      </c>
      <c r="O24" s="2">
        <v>70</v>
      </c>
      <c r="P24" s="2">
        <v>350</v>
      </c>
      <c r="Q24" s="3"/>
      <c r="R24" s="3"/>
      <c r="S24" s="3"/>
    </row>
    <row r="25" spans="1:19" x14ac:dyDescent="0.25">
      <c r="A25" s="16" t="s">
        <v>54</v>
      </c>
      <c r="B25" s="17" t="s">
        <v>55</v>
      </c>
      <c r="C25" s="18">
        <v>21</v>
      </c>
      <c r="D25" s="19" t="s">
        <v>53</v>
      </c>
      <c r="E25" s="20"/>
      <c r="F25" s="20"/>
      <c r="G25" s="21">
        <f t="shared" si="4"/>
        <v>0</v>
      </c>
      <c r="H25" s="22">
        <f t="shared" si="5"/>
        <v>0</v>
      </c>
      <c r="I25" s="23">
        <v>0</v>
      </c>
      <c r="J25" s="24">
        <v>100</v>
      </c>
      <c r="K25" s="25">
        <v>100</v>
      </c>
      <c r="L25" s="26">
        <v>2100</v>
      </c>
      <c r="M25" s="2" t="s">
        <v>23</v>
      </c>
      <c r="N25" s="2">
        <v>70</v>
      </c>
      <c r="O25" s="2">
        <v>70</v>
      </c>
      <c r="P25" s="2">
        <v>1470</v>
      </c>
      <c r="Q25" s="3"/>
      <c r="R25" s="3"/>
      <c r="S25" s="3"/>
    </row>
    <row r="26" spans="1:19" x14ac:dyDescent="0.25">
      <c r="A26" s="16" t="s">
        <v>56</v>
      </c>
      <c r="B26" s="17" t="s">
        <v>57</v>
      </c>
      <c r="C26" s="18">
        <v>36</v>
      </c>
      <c r="D26" s="19" t="s">
        <v>53</v>
      </c>
      <c r="E26" s="20"/>
      <c r="F26" s="20"/>
      <c r="G26" s="21">
        <f t="shared" si="4"/>
        <v>0</v>
      </c>
      <c r="H26" s="22">
        <f t="shared" si="5"/>
        <v>0</v>
      </c>
      <c r="I26" s="23">
        <v>0</v>
      </c>
      <c r="J26" s="24">
        <v>50</v>
      </c>
      <c r="K26" s="25">
        <v>50</v>
      </c>
      <c r="L26" s="26">
        <v>1800</v>
      </c>
      <c r="M26" s="2" t="s">
        <v>23</v>
      </c>
      <c r="N26" s="2">
        <v>25</v>
      </c>
      <c r="O26" s="2">
        <v>25</v>
      </c>
      <c r="P26" s="2">
        <v>900</v>
      </c>
      <c r="Q26" s="3"/>
      <c r="R26" s="3"/>
      <c r="S26" s="3"/>
    </row>
    <row r="27" spans="1:19" x14ac:dyDescent="0.25">
      <c r="A27" s="16" t="s">
        <v>58</v>
      </c>
      <c r="B27" s="17" t="s">
        <v>59</v>
      </c>
      <c r="C27" s="18">
        <v>18</v>
      </c>
      <c r="D27" s="19" t="s">
        <v>53</v>
      </c>
      <c r="E27" s="20"/>
      <c r="F27" s="20"/>
      <c r="G27" s="21">
        <f t="shared" si="4"/>
        <v>0</v>
      </c>
      <c r="H27" s="22">
        <f t="shared" si="5"/>
        <v>0</v>
      </c>
      <c r="I27" s="23">
        <v>0</v>
      </c>
      <c r="J27" s="24">
        <v>100</v>
      </c>
      <c r="K27" s="25">
        <v>100</v>
      </c>
      <c r="L27" s="26">
        <v>1800</v>
      </c>
      <c r="M27" s="2" t="s">
        <v>23</v>
      </c>
      <c r="N27" s="2">
        <v>45</v>
      </c>
      <c r="O27" s="2">
        <v>45</v>
      </c>
      <c r="P27" s="2">
        <v>810</v>
      </c>
      <c r="Q27" s="3"/>
      <c r="R27" s="3"/>
      <c r="S27" s="3"/>
    </row>
    <row r="28" spans="1:19" x14ac:dyDescent="0.25">
      <c r="A28" s="16" t="s">
        <v>60</v>
      </c>
      <c r="B28" s="17" t="s">
        <v>61</v>
      </c>
      <c r="C28" s="18">
        <v>72</v>
      </c>
      <c r="D28" s="19" t="s">
        <v>53</v>
      </c>
      <c r="E28" s="20"/>
      <c r="F28" s="20"/>
      <c r="G28" s="21">
        <f t="shared" si="4"/>
        <v>0</v>
      </c>
      <c r="H28" s="22">
        <f t="shared" si="5"/>
        <v>0</v>
      </c>
      <c r="I28" s="23">
        <v>0</v>
      </c>
      <c r="J28" s="24">
        <v>25</v>
      </c>
      <c r="K28" s="25">
        <v>25</v>
      </c>
      <c r="L28" s="26">
        <v>1800</v>
      </c>
      <c r="M28" s="2" t="s">
        <v>23</v>
      </c>
      <c r="N28" s="2">
        <v>25</v>
      </c>
      <c r="O28" s="2">
        <v>25</v>
      </c>
      <c r="P28" s="2">
        <v>1800</v>
      </c>
      <c r="Q28" s="3"/>
      <c r="R28" s="3"/>
      <c r="S28" s="3"/>
    </row>
    <row r="29" spans="1:19" x14ac:dyDescent="0.25">
      <c r="A29" s="16" t="s">
        <v>62</v>
      </c>
      <c r="B29" s="17" t="s">
        <v>63</v>
      </c>
      <c r="C29" s="18">
        <v>105</v>
      </c>
      <c r="D29" s="19" t="s">
        <v>64</v>
      </c>
      <c r="E29" s="20"/>
      <c r="F29" s="20"/>
      <c r="G29" s="21">
        <f t="shared" si="4"/>
        <v>0</v>
      </c>
      <c r="H29" s="22">
        <f t="shared" si="5"/>
        <v>0</v>
      </c>
      <c r="I29" s="23">
        <v>100</v>
      </c>
      <c r="J29" s="24">
        <v>50</v>
      </c>
      <c r="K29" s="25">
        <v>150</v>
      </c>
      <c r="L29" s="26">
        <v>15750</v>
      </c>
      <c r="M29" s="2" t="s">
        <v>23</v>
      </c>
      <c r="N29" s="2">
        <v>46.64</v>
      </c>
      <c r="O29" s="2">
        <v>46.64</v>
      </c>
      <c r="P29" s="2">
        <v>4897.2</v>
      </c>
      <c r="Q29" s="3"/>
      <c r="R29" s="3"/>
      <c r="S29" s="3"/>
    </row>
    <row r="30" spans="1:19" x14ac:dyDescent="0.25">
      <c r="A30" s="10">
        <v>4</v>
      </c>
      <c r="B30" s="135" t="s">
        <v>65</v>
      </c>
      <c r="C30" s="11"/>
      <c r="D30" s="11"/>
      <c r="E30" s="11"/>
      <c r="F30" s="11"/>
      <c r="G30" s="11"/>
      <c r="H30" s="12">
        <f>SUM(H31:H47)</f>
        <v>649487.6</v>
      </c>
      <c r="I30" s="13"/>
      <c r="J30" s="14"/>
      <c r="K30" s="14"/>
      <c r="L30" s="15">
        <v>475624.9</v>
      </c>
      <c r="M30" s="3"/>
      <c r="N30" s="3"/>
      <c r="O30" s="3"/>
      <c r="P30" s="2">
        <v>653659.25</v>
      </c>
      <c r="Q30" s="3"/>
      <c r="R30" s="3"/>
      <c r="S30" s="3">
        <f>SUM(S31:S47)</f>
        <v>424926.45</v>
      </c>
    </row>
    <row r="31" spans="1:19" ht="25.5" x14ac:dyDescent="0.25">
      <c r="A31" s="16" t="s">
        <v>66</v>
      </c>
      <c r="B31" s="17" t="s">
        <v>67</v>
      </c>
      <c r="C31" s="18">
        <v>9</v>
      </c>
      <c r="D31" s="19" t="s">
        <v>40</v>
      </c>
      <c r="E31" s="143">
        <v>80</v>
      </c>
      <c r="F31" s="143">
        <v>10</v>
      </c>
      <c r="G31" s="21">
        <f t="shared" ref="G31:G47" si="6">SUM(E31:F31)</f>
        <v>90</v>
      </c>
      <c r="H31" s="22">
        <f t="shared" ref="H31:H47" si="7">C31*G31</f>
        <v>810</v>
      </c>
      <c r="I31" s="23">
        <v>120</v>
      </c>
      <c r="J31" s="24">
        <v>60</v>
      </c>
      <c r="K31" s="25">
        <v>180</v>
      </c>
      <c r="L31" s="26">
        <v>1620</v>
      </c>
      <c r="M31" s="2">
        <v>209.87</v>
      </c>
      <c r="N31" s="2">
        <v>178.83</v>
      </c>
      <c r="O31" s="2">
        <v>388.7</v>
      </c>
      <c r="P31" s="2">
        <v>3498.34</v>
      </c>
      <c r="Q31" s="27">
        <v>55</v>
      </c>
      <c r="R31" s="27">
        <v>25</v>
      </c>
      <c r="S31" s="27">
        <v>720</v>
      </c>
    </row>
    <row r="32" spans="1:19" ht="38.25" x14ac:dyDescent="0.25">
      <c r="A32" s="16" t="s">
        <v>68</v>
      </c>
      <c r="B32" s="17" t="s">
        <v>69</v>
      </c>
      <c r="C32" s="18">
        <v>42</v>
      </c>
      <c r="D32" s="19" t="s">
        <v>40</v>
      </c>
      <c r="E32" s="143">
        <v>70</v>
      </c>
      <c r="F32" s="143">
        <v>90</v>
      </c>
      <c r="G32" s="21">
        <f t="shared" si="6"/>
        <v>160</v>
      </c>
      <c r="H32" s="22">
        <f t="shared" si="7"/>
        <v>6720</v>
      </c>
      <c r="I32" s="23">
        <v>40</v>
      </c>
      <c r="J32" s="24">
        <v>40</v>
      </c>
      <c r="K32" s="25">
        <v>80</v>
      </c>
      <c r="L32" s="26">
        <v>3360</v>
      </c>
      <c r="M32" s="2">
        <v>33.46</v>
      </c>
      <c r="N32" s="2">
        <v>32.340000000000003</v>
      </c>
      <c r="O32" s="2">
        <v>65.8</v>
      </c>
      <c r="P32" s="2">
        <v>2763.6</v>
      </c>
      <c r="Q32" s="28">
        <v>25</v>
      </c>
      <c r="R32" s="28">
        <v>20</v>
      </c>
      <c r="S32" s="28">
        <v>1890</v>
      </c>
    </row>
    <row r="33" spans="1:19" x14ac:dyDescent="0.25">
      <c r="A33" s="16" t="s">
        <v>70</v>
      </c>
      <c r="B33" s="17" t="s">
        <v>71</v>
      </c>
      <c r="C33" s="18">
        <v>1477.7</v>
      </c>
      <c r="D33" s="19" t="s">
        <v>40</v>
      </c>
      <c r="E33" s="143">
        <v>5</v>
      </c>
      <c r="F33" s="143">
        <v>8</v>
      </c>
      <c r="G33" s="21">
        <f t="shared" si="6"/>
        <v>13</v>
      </c>
      <c r="H33" s="22">
        <f t="shared" si="7"/>
        <v>19210.100000000002</v>
      </c>
      <c r="I33" s="23">
        <v>3</v>
      </c>
      <c r="J33" s="24">
        <v>4</v>
      </c>
      <c r="K33" s="25">
        <v>7</v>
      </c>
      <c r="L33" s="26">
        <v>10343.9</v>
      </c>
      <c r="M33" s="2">
        <v>9.52</v>
      </c>
      <c r="N33" s="2">
        <v>6.34</v>
      </c>
      <c r="O33" s="2">
        <v>15.86</v>
      </c>
      <c r="P33" s="2">
        <v>23436.32</v>
      </c>
      <c r="Q33" s="28">
        <v>3</v>
      </c>
      <c r="R33" s="28">
        <v>3.5</v>
      </c>
      <c r="S33" s="28">
        <v>9605.0499999999993</v>
      </c>
    </row>
    <row r="34" spans="1:19" x14ac:dyDescent="0.25">
      <c r="A34" s="16" t="s">
        <v>72</v>
      </c>
      <c r="B34" s="17" t="s">
        <v>73</v>
      </c>
      <c r="C34" s="18">
        <v>1477.7</v>
      </c>
      <c r="D34" s="19" t="s">
        <v>40</v>
      </c>
      <c r="E34" s="143">
        <v>22</v>
      </c>
      <c r="F34" s="143">
        <v>32</v>
      </c>
      <c r="G34" s="21">
        <f t="shared" si="6"/>
        <v>54</v>
      </c>
      <c r="H34" s="22">
        <f t="shared" si="7"/>
        <v>79795.8</v>
      </c>
      <c r="I34" s="23">
        <v>10</v>
      </c>
      <c r="J34" s="24">
        <v>20</v>
      </c>
      <c r="K34" s="25">
        <v>30</v>
      </c>
      <c r="L34" s="26">
        <v>44331</v>
      </c>
      <c r="M34" s="2">
        <v>31.14</v>
      </c>
      <c r="N34" s="2">
        <v>25.47</v>
      </c>
      <c r="O34" s="2">
        <v>56.61</v>
      </c>
      <c r="P34" s="2">
        <v>83652.600000000006</v>
      </c>
      <c r="Q34" s="28">
        <v>20</v>
      </c>
      <c r="R34" s="28">
        <v>10</v>
      </c>
      <c r="S34" s="28">
        <v>44331</v>
      </c>
    </row>
    <row r="35" spans="1:19" x14ac:dyDescent="0.25">
      <c r="A35" s="16" t="s">
        <v>74</v>
      </c>
      <c r="B35" s="17" t="s">
        <v>75</v>
      </c>
      <c r="C35" s="18">
        <v>130</v>
      </c>
      <c r="D35" s="19" t="s">
        <v>76</v>
      </c>
      <c r="E35" s="143">
        <v>9</v>
      </c>
      <c r="F35" s="143">
        <v>16</v>
      </c>
      <c r="G35" s="21">
        <f t="shared" si="6"/>
        <v>25</v>
      </c>
      <c r="H35" s="22">
        <f t="shared" si="7"/>
        <v>3250</v>
      </c>
      <c r="I35" s="23">
        <v>15</v>
      </c>
      <c r="J35" s="24">
        <v>20</v>
      </c>
      <c r="K35" s="25">
        <v>35</v>
      </c>
      <c r="L35" s="26">
        <v>4550</v>
      </c>
      <c r="M35" s="2">
        <v>12.74</v>
      </c>
      <c r="N35" s="2">
        <v>15.57</v>
      </c>
      <c r="O35" s="2">
        <v>28.31</v>
      </c>
      <c r="P35" s="2">
        <v>3679.65</v>
      </c>
      <c r="Q35" s="28">
        <v>12</v>
      </c>
      <c r="R35" s="28">
        <v>5</v>
      </c>
      <c r="S35" s="28">
        <v>2210</v>
      </c>
    </row>
    <row r="36" spans="1:19" x14ac:dyDescent="0.25">
      <c r="A36" s="16" t="s">
        <v>77</v>
      </c>
      <c r="B36" s="17" t="s">
        <v>78</v>
      </c>
      <c r="C36" s="18">
        <v>604.25</v>
      </c>
      <c r="D36" s="19" t="s">
        <v>40</v>
      </c>
      <c r="E36" s="143">
        <v>25</v>
      </c>
      <c r="F36" s="143">
        <v>25</v>
      </c>
      <c r="G36" s="21">
        <f t="shared" si="6"/>
        <v>50</v>
      </c>
      <c r="H36" s="22">
        <f t="shared" si="7"/>
        <v>30212.5</v>
      </c>
      <c r="I36" s="23">
        <v>25</v>
      </c>
      <c r="J36" s="24">
        <v>20</v>
      </c>
      <c r="K36" s="25">
        <v>45</v>
      </c>
      <c r="L36" s="26">
        <v>27191.25</v>
      </c>
      <c r="M36" s="2">
        <v>34.54</v>
      </c>
      <c r="N36" s="2">
        <v>28.26</v>
      </c>
      <c r="O36" s="2">
        <v>62.8</v>
      </c>
      <c r="P36" s="2">
        <v>37946.9</v>
      </c>
      <c r="Q36" s="28">
        <v>22</v>
      </c>
      <c r="R36" s="28">
        <v>20</v>
      </c>
      <c r="S36" s="28">
        <v>25378.5</v>
      </c>
    </row>
    <row r="37" spans="1:19" x14ac:dyDescent="0.25">
      <c r="A37" s="16" t="s">
        <v>79</v>
      </c>
      <c r="B37" s="17" t="s">
        <v>80</v>
      </c>
      <c r="C37" s="18">
        <v>2228.4</v>
      </c>
      <c r="D37" s="19" t="s">
        <v>40</v>
      </c>
      <c r="E37" s="143">
        <v>5</v>
      </c>
      <c r="F37" s="143">
        <v>10</v>
      </c>
      <c r="G37" s="21">
        <f t="shared" si="6"/>
        <v>15</v>
      </c>
      <c r="H37" s="22">
        <f t="shared" si="7"/>
        <v>33426</v>
      </c>
      <c r="I37" s="23">
        <v>8</v>
      </c>
      <c r="J37" s="24">
        <v>12</v>
      </c>
      <c r="K37" s="25">
        <v>20</v>
      </c>
      <c r="L37" s="26">
        <v>44568</v>
      </c>
      <c r="M37" s="2">
        <v>11.65</v>
      </c>
      <c r="N37" s="2">
        <v>9.5399999999999991</v>
      </c>
      <c r="O37" s="2">
        <v>21.19</v>
      </c>
      <c r="P37" s="2">
        <v>47219.8</v>
      </c>
      <c r="Q37" s="28">
        <v>8</v>
      </c>
      <c r="R37" s="28">
        <v>4</v>
      </c>
      <c r="S37" s="28">
        <v>26740.799999999999</v>
      </c>
    </row>
    <row r="38" spans="1:19" ht="25.5" x14ac:dyDescent="0.25">
      <c r="A38" s="16" t="s">
        <v>81</v>
      </c>
      <c r="B38" s="17" t="s">
        <v>82</v>
      </c>
      <c r="C38" s="18">
        <v>1943.8</v>
      </c>
      <c r="D38" s="19" t="s">
        <v>40</v>
      </c>
      <c r="E38" s="143">
        <v>16</v>
      </c>
      <c r="F38" s="143">
        <v>20</v>
      </c>
      <c r="G38" s="21">
        <f t="shared" si="6"/>
        <v>36</v>
      </c>
      <c r="H38" s="22">
        <f t="shared" si="7"/>
        <v>69976.800000000003</v>
      </c>
      <c r="I38" s="23">
        <v>10</v>
      </c>
      <c r="J38" s="24">
        <v>15</v>
      </c>
      <c r="K38" s="25">
        <v>25</v>
      </c>
      <c r="L38" s="26">
        <v>48595</v>
      </c>
      <c r="M38" s="2">
        <v>16.739999999999998</v>
      </c>
      <c r="N38" s="2">
        <v>13.7</v>
      </c>
      <c r="O38" s="2">
        <v>30.44</v>
      </c>
      <c r="P38" s="2">
        <v>59169.27</v>
      </c>
      <c r="Q38" s="28">
        <v>7</v>
      </c>
      <c r="R38" s="28">
        <v>5</v>
      </c>
      <c r="S38" s="28">
        <v>23325.599999999999</v>
      </c>
    </row>
    <row r="39" spans="1:19" x14ac:dyDescent="0.25">
      <c r="A39" s="16" t="s">
        <v>83</v>
      </c>
      <c r="B39" s="17" t="s">
        <v>84</v>
      </c>
      <c r="C39" s="18">
        <v>148.85</v>
      </c>
      <c r="D39" s="19" t="s">
        <v>40</v>
      </c>
      <c r="E39" s="143">
        <v>50</v>
      </c>
      <c r="F39" s="143">
        <v>60</v>
      </c>
      <c r="G39" s="21">
        <f t="shared" si="6"/>
        <v>110</v>
      </c>
      <c r="H39" s="22">
        <f t="shared" si="7"/>
        <v>16373.5</v>
      </c>
      <c r="I39" s="23">
        <v>20</v>
      </c>
      <c r="J39" s="24">
        <v>25</v>
      </c>
      <c r="K39" s="25">
        <v>45</v>
      </c>
      <c r="L39" s="26">
        <v>6698.25</v>
      </c>
      <c r="M39" s="2">
        <v>16.38</v>
      </c>
      <c r="N39" s="2">
        <v>13.4</v>
      </c>
      <c r="O39" s="2">
        <v>29.78</v>
      </c>
      <c r="P39" s="2">
        <v>4432.75</v>
      </c>
      <c r="Q39" s="28">
        <v>12</v>
      </c>
      <c r="R39" s="28">
        <v>8</v>
      </c>
      <c r="S39" s="28">
        <v>2977</v>
      </c>
    </row>
    <row r="40" spans="1:19" ht="26.25" thickBot="1" x14ac:dyDescent="0.3">
      <c r="A40" s="16" t="s">
        <v>85</v>
      </c>
      <c r="B40" s="17" t="s">
        <v>86</v>
      </c>
      <c r="C40" s="18">
        <v>486.9</v>
      </c>
      <c r="D40" s="19" t="s">
        <v>40</v>
      </c>
      <c r="E40" s="144">
        <v>295</v>
      </c>
      <c r="F40" s="144">
        <v>95</v>
      </c>
      <c r="G40" s="21">
        <f t="shared" si="6"/>
        <v>390</v>
      </c>
      <c r="H40" s="22">
        <f t="shared" si="7"/>
        <v>189891</v>
      </c>
      <c r="I40" s="23">
        <v>170</v>
      </c>
      <c r="J40" s="24">
        <v>80</v>
      </c>
      <c r="K40" s="25">
        <v>250</v>
      </c>
      <c r="L40" s="26">
        <v>121725</v>
      </c>
      <c r="M40" s="2">
        <v>351.86</v>
      </c>
      <c r="N40" s="2">
        <v>115.16</v>
      </c>
      <c r="O40" s="2">
        <v>467.02</v>
      </c>
      <c r="P40" s="2">
        <v>227392.04</v>
      </c>
      <c r="Q40" s="28">
        <v>50</v>
      </c>
      <c r="R40" s="28">
        <v>260</v>
      </c>
      <c r="S40" s="28">
        <v>150939</v>
      </c>
    </row>
    <row r="41" spans="1:19" ht="25.5" x14ac:dyDescent="0.25">
      <c r="A41" s="16" t="s">
        <v>87</v>
      </c>
      <c r="B41" s="17" t="s">
        <v>88</v>
      </c>
      <c r="C41" s="18">
        <v>137.19999999999999</v>
      </c>
      <c r="D41" s="19" t="s">
        <v>40</v>
      </c>
      <c r="E41" s="145">
        <v>370</v>
      </c>
      <c r="F41" s="145">
        <v>130</v>
      </c>
      <c r="G41" s="21">
        <f t="shared" si="6"/>
        <v>500</v>
      </c>
      <c r="H41" s="22">
        <f t="shared" si="7"/>
        <v>68600</v>
      </c>
      <c r="I41" s="23">
        <v>300</v>
      </c>
      <c r="J41" s="24">
        <v>120</v>
      </c>
      <c r="K41" s="25">
        <v>420</v>
      </c>
      <c r="L41" s="26">
        <v>57624</v>
      </c>
      <c r="M41" s="2">
        <v>351.86</v>
      </c>
      <c r="N41" s="2">
        <v>57.58</v>
      </c>
      <c r="O41" s="2">
        <v>409.44</v>
      </c>
      <c r="P41" s="2">
        <v>56175.17</v>
      </c>
      <c r="Q41" s="28">
        <v>15</v>
      </c>
      <c r="R41" s="28">
        <v>391</v>
      </c>
      <c r="S41" s="28">
        <v>55703.199999999997</v>
      </c>
    </row>
    <row r="42" spans="1:19" ht="25.5" x14ac:dyDescent="0.25">
      <c r="A42" s="16" t="s">
        <v>89</v>
      </c>
      <c r="B42" s="17" t="s">
        <v>90</v>
      </c>
      <c r="C42" s="18">
        <v>160</v>
      </c>
      <c r="D42" s="19" t="s">
        <v>40</v>
      </c>
      <c r="E42" s="143">
        <v>180</v>
      </c>
      <c r="F42" s="143">
        <v>60</v>
      </c>
      <c r="G42" s="21">
        <f t="shared" si="6"/>
        <v>240</v>
      </c>
      <c r="H42" s="22">
        <f t="shared" si="7"/>
        <v>38400</v>
      </c>
      <c r="I42" s="23">
        <v>75</v>
      </c>
      <c r="J42" s="24">
        <v>45</v>
      </c>
      <c r="K42" s="25">
        <v>120</v>
      </c>
      <c r="L42" s="26">
        <v>19200</v>
      </c>
      <c r="M42" s="2">
        <v>107.61</v>
      </c>
      <c r="N42" s="2">
        <v>79.510000000000005</v>
      </c>
      <c r="O42" s="2">
        <v>187.12</v>
      </c>
      <c r="P42" s="2">
        <v>29939.200000000001</v>
      </c>
      <c r="Q42" s="28">
        <v>45</v>
      </c>
      <c r="R42" s="28">
        <v>75</v>
      </c>
      <c r="S42" s="28">
        <v>19200</v>
      </c>
    </row>
    <row r="43" spans="1:19" x14ac:dyDescent="0.25">
      <c r="A43" s="16" t="s">
        <v>91</v>
      </c>
      <c r="B43" s="17" t="s">
        <v>92</v>
      </c>
      <c r="C43" s="18">
        <v>379.7</v>
      </c>
      <c r="D43" s="19" t="s">
        <v>40</v>
      </c>
      <c r="E43" s="143">
        <v>55</v>
      </c>
      <c r="F43" s="143">
        <v>40</v>
      </c>
      <c r="G43" s="21">
        <f t="shared" si="6"/>
        <v>95</v>
      </c>
      <c r="H43" s="22">
        <f t="shared" si="7"/>
        <v>36071.5</v>
      </c>
      <c r="I43" s="23">
        <v>65</v>
      </c>
      <c r="J43" s="24">
        <v>20</v>
      </c>
      <c r="K43" s="25">
        <v>85</v>
      </c>
      <c r="L43" s="26">
        <v>32274.5</v>
      </c>
      <c r="M43" s="2">
        <v>36.590000000000003</v>
      </c>
      <c r="N43" s="2">
        <v>29.94</v>
      </c>
      <c r="O43" s="2">
        <v>66.53</v>
      </c>
      <c r="P43" s="2">
        <v>25261.439999999999</v>
      </c>
      <c r="Q43" s="28">
        <v>45</v>
      </c>
      <c r="R43" s="28">
        <v>45</v>
      </c>
      <c r="S43" s="28">
        <v>34173</v>
      </c>
    </row>
    <row r="44" spans="1:19" x14ac:dyDescent="0.25">
      <c r="A44" s="16" t="s">
        <v>93</v>
      </c>
      <c r="B44" s="17" t="s">
        <v>94</v>
      </c>
      <c r="C44" s="18">
        <v>639.1</v>
      </c>
      <c r="D44" s="19" t="s">
        <v>40</v>
      </c>
      <c r="E44" s="143">
        <v>16</v>
      </c>
      <c r="F44" s="143">
        <v>20</v>
      </c>
      <c r="G44" s="21">
        <f t="shared" si="6"/>
        <v>36</v>
      </c>
      <c r="H44" s="22">
        <f t="shared" si="7"/>
        <v>23007.600000000002</v>
      </c>
      <c r="I44" s="23">
        <v>15</v>
      </c>
      <c r="J44" s="24">
        <v>15</v>
      </c>
      <c r="K44" s="25">
        <v>30</v>
      </c>
      <c r="L44" s="26">
        <v>19173</v>
      </c>
      <c r="M44" s="2">
        <v>16.38</v>
      </c>
      <c r="N44" s="2">
        <v>13.4</v>
      </c>
      <c r="O44" s="2">
        <v>29.78</v>
      </c>
      <c r="P44" s="2">
        <v>19032.400000000001</v>
      </c>
      <c r="Q44" s="28">
        <v>6</v>
      </c>
      <c r="R44" s="28">
        <v>4</v>
      </c>
      <c r="S44" s="28">
        <v>6391</v>
      </c>
    </row>
    <row r="45" spans="1:19" ht="25.5" x14ac:dyDescent="0.25">
      <c r="A45" s="16" t="s">
        <v>95</v>
      </c>
      <c r="B45" s="17" t="s">
        <v>96</v>
      </c>
      <c r="C45" s="18">
        <v>30</v>
      </c>
      <c r="D45" s="19" t="s">
        <v>40</v>
      </c>
      <c r="E45" s="143">
        <v>180</v>
      </c>
      <c r="F45" s="143">
        <v>160</v>
      </c>
      <c r="G45" s="21">
        <f t="shared" si="6"/>
        <v>340</v>
      </c>
      <c r="H45" s="22">
        <f t="shared" si="7"/>
        <v>10200</v>
      </c>
      <c r="I45" s="23">
        <v>120</v>
      </c>
      <c r="J45" s="24">
        <v>30</v>
      </c>
      <c r="K45" s="25">
        <v>150</v>
      </c>
      <c r="L45" s="26">
        <v>4500</v>
      </c>
      <c r="M45" s="2">
        <v>111.49</v>
      </c>
      <c r="N45" s="2">
        <v>91.22</v>
      </c>
      <c r="O45" s="2">
        <v>202.7</v>
      </c>
      <c r="P45" s="2">
        <v>6081</v>
      </c>
      <c r="Q45" s="28">
        <v>90</v>
      </c>
      <c r="R45" s="28">
        <v>90</v>
      </c>
      <c r="S45" s="28">
        <v>5400</v>
      </c>
    </row>
    <row r="46" spans="1:19" x14ac:dyDescent="0.25">
      <c r="A46" s="16" t="s">
        <v>97</v>
      </c>
      <c r="B46" s="17" t="s">
        <v>98</v>
      </c>
      <c r="C46" s="18">
        <v>168.9</v>
      </c>
      <c r="D46" s="19" t="s">
        <v>40</v>
      </c>
      <c r="E46" s="143">
        <v>35</v>
      </c>
      <c r="F46" s="143">
        <v>65</v>
      </c>
      <c r="G46" s="21">
        <f t="shared" si="6"/>
        <v>100</v>
      </c>
      <c r="H46" s="22">
        <f t="shared" si="7"/>
        <v>16890</v>
      </c>
      <c r="I46" s="23">
        <v>50</v>
      </c>
      <c r="J46" s="24">
        <v>100</v>
      </c>
      <c r="K46" s="25">
        <v>150</v>
      </c>
      <c r="L46" s="26">
        <v>25335</v>
      </c>
      <c r="M46" s="2">
        <v>73.94</v>
      </c>
      <c r="N46" s="2">
        <v>31.69</v>
      </c>
      <c r="O46" s="2">
        <v>105.63</v>
      </c>
      <c r="P46" s="2">
        <v>17840.060000000001</v>
      </c>
      <c r="Q46" s="28">
        <v>40</v>
      </c>
      <c r="R46" s="28">
        <v>15</v>
      </c>
      <c r="S46" s="28">
        <v>9289.5</v>
      </c>
    </row>
    <row r="47" spans="1:19" x14ac:dyDescent="0.25">
      <c r="A47" s="16" t="s">
        <v>99</v>
      </c>
      <c r="B47" s="17" t="s">
        <v>100</v>
      </c>
      <c r="C47" s="18">
        <v>302.39999999999998</v>
      </c>
      <c r="D47" s="19" t="s">
        <v>76</v>
      </c>
      <c r="E47" s="143">
        <v>12</v>
      </c>
      <c r="F47" s="143">
        <v>10</v>
      </c>
      <c r="G47" s="21">
        <f t="shared" si="6"/>
        <v>22</v>
      </c>
      <c r="H47" s="22">
        <f t="shared" si="7"/>
        <v>6652.7999999999993</v>
      </c>
      <c r="I47" s="23">
        <v>10</v>
      </c>
      <c r="J47" s="24">
        <v>5</v>
      </c>
      <c r="K47" s="25">
        <v>15</v>
      </c>
      <c r="L47" s="26">
        <v>4536</v>
      </c>
      <c r="M47" s="2">
        <v>14</v>
      </c>
      <c r="N47" s="2">
        <v>6.3</v>
      </c>
      <c r="O47" s="2">
        <v>20.3</v>
      </c>
      <c r="P47" s="2">
        <v>6138.72</v>
      </c>
      <c r="Q47" s="28">
        <v>15</v>
      </c>
      <c r="R47" s="28">
        <v>7</v>
      </c>
      <c r="S47" s="28">
        <v>6652.8</v>
      </c>
    </row>
    <row r="48" spans="1:19" x14ac:dyDescent="0.25">
      <c r="A48" s="10">
        <v>5</v>
      </c>
      <c r="B48" s="135" t="s">
        <v>101</v>
      </c>
      <c r="C48" s="11"/>
      <c r="D48" s="11"/>
      <c r="E48" s="11"/>
      <c r="F48" s="11"/>
      <c r="G48" s="11"/>
      <c r="H48" s="12">
        <f>SUM(H49:H61)</f>
        <v>0</v>
      </c>
      <c r="I48" s="13"/>
      <c r="J48" s="14"/>
      <c r="K48" s="14"/>
      <c r="L48" s="15">
        <v>98400</v>
      </c>
      <c r="M48" s="3"/>
      <c r="N48" s="3"/>
      <c r="O48" s="3"/>
      <c r="P48" s="2">
        <v>194302.86</v>
      </c>
      <c r="Q48" s="3"/>
      <c r="R48" s="3"/>
      <c r="S48" s="3"/>
    </row>
    <row r="49" spans="1:19" ht="25.5" x14ac:dyDescent="0.25">
      <c r="A49" s="16" t="s">
        <v>102</v>
      </c>
      <c r="B49" s="17" t="s">
        <v>103</v>
      </c>
      <c r="C49" s="18">
        <v>18</v>
      </c>
      <c r="D49" s="19" t="s">
        <v>53</v>
      </c>
      <c r="E49" s="20"/>
      <c r="F49" s="20"/>
      <c r="G49" s="21">
        <f t="shared" ref="G49:G62" si="8">SUM(E49:F49)</f>
        <v>0</v>
      </c>
      <c r="H49" s="22">
        <f t="shared" ref="H49:H62" si="9">C49*G49</f>
        <v>0</v>
      </c>
      <c r="I49" s="23">
        <v>800</v>
      </c>
      <c r="J49" s="24">
        <v>800</v>
      </c>
      <c r="K49" s="25">
        <v>1600</v>
      </c>
      <c r="L49" s="26">
        <v>28800</v>
      </c>
      <c r="M49" s="2">
        <v>2406.25</v>
      </c>
      <c r="N49" s="2">
        <v>962.5</v>
      </c>
      <c r="O49" s="2">
        <v>3368.75</v>
      </c>
      <c r="P49" s="2">
        <v>60637.5</v>
      </c>
      <c r="Q49" s="3"/>
      <c r="R49" s="3"/>
      <c r="S49" s="3"/>
    </row>
    <row r="50" spans="1:19" ht="25.5" x14ac:dyDescent="0.25">
      <c r="A50" s="16" t="s">
        <v>104</v>
      </c>
      <c r="B50" s="17" t="s">
        <v>105</v>
      </c>
      <c r="C50" s="18">
        <v>3</v>
      </c>
      <c r="D50" s="19" t="s">
        <v>53</v>
      </c>
      <c r="E50" s="20"/>
      <c r="F50" s="20"/>
      <c r="G50" s="21">
        <f t="shared" si="8"/>
        <v>0</v>
      </c>
      <c r="H50" s="22">
        <f t="shared" si="9"/>
        <v>0</v>
      </c>
      <c r="I50" s="23">
        <v>850</v>
      </c>
      <c r="J50" s="24">
        <v>850</v>
      </c>
      <c r="K50" s="25">
        <v>1700</v>
      </c>
      <c r="L50" s="26">
        <v>5100</v>
      </c>
      <c r="M50" s="2">
        <v>2406.25</v>
      </c>
      <c r="N50" s="2">
        <v>962.5</v>
      </c>
      <c r="O50" s="2">
        <v>3368.75</v>
      </c>
      <c r="P50" s="2">
        <v>10106.25</v>
      </c>
      <c r="Q50" s="3"/>
      <c r="R50" s="3"/>
      <c r="S50" s="3"/>
    </row>
    <row r="51" spans="1:19" ht="25.5" x14ac:dyDescent="0.25">
      <c r="A51" s="16" t="s">
        <v>106</v>
      </c>
      <c r="B51" s="17" t="s">
        <v>107</v>
      </c>
      <c r="C51" s="18">
        <v>18</v>
      </c>
      <c r="D51" s="19" t="s">
        <v>53</v>
      </c>
      <c r="E51" s="20"/>
      <c r="F51" s="20"/>
      <c r="G51" s="21">
        <f t="shared" si="8"/>
        <v>0</v>
      </c>
      <c r="H51" s="22">
        <f t="shared" si="9"/>
        <v>0</v>
      </c>
      <c r="I51" s="23">
        <v>100</v>
      </c>
      <c r="J51" s="24">
        <v>100</v>
      </c>
      <c r="K51" s="25">
        <v>200</v>
      </c>
      <c r="L51" s="26">
        <v>3600</v>
      </c>
      <c r="M51" s="2">
        <v>185.21</v>
      </c>
      <c r="N51" s="2">
        <v>55.56</v>
      </c>
      <c r="O51" s="2">
        <v>240.77</v>
      </c>
      <c r="P51" s="2">
        <v>4333.91</v>
      </c>
      <c r="Q51" s="3"/>
      <c r="R51" s="3"/>
      <c r="S51" s="3"/>
    </row>
    <row r="52" spans="1:19" x14ac:dyDescent="0.25">
      <c r="A52" s="16" t="s">
        <v>108</v>
      </c>
      <c r="B52" s="17" t="s">
        <v>109</v>
      </c>
      <c r="C52" s="18">
        <v>15</v>
      </c>
      <c r="D52" s="19" t="s">
        <v>53</v>
      </c>
      <c r="E52" s="20"/>
      <c r="F52" s="20"/>
      <c r="G52" s="21">
        <f t="shared" si="8"/>
        <v>0</v>
      </c>
      <c r="H52" s="22">
        <f t="shared" si="9"/>
        <v>0</v>
      </c>
      <c r="I52" s="23">
        <v>50</v>
      </c>
      <c r="J52" s="24">
        <v>50</v>
      </c>
      <c r="K52" s="25">
        <v>100</v>
      </c>
      <c r="L52" s="26">
        <v>1500</v>
      </c>
      <c r="M52" s="2">
        <v>18.18</v>
      </c>
      <c r="N52" s="2">
        <v>5.45</v>
      </c>
      <c r="O52" s="2">
        <v>23.63</v>
      </c>
      <c r="P52" s="2">
        <v>354.51</v>
      </c>
      <c r="Q52" s="3"/>
      <c r="R52" s="3"/>
      <c r="S52" s="3"/>
    </row>
    <row r="53" spans="1:19" ht="25.5" x14ac:dyDescent="0.25">
      <c r="A53" s="16" t="s">
        <v>110</v>
      </c>
      <c r="B53" s="17" t="s">
        <v>111</v>
      </c>
      <c r="C53" s="18">
        <v>18</v>
      </c>
      <c r="D53" s="19" t="s">
        <v>53</v>
      </c>
      <c r="E53" s="20"/>
      <c r="F53" s="20"/>
      <c r="G53" s="21">
        <f t="shared" si="8"/>
        <v>0</v>
      </c>
      <c r="H53" s="22">
        <f t="shared" si="9"/>
        <v>0</v>
      </c>
      <c r="I53" s="23">
        <v>900</v>
      </c>
      <c r="J53" s="24">
        <v>300</v>
      </c>
      <c r="K53" s="25">
        <v>1200</v>
      </c>
      <c r="L53" s="26">
        <v>21600</v>
      </c>
      <c r="M53" s="2">
        <v>861.52</v>
      </c>
      <c r="N53" s="2">
        <v>258.45999999999998</v>
      </c>
      <c r="O53" s="2">
        <v>1119.98</v>
      </c>
      <c r="P53" s="2">
        <v>20159.57</v>
      </c>
      <c r="Q53" s="3"/>
      <c r="R53" s="3"/>
      <c r="S53" s="3"/>
    </row>
    <row r="54" spans="1:19" x14ac:dyDescent="0.25">
      <c r="A54" s="16" t="s">
        <v>112</v>
      </c>
      <c r="B54" s="17" t="s">
        <v>113</v>
      </c>
      <c r="C54" s="18">
        <v>414</v>
      </c>
      <c r="D54" s="19" t="s">
        <v>76</v>
      </c>
      <c r="E54" s="20"/>
      <c r="F54" s="20"/>
      <c r="G54" s="21">
        <f t="shared" si="8"/>
        <v>0</v>
      </c>
      <c r="H54" s="22">
        <f t="shared" si="9"/>
        <v>0</v>
      </c>
      <c r="I54" s="23">
        <v>20</v>
      </c>
      <c r="J54" s="24">
        <v>10</v>
      </c>
      <c r="K54" s="25">
        <v>30</v>
      </c>
      <c r="L54" s="26">
        <v>12420</v>
      </c>
      <c r="M54" s="2">
        <v>12.73</v>
      </c>
      <c r="N54" s="2">
        <v>3.82</v>
      </c>
      <c r="O54" s="2">
        <v>16.55</v>
      </c>
      <c r="P54" s="2">
        <v>6851.29</v>
      </c>
      <c r="Q54" s="3"/>
      <c r="R54" s="3"/>
      <c r="S54" s="3"/>
    </row>
    <row r="55" spans="1:19" x14ac:dyDescent="0.25">
      <c r="A55" s="16" t="s">
        <v>114</v>
      </c>
      <c r="B55" s="17" t="s">
        <v>115</v>
      </c>
      <c r="C55" s="18">
        <v>324</v>
      </c>
      <c r="D55" s="19" t="s">
        <v>76</v>
      </c>
      <c r="E55" s="20"/>
      <c r="F55" s="20"/>
      <c r="G55" s="21">
        <f t="shared" si="8"/>
        <v>0</v>
      </c>
      <c r="H55" s="22">
        <f t="shared" si="9"/>
        <v>0</v>
      </c>
      <c r="I55" s="23">
        <v>4.5</v>
      </c>
      <c r="J55" s="24">
        <v>3</v>
      </c>
      <c r="K55" s="25">
        <v>7.5</v>
      </c>
      <c r="L55" s="26">
        <v>2430</v>
      </c>
      <c r="M55" s="2">
        <v>5.8</v>
      </c>
      <c r="N55" s="2">
        <v>2.61</v>
      </c>
      <c r="O55" s="2">
        <v>8.41</v>
      </c>
      <c r="P55" s="2">
        <v>2724.84</v>
      </c>
      <c r="Q55" s="3"/>
      <c r="R55" s="3"/>
      <c r="S55" s="3"/>
    </row>
    <row r="56" spans="1:19" x14ac:dyDescent="0.25">
      <c r="A56" s="16" t="s">
        <v>116</v>
      </c>
      <c r="B56" s="17" t="s">
        <v>117</v>
      </c>
      <c r="C56" s="18">
        <v>612</v>
      </c>
      <c r="D56" s="19" t="s">
        <v>76</v>
      </c>
      <c r="E56" s="20"/>
      <c r="F56" s="20"/>
      <c r="G56" s="21">
        <f t="shared" si="8"/>
        <v>0</v>
      </c>
      <c r="H56" s="22">
        <f t="shared" si="9"/>
        <v>0</v>
      </c>
      <c r="I56" s="23">
        <v>3</v>
      </c>
      <c r="J56" s="24">
        <v>2</v>
      </c>
      <c r="K56" s="25">
        <v>5</v>
      </c>
      <c r="L56" s="26">
        <v>3060</v>
      </c>
      <c r="M56" s="2">
        <v>4.8</v>
      </c>
      <c r="N56" s="2">
        <v>2.16</v>
      </c>
      <c r="O56" s="2">
        <v>6.96</v>
      </c>
      <c r="P56" s="2">
        <v>4259.5200000000004</v>
      </c>
      <c r="Q56" s="3"/>
      <c r="R56" s="3"/>
      <c r="S56" s="3"/>
    </row>
    <row r="57" spans="1:19" x14ac:dyDescent="0.25">
      <c r="A57" s="16" t="s">
        <v>118</v>
      </c>
      <c r="B57" s="17" t="s">
        <v>119</v>
      </c>
      <c r="C57" s="18">
        <v>54</v>
      </c>
      <c r="D57" s="19" t="s">
        <v>53</v>
      </c>
      <c r="E57" s="20"/>
      <c r="F57" s="20"/>
      <c r="G57" s="21">
        <f t="shared" si="8"/>
        <v>0</v>
      </c>
      <c r="H57" s="22">
        <f t="shared" si="9"/>
        <v>0</v>
      </c>
      <c r="I57" s="23">
        <v>30</v>
      </c>
      <c r="J57" s="24">
        <v>15</v>
      </c>
      <c r="K57" s="25">
        <v>45</v>
      </c>
      <c r="L57" s="26">
        <v>2430</v>
      </c>
      <c r="M57" s="2">
        <v>69.680000000000007</v>
      </c>
      <c r="N57" s="2">
        <v>45</v>
      </c>
      <c r="O57" s="2">
        <v>114.68</v>
      </c>
      <c r="P57" s="2">
        <v>6192.72</v>
      </c>
      <c r="Q57" s="3"/>
      <c r="R57" s="3"/>
      <c r="S57" s="3"/>
    </row>
    <row r="58" spans="1:19" x14ac:dyDescent="0.25">
      <c r="A58" s="16" t="s">
        <v>120</v>
      </c>
      <c r="B58" s="17" t="s">
        <v>121</v>
      </c>
      <c r="C58" s="18">
        <v>36</v>
      </c>
      <c r="D58" s="19" t="s">
        <v>53</v>
      </c>
      <c r="E58" s="20"/>
      <c r="F58" s="20"/>
      <c r="G58" s="21">
        <f t="shared" si="8"/>
        <v>0</v>
      </c>
      <c r="H58" s="22">
        <f t="shared" si="9"/>
        <v>0</v>
      </c>
      <c r="I58" s="23">
        <v>30</v>
      </c>
      <c r="J58" s="24">
        <v>15</v>
      </c>
      <c r="K58" s="25">
        <v>45</v>
      </c>
      <c r="L58" s="26">
        <v>1620</v>
      </c>
      <c r="M58" s="2">
        <v>34.35</v>
      </c>
      <c r="N58" s="2">
        <v>45</v>
      </c>
      <c r="O58" s="2">
        <v>79.349999999999994</v>
      </c>
      <c r="P58" s="2">
        <v>2856.6</v>
      </c>
      <c r="Q58" s="3"/>
      <c r="R58" s="3"/>
      <c r="S58" s="3"/>
    </row>
    <row r="59" spans="1:19" ht="25.5" x14ac:dyDescent="0.25">
      <c r="A59" s="16" t="s">
        <v>122</v>
      </c>
      <c r="B59" s="17" t="s">
        <v>123</v>
      </c>
      <c r="C59" s="18">
        <v>72</v>
      </c>
      <c r="D59" s="19" t="s">
        <v>53</v>
      </c>
      <c r="E59" s="20"/>
      <c r="F59" s="20"/>
      <c r="G59" s="21">
        <f t="shared" si="8"/>
        <v>0</v>
      </c>
      <c r="H59" s="22">
        <f t="shared" si="9"/>
        <v>0</v>
      </c>
      <c r="I59" s="23">
        <v>90</v>
      </c>
      <c r="J59" s="24">
        <v>30</v>
      </c>
      <c r="K59" s="25">
        <v>120</v>
      </c>
      <c r="L59" s="26">
        <v>8640</v>
      </c>
      <c r="M59" s="2">
        <v>69.47</v>
      </c>
      <c r="N59" s="2">
        <v>45</v>
      </c>
      <c r="O59" s="2">
        <v>114.47</v>
      </c>
      <c r="P59" s="2">
        <v>8241.75</v>
      </c>
      <c r="Q59" s="3"/>
      <c r="R59" s="3"/>
      <c r="S59" s="3"/>
    </row>
    <row r="60" spans="1:19" x14ac:dyDescent="0.25">
      <c r="A60" s="16" t="s">
        <v>124</v>
      </c>
      <c r="B60" s="17" t="s">
        <v>125</v>
      </c>
      <c r="C60" s="18">
        <v>36</v>
      </c>
      <c r="D60" s="19" t="s">
        <v>53</v>
      </c>
      <c r="E60" s="20"/>
      <c r="F60" s="20"/>
      <c r="G60" s="21">
        <f t="shared" si="8"/>
        <v>0</v>
      </c>
      <c r="H60" s="22">
        <f t="shared" si="9"/>
        <v>0</v>
      </c>
      <c r="I60" s="23">
        <v>30</v>
      </c>
      <c r="J60" s="24">
        <v>20</v>
      </c>
      <c r="K60" s="25">
        <v>50</v>
      </c>
      <c r="L60" s="26">
        <v>1800</v>
      </c>
      <c r="M60" s="2">
        <v>117.37</v>
      </c>
      <c r="N60" s="2">
        <v>45</v>
      </c>
      <c r="O60" s="2">
        <v>162.37</v>
      </c>
      <c r="P60" s="2">
        <v>5845.46</v>
      </c>
      <c r="Q60" s="3"/>
      <c r="R60" s="3"/>
      <c r="S60" s="3"/>
    </row>
    <row r="61" spans="1:19" ht="25.5" x14ac:dyDescent="0.25">
      <c r="A61" s="16" t="s">
        <v>126</v>
      </c>
      <c r="B61" s="17" t="s">
        <v>127</v>
      </c>
      <c r="C61" s="18">
        <v>36</v>
      </c>
      <c r="D61" s="19" t="s">
        <v>53</v>
      </c>
      <c r="E61" s="20"/>
      <c r="F61" s="20"/>
      <c r="G61" s="21">
        <f t="shared" si="8"/>
        <v>0</v>
      </c>
      <c r="H61" s="22">
        <f t="shared" si="9"/>
        <v>0</v>
      </c>
      <c r="I61" s="23">
        <v>120</v>
      </c>
      <c r="J61" s="24">
        <v>30</v>
      </c>
      <c r="K61" s="25">
        <v>150</v>
      </c>
      <c r="L61" s="26">
        <v>5400</v>
      </c>
      <c r="M61" s="2">
        <v>510.13</v>
      </c>
      <c r="N61" s="2">
        <v>45</v>
      </c>
      <c r="O61" s="2">
        <v>555.13</v>
      </c>
      <c r="P61" s="2">
        <v>19984.52</v>
      </c>
      <c r="Q61" s="3"/>
      <c r="R61" s="3"/>
      <c r="S61" s="3"/>
    </row>
    <row r="62" spans="1:19" ht="25.5" x14ac:dyDescent="0.25">
      <c r="A62" s="16" t="s">
        <v>128</v>
      </c>
      <c r="B62" s="17" t="s">
        <v>129</v>
      </c>
      <c r="C62" s="18">
        <v>72</v>
      </c>
      <c r="D62" s="19" t="s">
        <v>53</v>
      </c>
      <c r="E62" s="20"/>
      <c r="F62" s="20"/>
      <c r="G62" s="21">
        <f t="shared" si="8"/>
        <v>0</v>
      </c>
      <c r="H62" s="22">
        <f t="shared" si="9"/>
        <v>0</v>
      </c>
      <c r="I62" s="23">
        <v>100</v>
      </c>
      <c r="J62" s="24">
        <v>30</v>
      </c>
      <c r="K62" s="25">
        <v>130</v>
      </c>
      <c r="L62" s="26">
        <v>9360</v>
      </c>
      <c r="M62" s="2">
        <v>534.91999999999996</v>
      </c>
      <c r="N62" s="2">
        <v>45</v>
      </c>
      <c r="O62" s="2">
        <v>579.91999999999996</v>
      </c>
      <c r="P62" s="2">
        <v>41754.42</v>
      </c>
      <c r="Q62" s="3"/>
      <c r="R62" s="3"/>
      <c r="S62" s="3"/>
    </row>
    <row r="63" spans="1:19" x14ac:dyDescent="0.25">
      <c r="A63" s="10">
        <v>6</v>
      </c>
      <c r="B63" s="135" t="s">
        <v>130</v>
      </c>
      <c r="C63" s="11"/>
      <c r="D63" s="11"/>
      <c r="E63" s="11"/>
      <c r="F63" s="11"/>
      <c r="G63" s="11"/>
      <c r="H63" s="12">
        <f>H64</f>
        <v>0</v>
      </c>
      <c r="I63" s="13"/>
      <c r="J63" s="14"/>
      <c r="K63" s="14"/>
      <c r="L63" s="15">
        <v>1800</v>
      </c>
      <c r="M63" s="3"/>
      <c r="N63" s="3"/>
      <c r="O63" s="3"/>
      <c r="P63" s="2">
        <v>8550</v>
      </c>
      <c r="Q63" s="3"/>
      <c r="R63" s="3"/>
      <c r="S63" s="3"/>
    </row>
    <row r="64" spans="1:19" ht="15.75" thickBot="1" x14ac:dyDescent="0.3">
      <c r="A64" s="16" t="s">
        <v>131</v>
      </c>
      <c r="B64" s="131" t="s">
        <v>132</v>
      </c>
      <c r="C64" s="29">
        <v>900</v>
      </c>
      <c r="D64" s="20" t="s">
        <v>40</v>
      </c>
      <c r="E64" s="30"/>
      <c r="F64" s="30"/>
      <c r="G64" s="21">
        <f>SUM(E64:F64)</f>
        <v>0</v>
      </c>
      <c r="H64" s="22">
        <f>C64*G64</f>
        <v>0</v>
      </c>
      <c r="I64" s="31">
        <v>1</v>
      </c>
      <c r="J64" s="25">
        <v>1</v>
      </c>
      <c r="K64" s="25">
        <v>2</v>
      </c>
      <c r="L64" s="26">
        <v>1800</v>
      </c>
      <c r="M64" s="2">
        <v>4</v>
      </c>
      <c r="N64" s="2">
        <v>5.5</v>
      </c>
      <c r="O64" s="2">
        <v>9.5</v>
      </c>
      <c r="P64" s="2">
        <v>8550</v>
      </c>
      <c r="Q64" s="3"/>
      <c r="R64" s="3"/>
      <c r="S64" s="3"/>
    </row>
    <row r="65" spans="1:19" x14ac:dyDescent="0.25">
      <c r="A65" s="56" t="s">
        <v>14</v>
      </c>
      <c r="B65" s="57"/>
      <c r="C65" s="32"/>
      <c r="D65" s="32"/>
      <c r="E65" s="32"/>
      <c r="F65" s="32"/>
      <c r="G65" s="32"/>
      <c r="H65" s="33">
        <f>SUM(H9,H17,H20,H30,H48,H63)</f>
        <v>649487.6</v>
      </c>
      <c r="I65" s="34"/>
      <c r="J65" s="35"/>
      <c r="K65" s="35"/>
      <c r="L65" s="15">
        <v>717906.65</v>
      </c>
      <c r="M65" s="3"/>
      <c r="N65" s="3"/>
      <c r="O65" s="3"/>
      <c r="P65" s="2">
        <v>1008483.56</v>
      </c>
      <c r="Q65" s="3"/>
      <c r="R65" s="3"/>
      <c r="S65" s="3"/>
    </row>
    <row r="66" spans="1:19" x14ac:dyDescent="0.25">
      <c r="A66" s="58" t="s">
        <v>133</v>
      </c>
      <c r="B66" s="59"/>
      <c r="C66" s="36"/>
      <c r="D66" s="36"/>
      <c r="E66" s="36"/>
      <c r="F66" s="36"/>
      <c r="G66" s="37"/>
      <c r="H66" s="38">
        <f>H65*C66</f>
        <v>0</v>
      </c>
      <c r="I66" s="39"/>
      <c r="J66" s="40">
        <v>0.27500000000000002</v>
      </c>
      <c r="K66" s="35"/>
      <c r="L66" s="15">
        <v>197424.33</v>
      </c>
      <c r="M66" s="3"/>
      <c r="N66" s="2">
        <v>0.2</v>
      </c>
      <c r="O66" s="3"/>
      <c r="P66" s="2">
        <v>201696.71</v>
      </c>
      <c r="Q66" s="3"/>
      <c r="R66" s="3"/>
      <c r="S66" s="3"/>
    </row>
    <row r="67" spans="1:19" ht="15.75" thickBot="1" x14ac:dyDescent="0.3">
      <c r="A67" s="60" t="s">
        <v>134</v>
      </c>
      <c r="B67" s="61"/>
      <c r="C67" s="41"/>
      <c r="D67" s="41"/>
      <c r="E67" s="41"/>
      <c r="F67" s="41"/>
      <c r="G67" s="41"/>
      <c r="H67" s="42">
        <f>SUM(H65:H66)</f>
        <v>649487.6</v>
      </c>
      <c r="I67" s="43"/>
      <c r="J67" s="44"/>
      <c r="K67" s="44"/>
      <c r="L67" s="45">
        <v>915330.98</v>
      </c>
      <c r="M67" s="3"/>
      <c r="N67" s="3"/>
      <c r="O67" s="3"/>
      <c r="P67" s="2">
        <v>1210180.27</v>
      </c>
      <c r="Q67" s="3"/>
      <c r="R67" s="3"/>
      <c r="S67" s="3"/>
    </row>
    <row r="68" spans="1:19" x14ac:dyDescent="0.25"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I70" s="3"/>
      <c r="J70" s="3"/>
      <c r="K70" s="3"/>
      <c r="L70" s="3">
        <f>SUM(L9:L64)/2</f>
        <v>722586.65</v>
      </c>
      <c r="M70" s="3"/>
      <c r="N70" s="3"/>
      <c r="O70" s="3"/>
      <c r="P70" s="3">
        <f>SUM(P9:P64)/2</f>
        <v>1008483.5649999998</v>
      </c>
      <c r="Q70" s="3"/>
      <c r="R70" s="3"/>
      <c r="S70" s="3">
        <f>SUM(S9:S64)/2</f>
        <v>424926.45</v>
      </c>
    </row>
    <row r="71" spans="1:19" x14ac:dyDescent="0.25"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9:19" x14ac:dyDescent="0.25"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9:19" x14ac:dyDescent="0.25"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9:19" x14ac:dyDescent="0.25"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9:19" x14ac:dyDescent="0.25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9:19" x14ac:dyDescent="0.25"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9:19" x14ac:dyDescent="0.25"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9:19" x14ac:dyDescent="0.25"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9:19" x14ac:dyDescent="0.25"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9:19" x14ac:dyDescent="0.25"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9:19" x14ac:dyDescent="0.25"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9:19" x14ac:dyDescent="0.25"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9:19" x14ac:dyDescent="0.25"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9:19" x14ac:dyDescent="0.25"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9:19" x14ac:dyDescent="0.25"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9:19" x14ac:dyDescent="0.25"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9:19" x14ac:dyDescent="0.25"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9:19" x14ac:dyDescent="0.25"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9:19" x14ac:dyDescent="0.25"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9:19" x14ac:dyDescent="0.25"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9:19" x14ac:dyDescent="0.25"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9:19" x14ac:dyDescent="0.25"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9:19" x14ac:dyDescent="0.25"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9:19" x14ac:dyDescent="0.25"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9:19" x14ac:dyDescent="0.25"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9:19" x14ac:dyDescent="0.25"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9:19" x14ac:dyDescent="0.25"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9:19" x14ac:dyDescent="0.25"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9:19" x14ac:dyDescent="0.25"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9:19" x14ac:dyDescent="0.25"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9:19" x14ac:dyDescent="0.25"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9:19" x14ac:dyDescent="0.25"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9:19" x14ac:dyDescent="0.25"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9:19" x14ac:dyDescent="0.25"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9:19" x14ac:dyDescent="0.25"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9:19" x14ac:dyDescent="0.25"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9:19" x14ac:dyDescent="0.25"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9:19" x14ac:dyDescent="0.25"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9:19" x14ac:dyDescent="0.25"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9:19" x14ac:dyDescent="0.25"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9:19" x14ac:dyDescent="0.25"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9:19" x14ac:dyDescent="0.25"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9:19" x14ac:dyDescent="0.25"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9:19" x14ac:dyDescent="0.25"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9:19" x14ac:dyDescent="0.25"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9:19" x14ac:dyDescent="0.25"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9:19" x14ac:dyDescent="0.25"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9:19" x14ac:dyDescent="0.25"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9:19" x14ac:dyDescent="0.25"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9:19" x14ac:dyDescent="0.25"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9:19" x14ac:dyDescent="0.25"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9:19" x14ac:dyDescent="0.25"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9:19" x14ac:dyDescent="0.25"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9:19" x14ac:dyDescent="0.25"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9:19" x14ac:dyDescent="0.25"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9:19" x14ac:dyDescent="0.25"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9:19" x14ac:dyDescent="0.25"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9:19" x14ac:dyDescent="0.25"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9:19" x14ac:dyDescent="0.25"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9:19" x14ac:dyDescent="0.25"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9:19" x14ac:dyDescent="0.25"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9:19" x14ac:dyDescent="0.25"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9:19" x14ac:dyDescent="0.25"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9:19" x14ac:dyDescent="0.25"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9:19" x14ac:dyDescent="0.25"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9:19" x14ac:dyDescent="0.25"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9:19" x14ac:dyDescent="0.25"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9:19" x14ac:dyDescent="0.25"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9:19" x14ac:dyDescent="0.25"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9:19" x14ac:dyDescent="0.25"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9:19" x14ac:dyDescent="0.25"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9:19" x14ac:dyDescent="0.25"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9:19" x14ac:dyDescent="0.25"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9:19" x14ac:dyDescent="0.25"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9:19" x14ac:dyDescent="0.25"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9:19" x14ac:dyDescent="0.25"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9:19" x14ac:dyDescent="0.25"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9:19" x14ac:dyDescent="0.25"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9:19" x14ac:dyDescent="0.25"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9:19" x14ac:dyDescent="0.25"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9:19" x14ac:dyDescent="0.25"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9:19" x14ac:dyDescent="0.25"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9:19" x14ac:dyDescent="0.25"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9:19" x14ac:dyDescent="0.25"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9:19" x14ac:dyDescent="0.25"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9:19" x14ac:dyDescent="0.25"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9:19" x14ac:dyDescent="0.25"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9:19" x14ac:dyDescent="0.25"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9:19" x14ac:dyDescent="0.25"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9:19" x14ac:dyDescent="0.25"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9:19" x14ac:dyDescent="0.25"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9:19" x14ac:dyDescent="0.25"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9:19" x14ac:dyDescent="0.25"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9:19" x14ac:dyDescent="0.25"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9:19" x14ac:dyDescent="0.25"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9:19" x14ac:dyDescent="0.25"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9:19" x14ac:dyDescent="0.25"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9:19" x14ac:dyDescent="0.25"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9:19" x14ac:dyDescent="0.25"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9:19" x14ac:dyDescent="0.25"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9:19" x14ac:dyDescent="0.25"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9:19" x14ac:dyDescent="0.25"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9:19" x14ac:dyDescent="0.25"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9:19" x14ac:dyDescent="0.25"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9:19" x14ac:dyDescent="0.25"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9:19" x14ac:dyDescent="0.25"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9:19" x14ac:dyDescent="0.25"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9:19" x14ac:dyDescent="0.25"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9:19" x14ac:dyDescent="0.25"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9:19" x14ac:dyDescent="0.25"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9:19" x14ac:dyDescent="0.25"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9:19" x14ac:dyDescent="0.25"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9:19" x14ac:dyDescent="0.25"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9:19" x14ac:dyDescent="0.25"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9:19" x14ac:dyDescent="0.25"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9:19" x14ac:dyDescent="0.25"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9:19" x14ac:dyDescent="0.25"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9:19" x14ac:dyDescent="0.25"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9:19" x14ac:dyDescent="0.25"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9:19" x14ac:dyDescent="0.25"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9:19" x14ac:dyDescent="0.25"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9:19" x14ac:dyDescent="0.25"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9:19" x14ac:dyDescent="0.25"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9:19" x14ac:dyDescent="0.25"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9:19" x14ac:dyDescent="0.25"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9:19" x14ac:dyDescent="0.25"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9:19" x14ac:dyDescent="0.25"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9:19" x14ac:dyDescent="0.25"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9:19" x14ac:dyDescent="0.25"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9:19" x14ac:dyDescent="0.25"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9:19" x14ac:dyDescent="0.25"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9:19" x14ac:dyDescent="0.25"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9:19" x14ac:dyDescent="0.25"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9:19" x14ac:dyDescent="0.25"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9:19" x14ac:dyDescent="0.25"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9:19" x14ac:dyDescent="0.25"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9:19" x14ac:dyDescent="0.25"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9:19" x14ac:dyDescent="0.25"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9:19" x14ac:dyDescent="0.25"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9:19" x14ac:dyDescent="0.25"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9:19" x14ac:dyDescent="0.25"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9:19" x14ac:dyDescent="0.25"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9:19" x14ac:dyDescent="0.25"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9:19" x14ac:dyDescent="0.25"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9:19" x14ac:dyDescent="0.25"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9:19" x14ac:dyDescent="0.25"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9:19" x14ac:dyDescent="0.25"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9:19" x14ac:dyDescent="0.25"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9:19" x14ac:dyDescent="0.25"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9:19" x14ac:dyDescent="0.25"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9:19" x14ac:dyDescent="0.25"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9:19" x14ac:dyDescent="0.25"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9:19" x14ac:dyDescent="0.25"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9:19" x14ac:dyDescent="0.25"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9:19" x14ac:dyDescent="0.25"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9:19" x14ac:dyDescent="0.25"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9:19" x14ac:dyDescent="0.25"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9:19" x14ac:dyDescent="0.25"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9:19" x14ac:dyDescent="0.25"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9:19" x14ac:dyDescent="0.25"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9:19" x14ac:dyDescent="0.25"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9:19" x14ac:dyDescent="0.25"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9:19" x14ac:dyDescent="0.25"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9:19" x14ac:dyDescent="0.25"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9:19" x14ac:dyDescent="0.25"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9:19" x14ac:dyDescent="0.25"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9:19" x14ac:dyDescent="0.25"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9:19" x14ac:dyDescent="0.25"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9:19" x14ac:dyDescent="0.25"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9:19" x14ac:dyDescent="0.25"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9:19" x14ac:dyDescent="0.25"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9:19" x14ac:dyDescent="0.25"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9:19" x14ac:dyDescent="0.25"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9:19" x14ac:dyDescent="0.25"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9:19" x14ac:dyDescent="0.25"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9:19" x14ac:dyDescent="0.25"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9:19" x14ac:dyDescent="0.25"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9:19" x14ac:dyDescent="0.25"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9:19" x14ac:dyDescent="0.25"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9:19" x14ac:dyDescent="0.25"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9:19" x14ac:dyDescent="0.25"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9:19" x14ac:dyDescent="0.25"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9:19" x14ac:dyDescent="0.25"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9:19" x14ac:dyDescent="0.25"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9:19" x14ac:dyDescent="0.25"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9:19" x14ac:dyDescent="0.25"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9:19" x14ac:dyDescent="0.25"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9:19" x14ac:dyDescent="0.25"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9:19" x14ac:dyDescent="0.25"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9:19" x14ac:dyDescent="0.25"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9:19" x14ac:dyDescent="0.25"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9:19" x14ac:dyDescent="0.25"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9:19" x14ac:dyDescent="0.25"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9:19" x14ac:dyDescent="0.25"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9:19" x14ac:dyDescent="0.25"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9:19" x14ac:dyDescent="0.25"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9:19" x14ac:dyDescent="0.25"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9:19" x14ac:dyDescent="0.25"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9:19" x14ac:dyDescent="0.25"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9:19" x14ac:dyDescent="0.25"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9:19" x14ac:dyDescent="0.25"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9:19" x14ac:dyDescent="0.25"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9:19" x14ac:dyDescent="0.25"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9:19" x14ac:dyDescent="0.25"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9:19" x14ac:dyDescent="0.25"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9:19" x14ac:dyDescent="0.25"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9:19" x14ac:dyDescent="0.25"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9:19" x14ac:dyDescent="0.25"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9:19" x14ac:dyDescent="0.25"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9:19" x14ac:dyDescent="0.25"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9:19" x14ac:dyDescent="0.25"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9:19" x14ac:dyDescent="0.25"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9:19" x14ac:dyDescent="0.25"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9:19" x14ac:dyDescent="0.25"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9:19" x14ac:dyDescent="0.25"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9:19" x14ac:dyDescent="0.25"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9:19" x14ac:dyDescent="0.25"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9:19" x14ac:dyDescent="0.25"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9:19" x14ac:dyDescent="0.25"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9:19" x14ac:dyDescent="0.25"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9:19" x14ac:dyDescent="0.25"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9:19" x14ac:dyDescent="0.25"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9:19" x14ac:dyDescent="0.25"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9:19" x14ac:dyDescent="0.25"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9:19" x14ac:dyDescent="0.25"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9:19" x14ac:dyDescent="0.25"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9:19" x14ac:dyDescent="0.25"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9:19" x14ac:dyDescent="0.25"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9:19" x14ac:dyDescent="0.25"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9:19" x14ac:dyDescent="0.25"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9:19" x14ac:dyDescent="0.25"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9:19" x14ac:dyDescent="0.25"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9:19" x14ac:dyDescent="0.25"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9:19" x14ac:dyDescent="0.25"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9:19" x14ac:dyDescent="0.25"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9:19" x14ac:dyDescent="0.25"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9:19" x14ac:dyDescent="0.25"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9:19" x14ac:dyDescent="0.25"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9:19" x14ac:dyDescent="0.25"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9:19" x14ac:dyDescent="0.25"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9:19" x14ac:dyDescent="0.25"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9:19" x14ac:dyDescent="0.25"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9:19" x14ac:dyDescent="0.25"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9:19" x14ac:dyDescent="0.25"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9:19" x14ac:dyDescent="0.25"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9:19" x14ac:dyDescent="0.25"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9:19" x14ac:dyDescent="0.25"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9:19" x14ac:dyDescent="0.25"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9:19" x14ac:dyDescent="0.25"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9:19" x14ac:dyDescent="0.25"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9:19" x14ac:dyDescent="0.25"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9:19" x14ac:dyDescent="0.25"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9:19" x14ac:dyDescent="0.25"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9:19" x14ac:dyDescent="0.25"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9:19" x14ac:dyDescent="0.25"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9:19" x14ac:dyDescent="0.25"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9:19" x14ac:dyDescent="0.25"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9:19" x14ac:dyDescent="0.25"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9:19" x14ac:dyDescent="0.25"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9:19" x14ac:dyDescent="0.25"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9:19" x14ac:dyDescent="0.25"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9:19" x14ac:dyDescent="0.25"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9:19" x14ac:dyDescent="0.25"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9:19" x14ac:dyDescent="0.25"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9:19" x14ac:dyDescent="0.25"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9:19" x14ac:dyDescent="0.25"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9:19" x14ac:dyDescent="0.25"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9:19" x14ac:dyDescent="0.25"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9:19" x14ac:dyDescent="0.25"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9:19" x14ac:dyDescent="0.25"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9:19" x14ac:dyDescent="0.25"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9:19" x14ac:dyDescent="0.25"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9:19" x14ac:dyDescent="0.25"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9:19" x14ac:dyDescent="0.25"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9:19" x14ac:dyDescent="0.25"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9:19" x14ac:dyDescent="0.25"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9:19" x14ac:dyDescent="0.25"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9:19" x14ac:dyDescent="0.25"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9:19" x14ac:dyDescent="0.25"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9:19" x14ac:dyDescent="0.25"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9:19" x14ac:dyDescent="0.25"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9:19" x14ac:dyDescent="0.25"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9:19" x14ac:dyDescent="0.25"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9:19" x14ac:dyDescent="0.25"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9:19" x14ac:dyDescent="0.25"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9:19" x14ac:dyDescent="0.25"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9:19" x14ac:dyDescent="0.25"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9:19" x14ac:dyDescent="0.25"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9:19" x14ac:dyDescent="0.25"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9:19" x14ac:dyDescent="0.25"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9:19" x14ac:dyDescent="0.25"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9:19" x14ac:dyDescent="0.25"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9:19" x14ac:dyDescent="0.25"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9:19" x14ac:dyDescent="0.25"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9:19" x14ac:dyDescent="0.25"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9:19" x14ac:dyDescent="0.25"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9:19" x14ac:dyDescent="0.25"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9:19" x14ac:dyDescent="0.25"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9:19" x14ac:dyDescent="0.25"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9:19" x14ac:dyDescent="0.25"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9:19" x14ac:dyDescent="0.25"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9:19" x14ac:dyDescent="0.25"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9:19" x14ac:dyDescent="0.25"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9:19" x14ac:dyDescent="0.25"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9:19" x14ac:dyDescent="0.25"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9:19" x14ac:dyDescent="0.25"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9:19" x14ac:dyDescent="0.25"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9:19" x14ac:dyDescent="0.25"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9:19" x14ac:dyDescent="0.25"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9:19" x14ac:dyDescent="0.25"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9:19" x14ac:dyDescent="0.25"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9:19" x14ac:dyDescent="0.25"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9:19" x14ac:dyDescent="0.25"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9:19" x14ac:dyDescent="0.25"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9:19" x14ac:dyDescent="0.25"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9:19" x14ac:dyDescent="0.25"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9:19" x14ac:dyDescent="0.25"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9:19" x14ac:dyDescent="0.25"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9:19" x14ac:dyDescent="0.25"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9:19" x14ac:dyDescent="0.25"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9:19" x14ac:dyDescent="0.25"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9:19" x14ac:dyDescent="0.25"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9:19" x14ac:dyDescent="0.25"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9:19" x14ac:dyDescent="0.25"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9:19" x14ac:dyDescent="0.25"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9:19" x14ac:dyDescent="0.25"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9:19" x14ac:dyDescent="0.25"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9:19" x14ac:dyDescent="0.25"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9:19" x14ac:dyDescent="0.25"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9:19" x14ac:dyDescent="0.25"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9:19" x14ac:dyDescent="0.25"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9:19" x14ac:dyDescent="0.25"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9:19" x14ac:dyDescent="0.25"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9:19" x14ac:dyDescent="0.25"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9:19" x14ac:dyDescent="0.25"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9:19" x14ac:dyDescent="0.25"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9:19" x14ac:dyDescent="0.25"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9:19" x14ac:dyDescent="0.25"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9:19" x14ac:dyDescent="0.25"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9:19" x14ac:dyDescent="0.25"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9:19" x14ac:dyDescent="0.25"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9:19" x14ac:dyDescent="0.25"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9:19" x14ac:dyDescent="0.25"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9:19" x14ac:dyDescent="0.25"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9:19" x14ac:dyDescent="0.25"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9:19" x14ac:dyDescent="0.25"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9:19" x14ac:dyDescent="0.25"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9:19" x14ac:dyDescent="0.25"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9:19" x14ac:dyDescent="0.25"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9:19" x14ac:dyDescent="0.25"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9:19" x14ac:dyDescent="0.25"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9:19" x14ac:dyDescent="0.25"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9:19" x14ac:dyDescent="0.25"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9:19" x14ac:dyDescent="0.25"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9:19" x14ac:dyDescent="0.25"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9:19" x14ac:dyDescent="0.25"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9:19" x14ac:dyDescent="0.25"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9:19" x14ac:dyDescent="0.25"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9:19" x14ac:dyDescent="0.25"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9:19" x14ac:dyDescent="0.25"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9:19" x14ac:dyDescent="0.25"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9:19" x14ac:dyDescent="0.25"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9:19" x14ac:dyDescent="0.25"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9:19" x14ac:dyDescent="0.25"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9:19" x14ac:dyDescent="0.25"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9:19" x14ac:dyDescent="0.25"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9:19" x14ac:dyDescent="0.25"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9:19" x14ac:dyDescent="0.25"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9:19" x14ac:dyDescent="0.25"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9:19" x14ac:dyDescent="0.25"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9:19" x14ac:dyDescent="0.25"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9:19" x14ac:dyDescent="0.25"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9:19" x14ac:dyDescent="0.25"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9:19" x14ac:dyDescent="0.25"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9:19" x14ac:dyDescent="0.25"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9:19" x14ac:dyDescent="0.25"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9:19" x14ac:dyDescent="0.25"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9:19" x14ac:dyDescent="0.25"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9:19" x14ac:dyDescent="0.25"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9:19" x14ac:dyDescent="0.25"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9:19" x14ac:dyDescent="0.25"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9:19" x14ac:dyDescent="0.25"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9:19" x14ac:dyDescent="0.25"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9:19" x14ac:dyDescent="0.25"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9:19" x14ac:dyDescent="0.25"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9:19" x14ac:dyDescent="0.25"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9:19" x14ac:dyDescent="0.25"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9:19" x14ac:dyDescent="0.25"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9:19" x14ac:dyDescent="0.25"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9:19" x14ac:dyDescent="0.25"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9:19" x14ac:dyDescent="0.25"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9:19" x14ac:dyDescent="0.25"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9:19" x14ac:dyDescent="0.25"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9:19" x14ac:dyDescent="0.25"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9:19" x14ac:dyDescent="0.25"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9:19" x14ac:dyDescent="0.25"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9:19" x14ac:dyDescent="0.25"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9:19" x14ac:dyDescent="0.25"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9:19" x14ac:dyDescent="0.25"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9:19" x14ac:dyDescent="0.25"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9:19" x14ac:dyDescent="0.25"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9:19" x14ac:dyDescent="0.25"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9:19" x14ac:dyDescent="0.25"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9:19" x14ac:dyDescent="0.25"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9:19" x14ac:dyDescent="0.25"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9:19" x14ac:dyDescent="0.25"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9:19" x14ac:dyDescent="0.25"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9:19" x14ac:dyDescent="0.25"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9:19" x14ac:dyDescent="0.25"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9:19" x14ac:dyDescent="0.25"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9:19" x14ac:dyDescent="0.25"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9:19" x14ac:dyDescent="0.25"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9:19" x14ac:dyDescent="0.25"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9:19" x14ac:dyDescent="0.25"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9:19" x14ac:dyDescent="0.25"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9:19" x14ac:dyDescent="0.25"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9:19" x14ac:dyDescent="0.25"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9:19" x14ac:dyDescent="0.25"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9:19" x14ac:dyDescent="0.25"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9:19" x14ac:dyDescent="0.25"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9:19" x14ac:dyDescent="0.25"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9:19" x14ac:dyDescent="0.25"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9:19" x14ac:dyDescent="0.25"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9:19" x14ac:dyDescent="0.25"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9:19" x14ac:dyDescent="0.25"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9:19" x14ac:dyDescent="0.25"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9:19" x14ac:dyDescent="0.25"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9:19" x14ac:dyDescent="0.25"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9:19" x14ac:dyDescent="0.25"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9:19" x14ac:dyDescent="0.25"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9:19" x14ac:dyDescent="0.25"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9:19" x14ac:dyDescent="0.25"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9:19" x14ac:dyDescent="0.25"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9:19" x14ac:dyDescent="0.25"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9:19" x14ac:dyDescent="0.25"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9:19" x14ac:dyDescent="0.25"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9:19" x14ac:dyDescent="0.25"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9:19" x14ac:dyDescent="0.25"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9:19" x14ac:dyDescent="0.25"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9:19" x14ac:dyDescent="0.25"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9:19" x14ac:dyDescent="0.25"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9:19" x14ac:dyDescent="0.25"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9:19" x14ac:dyDescent="0.25"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9:19" x14ac:dyDescent="0.25"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9:19" x14ac:dyDescent="0.25"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9:19" x14ac:dyDescent="0.25"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9:19" x14ac:dyDescent="0.25"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9:19" x14ac:dyDescent="0.25"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9:19" x14ac:dyDescent="0.25"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9:19" x14ac:dyDescent="0.25"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9:19" x14ac:dyDescent="0.25"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9:19" x14ac:dyDescent="0.25"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9:19" x14ac:dyDescent="0.25"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9:19" x14ac:dyDescent="0.25"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9:19" x14ac:dyDescent="0.25"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9:19" x14ac:dyDescent="0.25"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9:19" x14ac:dyDescent="0.25"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9:19" x14ac:dyDescent="0.25"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9:19" x14ac:dyDescent="0.25"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9:19" x14ac:dyDescent="0.25"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9:19" x14ac:dyDescent="0.25"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9:19" x14ac:dyDescent="0.25"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9:19" x14ac:dyDescent="0.25"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9:19" x14ac:dyDescent="0.25"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9:19" x14ac:dyDescent="0.25"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9:19" x14ac:dyDescent="0.25"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9:19" x14ac:dyDescent="0.25"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9:19" x14ac:dyDescent="0.25"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9:19" x14ac:dyDescent="0.25"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9:19" x14ac:dyDescent="0.25"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9:19" x14ac:dyDescent="0.25"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9:19" x14ac:dyDescent="0.25"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9:19" x14ac:dyDescent="0.25"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9:19" x14ac:dyDescent="0.25"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9:19" x14ac:dyDescent="0.25"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9:19" x14ac:dyDescent="0.25"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9:19" x14ac:dyDescent="0.25"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9:19" x14ac:dyDescent="0.25"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9:19" x14ac:dyDescent="0.25"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9:19" x14ac:dyDescent="0.25"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9:19" x14ac:dyDescent="0.25"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9:19" x14ac:dyDescent="0.25"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9:19" x14ac:dyDescent="0.25"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9:19" x14ac:dyDescent="0.25"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9:19" x14ac:dyDescent="0.25"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9:19" x14ac:dyDescent="0.25"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9:19" x14ac:dyDescent="0.25"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9:19" x14ac:dyDescent="0.25"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9:19" x14ac:dyDescent="0.25"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9:19" x14ac:dyDescent="0.25"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9:19" x14ac:dyDescent="0.25"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9:19" x14ac:dyDescent="0.25"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9:19" x14ac:dyDescent="0.25"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9:19" x14ac:dyDescent="0.25"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9:19" x14ac:dyDescent="0.25"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9:19" x14ac:dyDescent="0.25"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9:19" x14ac:dyDescent="0.25"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9:19" x14ac:dyDescent="0.25"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9:19" x14ac:dyDescent="0.25"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9:19" x14ac:dyDescent="0.25"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9:19" x14ac:dyDescent="0.25"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9:19" x14ac:dyDescent="0.25"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9:19" x14ac:dyDescent="0.25"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9:19" x14ac:dyDescent="0.25"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9:19" x14ac:dyDescent="0.25"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9:19" x14ac:dyDescent="0.25"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9:19" x14ac:dyDescent="0.25"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9:19" x14ac:dyDescent="0.25"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9:19" x14ac:dyDescent="0.25"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9:19" x14ac:dyDescent="0.25"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9:19" x14ac:dyDescent="0.25"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9:19" x14ac:dyDescent="0.25"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9:19" x14ac:dyDescent="0.25"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9:19" x14ac:dyDescent="0.25"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9:19" x14ac:dyDescent="0.25"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9:19" x14ac:dyDescent="0.25"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9:19" x14ac:dyDescent="0.25"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9:19" x14ac:dyDescent="0.25"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9:19" x14ac:dyDescent="0.25"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9:19" x14ac:dyDescent="0.25"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9:19" x14ac:dyDescent="0.25"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9:19" x14ac:dyDescent="0.25"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9:19" x14ac:dyDescent="0.25"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9:19" x14ac:dyDescent="0.25"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9:19" x14ac:dyDescent="0.25"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9:19" x14ac:dyDescent="0.25"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9:19" x14ac:dyDescent="0.25"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9:19" x14ac:dyDescent="0.25"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9:19" x14ac:dyDescent="0.25"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9:19" x14ac:dyDescent="0.25"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9:19" x14ac:dyDescent="0.25"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9:19" x14ac:dyDescent="0.25"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9:19" x14ac:dyDescent="0.25"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9:19" x14ac:dyDescent="0.25"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9:19" x14ac:dyDescent="0.25"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9:19" x14ac:dyDescent="0.25"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9:19" x14ac:dyDescent="0.25"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9:19" x14ac:dyDescent="0.25"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9:19" x14ac:dyDescent="0.25"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9:19" x14ac:dyDescent="0.25"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9:19" x14ac:dyDescent="0.25"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9:19" x14ac:dyDescent="0.25"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9:19" x14ac:dyDescent="0.25"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9:19" x14ac:dyDescent="0.25"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9:19" x14ac:dyDescent="0.25"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9:19" x14ac:dyDescent="0.25"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9:19" x14ac:dyDescent="0.25"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9:19" x14ac:dyDescent="0.25"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9:19" x14ac:dyDescent="0.25"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9:19" x14ac:dyDescent="0.25"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9:19" x14ac:dyDescent="0.25"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9:19" x14ac:dyDescent="0.25"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9:19" x14ac:dyDescent="0.25"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9:19" x14ac:dyDescent="0.25"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9:19" x14ac:dyDescent="0.25"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9:19" x14ac:dyDescent="0.25"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9:19" x14ac:dyDescent="0.25"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9:19" x14ac:dyDescent="0.25"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9:19" x14ac:dyDescent="0.25"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9:19" x14ac:dyDescent="0.25"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9:19" x14ac:dyDescent="0.25"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9:19" x14ac:dyDescent="0.25"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9:19" x14ac:dyDescent="0.25"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9:19" x14ac:dyDescent="0.25"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9:19" x14ac:dyDescent="0.25"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9:19" x14ac:dyDescent="0.25"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9:19" x14ac:dyDescent="0.25"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9:19" x14ac:dyDescent="0.25"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9:19" x14ac:dyDescent="0.25"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9:19" x14ac:dyDescent="0.25"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9:19" x14ac:dyDescent="0.25"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9:19" x14ac:dyDescent="0.25"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9:19" x14ac:dyDescent="0.25"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9:19" x14ac:dyDescent="0.25"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9:19" x14ac:dyDescent="0.25"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9:19" x14ac:dyDescent="0.25"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9:19" x14ac:dyDescent="0.25"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9:19" x14ac:dyDescent="0.25"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9:19" x14ac:dyDescent="0.25"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9:19" x14ac:dyDescent="0.25"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9:19" x14ac:dyDescent="0.25"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9:19" x14ac:dyDescent="0.25"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9:19" x14ac:dyDescent="0.25"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9:19" x14ac:dyDescent="0.25"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9:19" x14ac:dyDescent="0.25"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9:19" x14ac:dyDescent="0.25"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9:19" x14ac:dyDescent="0.25"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9:19" x14ac:dyDescent="0.25"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9:19" x14ac:dyDescent="0.25"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9:19" x14ac:dyDescent="0.25"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9:19" x14ac:dyDescent="0.25"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9:19" x14ac:dyDescent="0.25"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9:19" x14ac:dyDescent="0.25"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9:19" x14ac:dyDescent="0.25"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9:19" x14ac:dyDescent="0.25"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9:19" x14ac:dyDescent="0.25"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9:19" x14ac:dyDescent="0.25"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9:19" x14ac:dyDescent="0.25"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9:19" x14ac:dyDescent="0.25"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9:19" x14ac:dyDescent="0.25"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9:19" x14ac:dyDescent="0.25"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9:19" x14ac:dyDescent="0.25"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9:19" x14ac:dyDescent="0.25"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9:19" x14ac:dyDescent="0.25"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9:19" x14ac:dyDescent="0.25"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9:19" x14ac:dyDescent="0.25"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9:19" x14ac:dyDescent="0.25"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9:19" x14ac:dyDescent="0.25"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9:19" x14ac:dyDescent="0.25"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9:19" x14ac:dyDescent="0.25"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9:19" x14ac:dyDescent="0.25"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9:19" x14ac:dyDescent="0.25"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9:19" x14ac:dyDescent="0.25"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9:19" x14ac:dyDescent="0.25"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9:19" x14ac:dyDescent="0.25"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9:19" x14ac:dyDescent="0.25"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9:19" x14ac:dyDescent="0.25"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9:19" x14ac:dyDescent="0.25"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9:19" x14ac:dyDescent="0.25"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9:19" x14ac:dyDescent="0.25"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9:19" x14ac:dyDescent="0.25"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9:19" x14ac:dyDescent="0.25"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9:19" x14ac:dyDescent="0.25"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9:19" x14ac:dyDescent="0.25"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9:19" x14ac:dyDescent="0.25"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9:19" x14ac:dyDescent="0.25"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9:19" x14ac:dyDescent="0.25"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9:19" x14ac:dyDescent="0.25"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9:19" x14ac:dyDescent="0.25"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9:19" x14ac:dyDescent="0.25"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9:19" x14ac:dyDescent="0.25"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9:19" x14ac:dyDescent="0.25"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9:19" x14ac:dyDescent="0.25"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9:19" x14ac:dyDescent="0.25"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9:19" x14ac:dyDescent="0.25"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9:19" x14ac:dyDescent="0.25"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9:19" x14ac:dyDescent="0.25"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9:19" x14ac:dyDescent="0.25"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9:19" x14ac:dyDescent="0.25"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9:19" x14ac:dyDescent="0.25"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9:19" x14ac:dyDescent="0.25"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9:19" x14ac:dyDescent="0.25"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9:19" x14ac:dyDescent="0.25"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9:19" x14ac:dyDescent="0.25"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9:19" x14ac:dyDescent="0.25"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9:19" x14ac:dyDescent="0.25"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9:19" x14ac:dyDescent="0.25"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9:19" x14ac:dyDescent="0.25"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9:19" x14ac:dyDescent="0.25"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9:19" x14ac:dyDescent="0.25"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9:19" x14ac:dyDescent="0.25"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9:19" x14ac:dyDescent="0.25"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9:19" x14ac:dyDescent="0.25"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9:19" x14ac:dyDescent="0.25"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9:19" x14ac:dyDescent="0.25"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9:19" x14ac:dyDescent="0.25"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9:19" x14ac:dyDescent="0.25"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9:19" x14ac:dyDescent="0.25"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9:19" x14ac:dyDescent="0.25"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9:19" x14ac:dyDescent="0.25"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9:19" x14ac:dyDescent="0.25"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9:19" x14ac:dyDescent="0.25"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9:19" x14ac:dyDescent="0.25"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9:19" x14ac:dyDescent="0.25"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9:19" x14ac:dyDescent="0.25"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9:19" x14ac:dyDescent="0.25"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9:19" x14ac:dyDescent="0.25"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9:19" x14ac:dyDescent="0.25"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9:19" x14ac:dyDescent="0.25"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9:19" x14ac:dyDescent="0.25"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9:19" x14ac:dyDescent="0.25"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9:19" x14ac:dyDescent="0.25"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9:19" x14ac:dyDescent="0.25"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9:19" x14ac:dyDescent="0.25"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9:19" x14ac:dyDescent="0.25"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9:19" x14ac:dyDescent="0.25"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9:19" x14ac:dyDescent="0.25"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9:19" x14ac:dyDescent="0.25"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9:19" x14ac:dyDescent="0.25"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9:19" x14ac:dyDescent="0.25"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9:19" x14ac:dyDescent="0.25"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9:19" x14ac:dyDescent="0.25"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9:19" x14ac:dyDescent="0.25"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9:19" x14ac:dyDescent="0.25"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9:19" x14ac:dyDescent="0.25"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9:19" x14ac:dyDescent="0.25"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9:19" x14ac:dyDescent="0.25"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9:19" x14ac:dyDescent="0.25"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9:19" x14ac:dyDescent="0.25"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9:19" x14ac:dyDescent="0.25"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9:19" x14ac:dyDescent="0.25"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9:19" x14ac:dyDescent="0.25"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9:19" x14ac:dyDescent="0.25"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9:19" x14ac:dyDescent="0.25"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9:19" x14ac:dyDescent="0.25"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9:19" x14ac:dyDescent="0.25"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9:19" x14ac:dyDescent="0.25"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9:19" x14ac:dyDescent="0.25"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9:19" x14ac:dyDescent="0.25"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9:19" x14ac:dyDescent="0.25"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9:19" x14ac:dyDescent="0.25"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9:19" x14ac:dyDescent="0.25"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9:19" x14ac:dyDescent="0.25"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9:19" x14ac:dyDescent="0.25"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9:19" x14ac:dyDescent="0.25"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9:19" x14ac:dyDescent="0.25"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9:19" x14ac:dyDescent="0.25"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9:19" x14ac:dyDescent="0.25"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9:19" x14ac:dyDescent="0.25"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9:19" x14ac:dyDescent="0.25"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9:19" x14ac:dyDescent="0.25"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9:19" x14ac:dyDescent="0.25"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9:19" x14ac:dyDescent="0.25"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9:19" x14ac:dyDescent="0.25"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9:19" x14ac:dyDescent="0.25"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9:19" x14ac:dyDescent="0.25"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9:19" x14ac:dyDescent="0.25"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9:19" x14ac:dyDescent="0.25"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9:19" x14ac:dyDescent="0.25"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9:19" x14ac:dyDescent="0.25"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9:19" x14ac:dyDescent="0.25"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9:19" x14ac:dyDescent="0.25"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9:19" x14ac:dyDescent="0.25"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9:19" x14ac:dyDescent="0.25"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9:19" x14ac:dyDescent="0.25"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9:19" x14ac:dyDescent="0.25"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9:19" x14ac:dyDescent="0.25"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9:19" x14ac:dyDescent="0.25"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9:19" x14ac:dyDescent="0.25"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9:19" x14ac:dyDescent="0.25"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9:19" x14ac:dyDescent="0.25"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9:19" x14ac:dyDescent="0.25"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9:19" x14ac:dyDescent="0.25"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9:19" x14ac:dyDescent="0.25"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9:19" x14ac:dyDescent="0.25"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9:19" x14ac:dyDescent="0.25"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9:19" x14ac:dyDescent="0.25"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9:19" x14ac:dyDescent="0.25"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9:19" x14ac:dyDescent="0.25"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9:19" x14ac:dyDescent="0.25"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9:19" x14ac:dyDescent="0.25"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9:19" x14ac:dyDescent="0.25"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9:19" x14ac:dyDescent="0.25"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9:19" x14ac:dyDescent="0.25"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9:19" x14ac:dyDescent="0.25"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9:19" x14ac:dyDescent="0.25"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9:19" x14ac:dyDescent="0.25"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9:19" x14ac:dyDescent="0.25"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9:19" x14ac:dyDescent="0.25"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9:19" x14ac:dyDescent="0.25"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9:19" x14ac:dyDescent="0.25"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9:19" x14ac:dyDescent="0.25"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9:19" x14ac:dyDescent="0.25"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9:19" x14ac:dyDescent="0.25"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9:19" x14ac:dyDescent="0.25"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9:19" x14ac:dyDescent="0.25"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9:19" x14ac:dyDescent="0.25"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9:19" x14ac:dyDescent="0.25"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9:19" x14ac:dyDescent="0.25"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9:19" x14ac:dyDescent="0.25"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9:19" x14ac:dyDescent="0.25"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9:19" x14ac:dyDescent="0.25"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9:19" x14ac:dyDescent="0.25"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9:19" x14ac:dyDescent="0.25"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9:19" x14ac:dyDescent="0.25"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9:19" x14ac:dyDescent="0.25"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9:19" x14ac:dyDescent="0.25"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9:19" x14ac:dyDescent="0.25"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9:19" x14ac:dyDescent="0.25"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9:19" x14ac:dyDescent="0.25"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9:19" x14ac:dyDescent="0.25"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9:19" x14ac:dyDescent="0.25"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9:19" x14ac:dyDescent="0.25"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9:19" x14ac:dyDescent="0.25"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9:19" x14ac:dyDescent="0.25"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9:19" x14ac:dyDescent="0.25"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9:19" x14ac:dyDescent="0.25"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9:19" x14ac:dyDescent="0.25"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9:19" x14ac:dyDescent="0.25"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9:19" x14ac:dyDescent="0.25"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9:19" x14ac:dyDescent="0.25"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9:19" x14ac:dyDescent="0.25"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9:19" x14ac:dyDescent="0.25"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9:19" x14ac:dyDescent="0.25"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9:19" x14ac:dyDescent="0.25"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9:19" x14ac:dyDescent="0.25"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9:19" x14ac:dyDescent="0.25"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9:19" x14ac:dyDescent="0.25"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9:19" x14ac:dyDescent="0.25"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9:19" x14ac:dyDescent="0.25"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9:19" x14ac:dyDescent="0.25"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9:19" x14ac:dyDescent="0.25"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9:19" x14ac:dyDescent="0.25"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9:19" x14ac:dyDescent="0.25"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9:19" x14ac:dyDescent="0.25"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9:19" x14ac:dyDescent="0.25"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9:19" x14ac:dyDescent="0.25"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9:19" x14ac:dyDescent="0.25"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9:19" x14ac:dyDescent="0.25"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9:19" x14ac:dyDescent="0.25"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9:19" x14ac:dyDescent="0.25"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9:19" x14ac:dyDescent="0.25"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9:19" x14ac:dyDescent="0.25"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9:19" x14ac:dyDescent="0.25"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9:19" x14ac:dyDescent="0.25"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9:19" x14ac:dyDescent="0.25"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9:19" x14ac:dyDescent="0.25"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9:19" x14ac:dyDescent="0.25"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9:19" x14ac:dyDescent="0.25"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9:19" x14ac:dyDescent="0.25"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9:19" x14ac:dyDescent="0.25"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9:19" x14ac:dyDescent="0.25"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9:19" x14ac:dyDescent="0.25"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9:19" x14ac:dyDescent="0.25"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9:19" x14ac:dyDescent="0.25"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9:19" x14ac:dyDescent="0.25"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9:19" x14ac:dyDescent="0.25"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9:19" x14ac:dyDescent="0.25"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9:19" x14ac:dyDescent="0.25"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9:19" x14ac:dyDescent="0.25"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9:19" x14ac:dyDescent="0.25"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9:19" x14ac:dyDescent="0.25"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9:19" x14ac:dyDescent="0.25"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9:19" x14ac:dyDescent="0.25"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9:19" x14ac:dyDescent="0.25"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9:19" x14ac:dyDescent="0.25"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9:19" x14ac:dyDescent="0.25"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9:19" x14ac:dyDescent="0.25"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9:19" x14ac:dyDescent="0.25"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9:19" x14ac:dyDescent="0.25"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9:19" x14ac:dyDescent="0.25"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9:19" x14ac:dyDescent="0.25"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9:19" x14ac:dyDescent="0.25"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9:19" x14ac:dyDescent="0.25"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9:19" x14ac:dyDescent="0.25"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9:19" x14ac:dyDescent="0.25"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9:19" x14ac:dyDescent="0.25"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9:19" x14ac:dyDescent="0.25"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9:19" x14ac:dyDescent="0.25"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9:19" x14ac:dyDescent="0.25"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9:19" x14ac:dyDescent="0.25"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9:19" x14ac:dyDescent="0.25"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9:19" x14ac:dyDescent="0.25"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9:19" x14ac:dyDescent="0.25"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9:19" x14ac:dyDescent="0.25"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9:19" x14ac:dyDescent="0.25"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9:19" x14ac:dyDescent="0.25"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9:19" x14ac:dyDescent="0.25"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9:19" x14ac:dyDescent="0.25"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9:19" x14ac:dyDescent="0.25"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9:19" x14ac:dyDescent="0.25"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9:19" x14ac:dyDescent="0.25"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9:19" x14ac:dyDescent="0.25"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9:19" x14ac:dyDescent="0.25"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9:19" x14ac:dyDescent="0.25"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9:19" x14ac:dyDescent="0.25"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9:19" x14ac:dyDescent="0.25"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9:19" x14ac:dyDescent="0.25"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9:19" x14ac:dyDescent="0.25"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9:19" x14ac:dyDescent="0.25"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9:19" x14ac:dyDescent="0.25"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9:19" x14ac:dyDescent="0.25"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9:19" x14ac:dyDescent="0.25"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9:19" x14ac:dyDescent="0.25"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9:19" x14ac:dyDescent="0.25"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9:19" x14ac:dyDescent="0.25"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9:19" x14ac:dyDescent="0.25"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9:19" x14ac:dyDescent="0.25"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9:19" x14ac:dyDescent="0.25"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9:19" x14ac:dyDescent="0.25"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9:19" x14ac:dyDescent="0.25"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9:19" x14ac:dyDescent="0.25"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9:19" x14ac:dyDescent="0.25"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9:19" x14ac:dyDescent="0.25"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9:19" x14ac:dyDescent="0.25"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9:19" x14ac:dyDescent="0.25"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9:19" x14ac:dyDescent="0.25"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9:19" x14ac:dyDescent="0.25"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9:19" x14ac:dyDescent="0.25"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9:19" x14ac:dyDescent="0.25"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9:19" x14ac:dyDescent="0.25"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9:19" x14ac:dyDescent="0.25"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9:19" x14ac:dyDescent="0.25"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9:19" x14ac:dyDescent="0.25"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9:19" x14ac:dyDescent="0.25"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9:19" x14ac:dyDescent="0.25"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9:19" x14ac:dyDescent="0.25"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9:19" x14ac:dyDescent="0.25"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9:19" x14ac:dyDescent="0.25"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9:19" x14ac:dyDescent="0.25"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9:19" x14ac:dyDescent="0.25"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9:19" x14ac:dyDescent="0.25"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9:19" x14ac:dyDescent="0.25"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9:19" x14ac:dyDescent="0.25"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9:19" x14ac:dyDescent="0.25"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9:19" x14ac:dyDescent="0.25"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9:19" x14ac:dyDescent="0.25"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9:19" x14ac:dyDescent="0.25"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9:19" x14ac:dyDescent="0.25"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9:19" x14ac:dyDescent="0.25"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9:19" x14ac:dyDescent="0.25"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9:19" x14ac:dyDescent="0.25"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9:19" x14ac:dyDescent="0.25"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9:19" x14ac:dyDescent="0.25"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9:19" x14ac:dyDescent="0.25"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9:19" x14ac:dyDescent="0.25"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9:19" x14ac:dyDescent="0.25"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9:19" x14ac:dyDescent="0.25"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9:19" x14ac:dyDescent="0.25"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9:19" x14ac:dyDescent="0.25"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9:19" x14ac:dyDescent="0.25"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9:19" x14ac:dyDescent="0.25"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9:19" x14ac:dyDescent="0.25"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9:19" x14ac:dyDescent="0.25"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9:19" x14ac:dyDescent="0.25"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9:19" x14ac:dyDescent="0.25"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9:19" x14ac:dyDescent="0.25"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9:19" x14ac:dyDescent="0.25"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9:19" x14ac:dyDescent="0.25"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9:19" x14ac:dyDescent="0.25"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9:19" x14ac:dyDescent="0.25"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</sheetData>
  <mergeCells count="21">
    <mergeCell ref="L7:L8"/>
    <mergeCell ref="H7:H8"/>
    <mergeCell ref="A1:H1"/>
    <mergeCell ref="A2:H2"/>
    <mergeCell ref="A3:H3"/>
    <mergeCell ref="A4:H4"/>
    <mergeCell ref="A5:H5"/>
    <mergeCell ref="A6:G6"/>
    <mergeCell ref="D7:D8"/>
    <mergeCell ref="G7:G8"/>
    <mergeCell ref="E7:E8"/>
    <mergeCell ref="F7:F8"/>
    <mergeCell ref="I7:I8"/>
    <mergeCell ref="J7:J8"/>
    <mergeCell ref="K7:K8"/>
    <mergeCell ref="A65:B65"/>
    <mergeCell ref="A66:B66"/>
    <mergeCell ref="A67:B67"/>
    <mergeCell ref="B7:B8"/>
    <mergeCell ref="C7:C8"/>
    <mergeCell ref="A7:A8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7"/>
  <sheetViews>
    <sheetView workbookViewId="0">
      <selection activeCell="A7" sqref="A7:XFD11"/>
    </sheetView>
  </sheetViews>
  <sheetFormatPr defaultColWidth="14.42578125" defaultRowHeight="15" x14ac:dyDescent="0.25"/>
  <cols>
    <col min="1" max="1" width="5.42578125" customWidth="1"/>
    <col min="2" max="2" width="55.42578125" style="133" customWidth="1"/>
    <col min="3" max="3" width="14.85546875" customWidth="1"/>
    <col min="4" max="4" width="9.28515625" customWidth="1"/>
    <col min="5" max="5" width="10" customWidth="1"/>
    <col min="6" max="6" width="13.85546875" customWidth="1"/>
    <col min="7" max="7" width="10.140625" customWidth="1"/>
    <col min="8" max="8" width="11.5703125" customWidth="1"/>
    <col min="9" max="9" width="11.28515625" style="24" customWidth="1"/>
    <col min="10" max="10" width="14" style="24" customWidth="1"/>
    <col min="11" max="11" width="11.28515625" style="24" customWidth="1"/>
    <col min="12" max="12" width="13.5703125" style="24" customWidth="1"/>
    <col min="13" max="13" width="11.28515625" style="24" customWidth="1"/>
    <col min="14" max="14" width="12.28515625" style="24" customWidth="1"/>
    <col min="15" max="15" width="11.28515625" style="24" customWidth="1"/>
    <col min="16" max="16" width="15.140625" style="24" customWidth="1"/>
    <col min="17" max="17" width="12.7109375" style="24" customWidth="1"/>
    <col min="18" max="18" width="9.7109375" style="24" customWidth="1"/>
    <col min="19" max="19" width="13.42578125" style="24" customWidth="1"/>
    <col min="20" max="20" width="8.7109375" customWidth="1"/>
    <col min="21" max="21" width="14.42578125" bestFit="1" customWidth="1"/>
    <col min="22" max="24" width="12.7109375" bestFit="1" customWidth="1"/>
    <col min="25" max="26" width="8.7109375" customWidth="1"/>
  </cols>
  <sheetData>
    <row r="1" spans="1:24" x14ac:dyDescent="0.25">
      <c r="A1" s="1" t="s">
        <v>0</v>
      </c>
      <c r="B1" s="123"/>
      <c r="C1" s="46"/>
      <c r="D1" s="46"/>
      <c r="E1" s="46" t="s">
        <v>137</v>
      </c>
      <c r="F1" s="46"/>
      <c r="G1" s="46"/>
      <c r="H1" s="47"/>
      <c r="I1" s="24" t="s">
        <v>1</v>
      </c>
      <c r="M1" s="24" t="s">
        <v>2</v>
      </c>
      <c r="Q1" s="24" t="s">
        <v>3</v>
      </c>
      <c r="V1" s="24" t="s">
        <v>1</v>
      </c>
      <c r="W1" s="24" t="s">
        <v>2</v>
      </c>
      <c r="X1" s="24" t="s">
        <v>3</v>
      </c>
    </row>
    <row r="2" spans="1:24" hidden="1" x14ac:dyDescent="0.25">
      <c r="A2" s="4" t="s">
        <v>4</v>
      </c>
      <c r="B2" s="124"/>
      <c r="C2" s="48"/>
      <c r="D2" s="48"/>
      <c r="E2" s="48"/>
      <c r="F2" s="48"/>
      <c r="G2" s="48"/>
      <c r="H2" s="49"/>
    </row>
    <row r="3" spans="1:24" hidden="1" x14ac:dyDescent="0.25">
      <c r="A3" s="5"/>
      <c r="B3" s="125"/>
      <c r="C3" s="50"/>
      <c r="D3" s="50"/>
      <c r="E3" s="50"/>
      <c r="F3" s="50"/>
      <c r="G3" s="50"/>
      <c r="H3" s="51"/>
    </row>
    <row r="4" spans="1:24" hidden="1" x14ac:dyDescent="0.25">
      <c r="A4" s="6" t="s">
        <v>5</v>
      </c>
      <c r="B4" s="126"/>
      <c r="C4" s="52"/>
      <c r="D4" s="52"/>
      <c r="E4" s="52"/>
      <c r="F4" s="52"/>
      <c r="G4" s="52"/>
      <c r="H4" s="53"/>
    </row>
    <row r="5" spans="1:24" ht="15.75" hidden="1" thickBot="1" x14ac:dyDescent="0.3">
      <c r="A5" s="7" t="s">
        <v>6</v>
      </c>
      <c r="B5" s="127"/>
      <c r="C5" s="54"/>
      <c r="D5" s="54"/>
      <c r="E5" s="54"/>
      <c r="F5" s="54"/>
      <c r="G5" s="54"/>
      <c r="H5" s="55"/>
    </row>
    <row r="6" spans="1:24" hidden="1" x14ac:dyDescent="0.25">
      <c r="A6" s="84"/>
      <c r="B6" s="128"/>
      <c r="C6" s="85"/>
      <c r="D6" s="85"/>
      <c r="E6" s="85"/>
      <c r="F6" s="85"/>
      <c r="G6" s="85"/>
      <c r="H6" s="8">
        <f>H67</f>
        <v>0</v>
      </c>
      <c r="L6" s="24">
        <f>L67</f>
        <v>0</v>
      </c>
      <c r="P6" s="24">
        <f>P67</f>
        <v>0</v>
      </c>
      <c r="S6" s="24">
        <v>757308.39</v>
      </c>
    </row>
    <row r="7" spans="1:24" ht="30" x14ac:dyDescent="0.25">
      <c r="A7" s="87" t="s">
        <v>7</v>
      </c>
      <c r="B7" s="86" t="s">
        <v>8</v>
      </c>
      <c r="C7" s="88" t="s">
        <v>9</v>
      </c>
      <c r="D7" s="88" t="s">
        <v>10</v>
      </c>
      <c r="E7" s="88" t="s">
        <v>11</v>
      </c>
      <c r="F7" s="86" t="s">
        <v>12</v>
      </c>
      <c r="G7" s="86" t="s">
        <v>13</v>
      </c>
      <c r="H7" s="89" t="s">
        <v>14</v>
      </c>
      <c r="I7" s="86" t="s">
        <v>11</v>
      </c>
      <c r="J7" s="86" t="s">
        <v>12</v>
      </c>
      <c r="K7" s="86" t="s">
        <v>13</v>
      </c>
      <c r="L7" s="86" t="s">
        <v>14</v>
      </c>
      <c r="M7" s="86" t="s">
        <v>15</v>
      </c>
      <c r="N7" s="86" t="s">
        <v>16</v>
      </c>
      <c r="O7" s="86" t="s">
        <v>17</v>
      </c>
      <c r="P7" s="86" t="s">
        <v>18</v>
      </c>
      <c r="Q7" s="86" t="s">
        <v>11</v>
      </c>
      <c r="R7" s="86" t="s">
        <v>12</v>
      </c>
      <c r="S7" s="86" t="s">
        <v>14</v>
      </c>
      <c r="U7" s="139" t="s">
        <v>135</v>
      </c>
    </row>
    <row r="8" spans="1:24" x14ac:dyDescent="0.25">
      <c r="A8" s="108" t="s">
        <v>133</v>
      </c>
      <c r="B8" s="147"/>
      <c r="C8" s="148"/>
      <c r="D8" s="148"/>
      <c r="E8" s="148"/>
      <c r="F8" s="148"/>
      <c r="G8" s="112"/>
      <c r="H8" s="121"/>
      <c r="J8" s="136">
        <v>0.27500000000000002</v>
      </c>
      <c r="L8" s="24">
        <v>197424.33</v>
      </c>
      <c r="N8" s="136">
        <v>0.2</v>
      </c>
      <c r="P8" s="24">
        <v>201696.71</v>
      </c>
      <c r="R8" s="136">
        <v>0.22</v>
      </c>
    </row>
    <row r="9" spans="1:24" hidden="1" x14ac:dyDescent="0.25">
      <c r="A9" s="94" t="s">
        <v>14</v>
      </c>
      <c r="B9" s="129"/>
      <c r="C9" s="103"/>
      <c r="D9" s="103"/>
      <c r="E9" s="103"/>
      <c r="F9" s="103"/>
      <c r="G9" s="103"/>
      <c r="H9" s="106" t="e">
        <f>SUM(#REF!,#REF!,#REF!,#REF!,#REF!,H7)</f>
        <v>#REF!</v>
      </c>
      <c r="L9" s="24">
        <v>717906.65</v>
      </c>
      <c r="P9" s="24">
        <v>1008483.56</v>
      </c>
    </row>
    <row r="10" spans="1:24" hidden="1" x14ac:dyDescent="0.25">
      <c r="A10" s="92">
        <v>4</v>
      </c>
      <c r="B10" s="130" t="s">
        <v>65</v>
      </c>
      <c r="C10" s="96"/>
      <c r="D10" s="96"/>
      <c r="E10" s="96"/>
      <c r="F10" s="96"/>
      <c r="G10" s="96"/>
      <c r="H10" s="104">
        <f>SUM(H11:H27)</f>
        <v>2360311.7999999998</v>
      </c>
      <c r="L10" s="24">
        <v>475624.9</v>
      </c>
      <c r="P10" s="24">
        <v>653659.25</v>
      </c>
      <c r="S10" s="24">
        <f>SUM(S11:S27)</f>
        <v>389080.6</v>
      </c>
    </row>
    <row r="11" spans="1:24" ht="25.5" x14ac:dyDescent="0.25">
      <c r="A11" s="16" t="s">
        <v>85</v>
      </c>
      <c r="B11" s="17" t="s">
        <v>86</v>
      </c>
      <c r="C11" s="18">
        <v>486.9</v>
      </c>
      <c r="D11" s="19" t="s">
        <v>40</v>
      </c>
      <c r="E11" s="143">
        <v>295</v>
      </c>
      <c r="F11" s="143">
        <v>95</v>
      </c>
      <c r="G11" s="21">
        <f>SUM(E11:F11)</f>
        <v>390</v>
      </c>
      <c r="H11" s="22">
        <f>C11*G11</f>
        <v>189891</v>
      </c>
      <c r="I11" s="24">
        <v>170</v>
      </c>
      <c r="J11" s="24">
        <v>80</v>
      </c>
      <c r="K11" s="24">
        <v>250</v>
      </c>
      <c r="L11" s="24">
        <v>121725</v>
      </c>
      <c r="M11" s="24">
        <v>351.86</v>
      </c>
      <c r="N11" s="24">
        <v>115.16</v>
      </c>
      <c r="O11" s="24">
        <v>467.02</v>
      </c>
      <c r="P11" s="24">
        <v>227392.04</v>
      </c>
      <c r="Q11" s="24">
        <v>50</v>
      </c>
      <c r="R11" s="24">
        <v>260</v>
      </c>
      <c r="S11" s="24">
        <v>150939</v>
      </c>
    </row>
    <row r="12" spans="1:24" ht="25.5" x14ac:dyDescent="0.25">
      <c r="A12" s="16" t="s">
        <v>87</v>
      </c>
      <c r="B12" s="17" t="s">
        <v>88</v>
      </c>
      <c r="C12" s="18">
        <v>137.19999999999999</v>
      </c>
      <c r="D12" s="19" t="s">
        <v>40</v>
      </c>
      <c r="E12" s="143">
        <v>370</v>
      </c>
      <c r="F12" s="143">
        <v>130</v>
      </c>
      <c r="G12" s="21">
        <f>SUM(E12:F12)</f>
        <v>500</v>
      </c>
      <c r="H12" s="22">
        <f>C12*G12</f>
        <v>68600</v>
      </c>
      <c r="I12" s="24">
        <v>300</v>
      </c>
      <c r="J12" s="24">
        <v>120</v>
      </c>
      <c r="K12" s="24">
        <v>420</v>
      </c>
      <c r="L12" s="24">
        <v>57624</v>
      </c>
      <c r="M12" s="24">
        <v>351.86</v>
      </c>
      <c r="N12" s="24">
        <v>57.58</v>
      </c>
      <c r="O12" s="24">
        <v>409.44</v>
      </c>
      <c r="P12" s="24">
        <v>56175.17</v>
      </c>
      <c r="Q12" s="24">
        <v>15</v>
      </c>
      <c r="R12" s="24">
        <v>391</v>
      </c>
      <c r="S12" s="24">
        <v>55703.199999999997</v>
      </c>
    </row>
    <row r="13" spans="1:24" hidden="1" x14ac:dyDescent="0.25">
      <c r="A13" s="92">
        <v>5</v>
      </c>
      <c r="B13" s="130" t="s">
        <v>101</v>
      </c>
      <c r="C13" s="96"/>
      <c r="D13" s="96"/>
      <c r="E13" s="96"/>
      <c r="F13" s="96"/>
      <c r="G13" s="96"/>
      <c r="H13" s="104">
        <f>SUM(H14:H26)</f>
        <v>1031710.4000000001</v>
      </c>
      <c r="L13" s="24">
        <v>98400</v>
      </c>
      <c r="P13" s="24">
        <v>194302.86</v>
      </c>
    </row>
    <row r="14" spans="1:24" hidden="1" x14ac:dyDescent="0.25">
      <c r="A14" s="92">
        <v>3</v>
      </c>
      <c r="B14" s="130" t="s">
        <v>44</v>
      </c>
      <c r="C14" s="96"/>
      <c r="D14" s="96"/>
      <c r="E14" s="96"/>
      <c r="F14" s="96"/>
      <c r="G14" s="96"/>
      <c r="H14" s="104">
        <f>SUM(H15:H23)</f>
        <v>515855.2</v>
      </c>
      <c r="L14" s="24">
        <v>69481.75</v>
      </c>
      <c r="P14" s="24">
        <v>89645.38</v>
      </c>
    </row>
    <row r="15" spans="1:24" hidden="1" x14ac:dyDescent="0.25">
      <c r="A15" s="92">
        <v>1</v>
      </c>
      <c r="B15" s="130" t="s">
        <v>19</v>
      </c>
      <c r="C15" s="96"/>
      <c r="D15" s="96"/>
      <c r="E15" s="96"/>
      <c r="F15" s="96"/>
      <c r="G15" s="96"/>
      <c r="H15" s="104">
        <f>SUM(H16:H22)</f>
        <v>249482.6</v>
      </c>
      <c r="L15" s="24">
        <v>63650</v>
      </c>
      <c r="P15" s="24">
        <v>52004.12</v>
      </c>
    </row>
    <row r="16" spans="1:24" ht="25.5" x14ac:dyDescent="0.25">
      <c r="A16" s="16" t="s">
        <v>81</v>
      </c>
      <c r="B16" s="110" t="s">
        <v>82</v>
      </c>
      <c r="C16" s="113">
        <v>1943.8</v>
      </c>
      <c r="D16" s="115" t="s">
        <v>40</v>
      </c>
      <c r="E16" s="143">
        <v>16</v>
      </c>
      <c r="F16" s="143">
        <v>20</v>
      </c>
      <c r="G16" s="119">
        <f>SUM(E16:F16)</f>
        <v>36</v>
      </c>
      <c r="H16" s="22">
        <f>C16*G16</f>
        <v>69976.800000000003</v>
      </c>
      <c r="I16" s="24">
        <v>10</v>
      </c>
      <c r="J16" s="24">
        <v>15</v>
      </c>
      <c r="K16" s="24">
        <v>25</v>
      </c>
      <c r="L16" s="24">
        <v>48595</v>
      </c>
      <c r="M16" s="24">
        <v>16.739999999999998</v>
      </c>
      <c r="N16" s="24">
        <v>13.7</v>
      </c>
      <c r="O16" s="24">
        <v>30.44</v>
      </c>
      <c r="P16" s="24">
        <v>59169.27</v>
      </c>
      <c r="Q16" s="24">
        <v>7</v>
      </c>
      <c r="R16" s="24">
        <v>5</v>
      </c>
      <c r="S16" s="24">
        <v>23325.599999999999</v>
      </c>
      <c r="U16" s="140" t="s">
        <v>136</v>
      </c>
      <c r="V16" s="140">
        <f>(L16+L12)*(1+J11)</f>
        <v>8603739</v>
      </c>
      <c r="W16" s="140">
        <f>(P16+P12)*(1+N11)</f>
        <v>13398410.1504</v>
      </c>
      <c r="X16" s="140">
        <f>(S16+S12)*(1+R11)</f>
        <v>20626516.799999997</v>
      </c>
    </row>
    <row r="17" spans="1:19" x14ac:dyDescent="0.25">
      <c r="A17" s="93" t="s">
        <v>79</v>
      </c>
      <c r="B17" s="97" t="s">
        <v>80</v>
      </c>
      <c r="C17" s="98">
        <v>2228.4</v>
      </c>
      <c r="D17" s="100" t="s">
        <v>40</v>
      </c>
      <c r="E17" s="149">
        <v>5</v>
      </c>
      <c r="F17" s="149">
        <v>10</v>
      </c>
      <c r="G17" s="102">
        <f>SUM(E17:F17)</f>
        <v>15</v>
      </c>
      <c r="H17" s="105">
        <f>C17*G17</f>
        <v>33426</v>
      </c>
      <c r="I17" s="24">
        <v>8</v>
      </c>
      <c r="J17" s="24">
        <v>12</v>
      </c>
      <c r="K17" s="24">
        <v>20</v>
      </c>
      <c r="L17" s="24">
        <v>44568</v>
      </c>
      <c r="M17" s="24">
        <v>11.65</v>
      </c>
      <c r="N17" s="24">
        <v>9.5399999999999991</v>
      </c>
      <c r="O17" s="24">
        <v>21.19</v>
      </c>
      <c r="P17" s="24">
        <v>47219.8</v>
      </c>
      <c r="Q17" s="24">
        <v>8</v>
      </c>
      <c r="R17" s="24">
        <v>4</v>
      </c>
      <c r="S17" s="24">
        <v>26740.799999999999</v>
      </c>
    </row>
    <row r="18" spans="1:19" x14ac:dyDescent="0.25">
      <c r="A18" s="16" t="s">
        <v>72</v>
      </c>
      <c r="B18" s="17" t="s">
        <v>73</v>
      </c>
      <c r="C18" s="18">
        <v>1477.7</v>
      </c>
      <c r="D18" s="19" t="s">
        <v>40</v>
      </c>
      <c r="E18" s="143">
        <v>22</v>
      </c>
      <c r="F18" s="143">
        <v>32</v>
      </c>
      <c r="G18" s="21">
        <f>SUM(E18:F18)</f>
        <v>54</v>
      </c>
      <c r="H18" s="22">
        <f>C18*G18</f>
        <v>79795.8</v>
      </c>
      <c r="I18" s="24">
        <v>10</v>
      </c>
      <c r="J18" s="24">
        <v>20</v>
      </c>
      <c r="K18" s="24">
        <v>30</v>
      </c>
      <c r="L18" s="24">
        <v>44331</v>
      </c>
      <c r="M18" s="24">
        <v>31.14</v>
      </c>
      <c r="N18" s="24">
        <v>25.47</v>
      </c>
      <c r="O18" s="24">
        <v>56.61</v>
      </c>
      <c r="P18" s="24">
        <v>83652.600000000006</v>
      </c>
      <c r="Q18" s="24">
        <v>20</v>
      </c>
      <c r="R18" s="24">
        <v>10</v>
      </c>
      <c r="S18" s="24">
        <v>44331</v>
      </c>
    </row>
    <row r="19" spans="1:19" x14ac:dyDescent="0.25">
      <c r="A19" s="16" t="s">
        <v>91</v>
      </c>
      <c r="B19" s="110" t="s">
        <v>92</v>
      </c>
      <c r="C19" s="113">
        <v>379.7</v>
      </c>
      <c r="D19" s="115" t="s">
        <v>40</v>
      </c>
      <c r="E19" s="143">
        <v>55</v>
      </c>
      <c r="F19" s="143">
        <v>40</v>
      </c>
      <c r="G19" s="119">
        <f>SUM(E19:F19)</f>
        <v>95</v>
      </c>
      <c r="H19" s="22">
        <f>C19*G19</f>
        <v>36071.5</v>
      </c>
      <c r="I19" s="24">
        <v>65</v>
      </c>
      <c r="J19" s="24">
        <v>20</v>
      </c>
      <c r="K19" s="24">
        <v>85</v>
      </c>
      <c r="L19" s="24">
        <v>32274.5</v>
      </c>
      <c r="M19" s="24">
        <v>36.590000000000003</v>
      </c>
      <c r="N19" s="24">
        <v>29.94</v>
      </c>
      <c r="O19" s="24">
        <v>66.53</v>
      </c>
      <c r="P19" s="24">
        <v>25261.439999999999</v>
      </c>
      <c r="Q19" s="24">
        <v>45</v>
      </c>
      <c r="R19" s="24">
        <v>45</v>
      </c>
      <c r="S19" s="24">
        <v>34173</v>
      </c>
    </row>
    <row r="20" spans="1:19" ht="25.5" x14ac:dyDescent="0.25">
      <c r="A20" s="93" t="s">
        <v>102</v>
      </c>
      <c r="B20" s="97" t="s">
        <v>103</v>
      </c>
      <c r="C20" s="98">
        <v>18</v>
      </c>
      <c r="D20" s="100" t="s">
        <v>53</v>
      </c>
      <c r="E20" s="101"/>
      <c r="F20" s="101"/>
      <c r="G20" s="102">
        <f>SUM(E20:F20)</f>
        <v>0</v>
      </c>
      <c r="H20" s="105">
        <f>C20*G20</f>
        <v>0</v>
      </c>
      <c r="I20" s="24">
        <v>800</v>
      </c>
      <c r="J20" s="24">
        <v>800</v>
      </c>
      <c r="K20" s="24">
        <v>1600</v>
      </c>
      <c r="L20" s="24">
        <v>28800</v>
      </c>
      <c r="M20" s="24">
        <v>2406.25</v>
      </c>
      <c r="N20" s="24">
        <v>962.5</v>
      </c>
      <c r="O20" s="24">
        <v>3368.75</v>
      </c>
      <c r="P20" s="24">
        <v>60637.5</v>
      </c>
    </row>
    <row r="21" spans="1:19" x14ac:dyDescent="0.25">
      <c r="A21" s="16" t="s">
        <v>24</v>
      </c>
      <c r="B21" s="110" t="s">
        <v>25</v>
      </c>
      <c r="C21" s="113">
        <v>5</v>
      </c>
      <c r="D21" s="115" t="s">
        <v>22</v>
      </c>
      <c r="E21" s="117"/>
      <c r="F21" s="117"/>
      <c r="G21" s="119">
        <f>SUM(E21:F21)</f>
        <v>0</v>
      </c>
      <c r="H21" s="22">
        <f>C21*G21</f>
        <v>0</v>
      </c>
      <c r="I21" s="24">
        <v>0</v>
      </c>
      <c r="J21" s="24">
        <v>5500</v>
      </c>
      <c r="K21" s="24">
        <v>5500</v>
      </c>
      <c r="L21" s="24">
        <v>27500</v>
      </c>
      <c r="M21" s="24" t="s">
        <v>23</v>
      </c>
      <c r="N21" s="24">
        <v>4800</v>
      </c>
      <c r="O21" s="24">
        <v>4800</v>
      </c>
      <c r="P21" s="24">
        <v>24000</v>
      </c>
    </row>
    <row r="22" spans="1:19" x14ac:dyDescent="0.25">
      <c r="A22" s="16" t="s">
        <v>77</v>
      </c>
      <c r="B22" s="17" t="s">
        <v>78</v>
      </c>
      <c r="C22" s="18">
        <v>604.25</v>
      </c>
      <c r="D22" s="19" t="s">
        <v>40</v>
      </c>
      <c r="E22" s="143">
        <v>25</v>
      </c>
      <c r="F22" s="143">
        <v>25</v>
      </c>
      <c r="G22" s="21">
        <f>SUM(E22:F22)</f>
        <v>50</v>
      </c>
      <c r="H22" s="22">
        <f>C22*G22</f>
        <v>30212.5</v>
      </c>
      <c r="I22" s="24">
        <v>25</v>
      </c>
      <c r="J22" s="24">
        <v>20</v>
      </c>
      <c r="K22" s="24">
        <v>45</v>
      </c>
      <c r="L22" s="24">
        <v>27191.25</v>
      </c>
      <c r="M22" s="24">
        <v>34.54</v>
      </c>
      <c r="N22" s="24">
        <v>28.26</v>
      </c>
      <c r="O22" s="24">
        <v>62.8</v>
      </c>
      <c r="P22" s="24">
        <v>37946.9</v>
      </c>
      <c r="Q22" s="24">
        <v>22</v>
      </c>
      <c r="R22" s="24">
        <v>20</v>
      </c>
      <c r="S22" s="24">
        <v>25378.5</v>
      </c>
    </row>
    <row r="23" spans="1:19" x14ac:dyDescent="0.25">
      <c r="A23" s="16" t="s">
        <v>97</v>
      </c>
      <c r="B23" s="17" t="s">
        <v>98</v>
      </c>
      <c r="C23" s="18">
        <v>168.9</v>
      </c>
      <c r="D23" s="19" t="s">
        <v>40</v>
      </c>
      <c r="E23" s="143">
        <v>35</v>
      </c>
      <c r="F23" s="143">
        <v>65</v>
      </c>
      <c r="G23" s="21">
        <f>SUM(E23:F23)</f>
        <v>100</v>
      </c>
      <c r="H23" s="22">
        <f>C23*G23</f>
        <v>16890</v>
      </c>
      <c r="I23" s="24">
        <v>50</v>
      </c>
      <c r="J23" s="24">
        <v>100</v>
      </c>
      <c r="K23" s="24">
        <v>150</v>
      </c>
      <c r="L23" s="24">
        <v>25335</v>
      </c>
      <c r="M23" s="24">
        <v>73.94</v>
      </c>
      <c r="N23" s="24">
        <v>31.69</v>
      </c>
      <c r="O23" s="24">
        <v>105.63</v>
      </c>
      <c r="P23" s="24">
        <v>17840.060000000001</v>
      </c>
      <c r="Q23" s="24">
        <v>40</v>
      </c>
      <c r="R23" s="24">
        <v>15</v>
      </c>
      <c r="S23" s="24">
        <v>9289.5</v>
      </c>
    </row>
    <row r="24" spans="1:19" ht="25.5" x14ac:dyDescent="0.25">
      <c r="A24" s="16" t="s">
        <v>47</v>
      </c>
      <c r="B24" s="110" t="s">
        <v>48</v>
      </c>
      <c r="C24" s="113">
        <v>1477.7</v>
      </c>
      <c r="D24" s="115" t="s">
        <v>40</v>
      </c>
      <c r="E24" s="117"/>
      <c r="F24" s="117"/>
      <c r="G24" s="119">
        <f>SUM(E24:F24)</f>
        <v>0</v>
      </c>
      <c r="H24" s="22">
        <f>C24*G24</f>
        <v>0</v>
      </c>
      <c r="I24" s="24">
        <v>0</v>
      </c>
      <c r="J24" s="24">
        <v>15</v>
      </c>
      <c r="K24" s="24">
        <v>15</v>
      </c>
      <c r="L24" s="24">
        <v>22165.5</v>
      </c>
      <c r="M24" s="24" t="s">
        <v>23</v>
      </c>
      <c r="N24" s="24">
        <v>33.99</v>
      </c>
      <c r="O24" s="24">
        <v>33.99</v>
      </c>
      <c r="P24" s="24">
        <v>50227.02</v>
      </c>
    </row>
    <row r="25" spans="1:19" ht="25.5" x14ac:dyDescent="0.25">
      <c r="A25" s="16" t="s">
        <v>110</v>
      </c>
      <c r="B25" s="110" t="s">
        <v>111</v>
      </c>
      <c r="C25" s="113">
        <v>18</v>
      </c>
      <c r="D25" s="115" t="s">
        <v>53</v>
      </c>
      <c r="E25" s="117"/>
      <c r="F25" s="117"/>
      <c r="G25" s="119">
        <f>SUM(E25:F25)</f>
        <v>0</v>
      </c>
      <c r="H25" s="22">
        <f>C25*G25</f>
        <v>0</v>
      </c>
      <c r="I25" s="24">
        <v>900</v>
      </c>
      <c r="J25" s="24">
        <v>300</v>
      </c>
      <c r="K25" s="24">
        <v>1200</v>
      </c>
      <c r="L25" s="24">
        <v>21600</v>
      </c>
      <c r="M25" s="24">
        <v>861.52</v>
      </c>
      <c r="N25" s="24">
        <v>258.45999999999998</v>
      </c>
      <c r="O25" s="24">
        <v>1119.98</v>
      </c>
      <c r="P25" s="24">
        <v>20159.57</v>
      </c>
    </row>
    <row r="26" spans="1:19" x14ac:dyDescent="0.25">
      <c r="A26" s="16" t="s">
        <v>20</v>
      </c>
      <c r="B26" s="17" t="s">
        <v>21</v>
      </c>
      <c r="C26" s="18">
        <v>5</v>
      </c>
      <c r="D26" s="19" t="s">
        <v>22</v>
      </c>
      <c r="E26" s="20"/>
      <c r="F26" s="20"/>
      <c r="G26" s="21">
        <f>SUM(E26:F26)</f>
        <v>0</v>
      </c>
      <c r="H26" s="22">
        <f>C26*G26</f>
        <v>0</v>
      </c>
      <c r="I26" s="24">
        <v>0</v>
      </c>
      <c r="J26" s="24">
        <v>4300</v>
      </c>
      <c r="K26" s="24">
        <v>4300</v>
      </c>
      <c r="L26" s="24">
        <v>21500</v>
      </c>
      <c r="M26" s="24" t="s">
        <v>23</v>
      </c>
      <c r="N26" s="24">
        <v>2800</v>
      </c>
      <c r="O26" s="24">
        <v>2800</v>
      </c>
      <c r="P26" s="24">
        <v>14000</v>
      </c>
    </row>
    <row r="27" spans="1:19" ht="25.5" x14ac:dyDescent="0.25">
      <c r="A27" s="16" t="s">
        <v>89</v>
      </c>
      <c r="B27" s="17" t="s">
        <v>90</v>
      </c>
      <c r="C27" s="18">
        <v>160</v>
      </c>
      <c r="D27" s="19" t="s">
        <v>40</v>
      </c>
      <c r="E27" s="143">
        <v>180</v>
      </c>
      <c r="F27" s="143">
        <v>60</v>
      </c>
      <c r="G27" s="21">
        <f>SUM(E27:F27)</f>
        <v>240</v>
      </c>
      <c r="H27" s="22">
        <f>C27*G27</f>
        <v>38400</v>
      </c>
      <c r="I27" s="24">
        <v>75</v>
      </c>
      <c r="J27" s="24">
        <v>45</v>
      </c>
      <c r="K27" s="24">
        <v>120</v>
      </c>
      <c r="L27" s="24">
        <v>19200</v>
      </c>
      <c r="M27" s="24">
        <v>107.61</v>
      </c>
      <c r="N27" s="24">
        <v>79.510000000000005</v>
      </c>
      <c r="O27" s="24">
        <v>187.12</v>
      </c>
      <c r="P27" s="24">
        <v>29939.200000000001</v>
      </c>
      <c r="Q27" s="24">
        <v>45</v>
      </c>
      <c r="R27" s="24">
        <v>75</v>
      </c>
      <c r="S27" s="24">
        <v>19200</v>
      </c>
    </row>
    <row r="28" spans="1:19" x14ac:dyDescent="0.25">
      <c r="A28" s="16" t="s">
        <v>93</v>
      </c>
      <c r="B28" s="17" t="s">
        <v>94</v>
      </c>
      <c r="C28" s="18">
        <v>639.1</v>
      </c>
      <c r="D28" s="19" t="s">
        <v>40</v>
      </c>
      <c r="E28" s="143">
        <v>16</v>
      </c>
      <c r="F28" s="143">
        <v>20</v>
      </c>
      <c r="G28" s="21">
        <f>SUM(E28:F28)</f>
        <v>36</v>
      </c>
      <c r="H28" s="22">
        <f>C28*G28</f>
        <v>23007.600000000002</v>
      </c>
      <c r="I28" s="24">
        <v>15</v>
      </c>
      <c r="J28" s="24">
        <v>15</v>
      </c>
      <c r="K28" s="24">
        <v>30</v>
      </c>
      <c r="L28" s="24">
        <v>19173</v>
      </c>
      <c r="M28" s="24">
        <v>16.38</v>
      </c>
      <c r="N28" s="24">
        <v>13.4</v>
      </c>
      <c r="O28" s="24">
        <v>29.78</v>
      </c>
      <c r="P28" s="24">
        <v>19032.400000000001</v>
      </c>
      <c r="Q28" s="24">
        <v>6</v>
      </c>
      <c r="R28" s="24">
        <v>4</v>
      </c>
      <c r="S28" s="24">
        <v>6391</v>
      </c>
    </row>
    <row r="29" spans="1:19" x14ac:dyDescent="0.25">
      <c r="A29" s="16" t="s">
        <v>62</v>
      </c>
      <c r="B29" s="110" t="s">
        <v>63</v>
      </c>
      <c r="C29" s="113">
        <v>105</v>
      </c>
      <c r="D29" s="115" t="s">
        <v>64</v>
      </c>
      <c r="E29" s="117"/>
      <c r="F29" s="117"/>
      <c r="G29" s="119">
        <f>SUM(E29:F29)</f>
        <v>0</v>
      </c>
      <c r="H29" s="22">
        <f>C29*G29</f>
        <v>0</v>
      </c>
      <c r="I29" s="24">
        <v>100</v>
      </c>
      <c r="J29" s="24">
        <v>50</v>
      </c>
      <c r="K29" s="24">
        <v>150</v>
      </c>
      <c r="L29" s="24">
        <v>15750</v>
      </c>
      <c r="M29" s="24" t="s">
        <v>23</v>
      </c>
      <c r="N29" s="24">
        <v>46.64</v>
      </c>
      <c r="O29" s="24">
        <v>46.64</v>
      </c>
      <c r="P29" s="24">
        <v>4897.2</v>
      </c>
    </row>
    <row r="30" spans="1:19" ht="25.5" x14ac:dyDescent="0.25">
      <c r="A30" s="93" t="s">
        <v>45</v>
      </c>
      <c r="B30" s="97" t="s">
        <v>46</v>
      </c>
      <c r="C30" s="98">
        <v>604.25</v>
      </c>
      <c r="D30" s="100" t="s">
        <v>40</v>
      </c>
      <c r="E30" s="101"/>
      <c r="F30" s="101"/>
      <c r="G30" s="102">
        <f>SUM(E30:F30)</f>
        <v>0</v>
      </c>
      <c r="H30" s="105">
        <f>C30*G30</f>
        <v>0</v>
      </c>
      <c r="I30" s="24">
        <v>0</v>
      </c>
      <c r="J30" s="24">
        <v>25</v>
      </c>
      <c r="K30" s="24">
        <v>25</v>
      </c>
      <c r="L30" s="24">
        <v>15106.25</v>
      </c>
      <c r="M30" s="24" t="s">
        <v>23</v>
      </c>
      <c r="N30" s="24">
        <v>33.99</v>
      </c>
      <c r="O30" s="24">
        <v>33.99</v>
      </c>
      <c r="P30" s="24">
        <v>20538.46</v>
      </c>
    </row>
    <row r="31" spans="1:19" x14ac:dyDescent="0.25">
      <c r="A31" s="16" t="s">
        <v>112</v>
      </c>
      <c r="B31" s="17" t="s">
        <v>113</v>
      </c>
      <c r="C31" s="18">
        <v>414</v>
      </c>
      <c r="D31" s="19" t="s">
        <v>76</v>
      </c>
      <c r="E31" s="20"/>
      <c r="F31" s="20"/>
      <c r="G31" s="21">
        <f>SUM(E31:F31)</f>
        <v>0</v>
      </c>
      <c r="H31" s="22">
        <f>C31*G31</f>
        <v>0</v>
      </c>
      <c r="I31" s="24">
        <v>20</v>
      </c>
      <c r="J31" s="24">
        <v>10</v>
      </c>
      <c r="K31" s="24">
        <v>30</v>
      </c>
      <c r="L31" s="24">
        <v>12420</v>
      </c>
      <c r="M31" s="24">
        <v>12.73</v>
      </c>
      <c r="N31" s="24">
        <v>3.82</v>
      </c>
      <c r="O31" s="24">
        <v>16.55</v>
      </c>
      <c r="P31" s="24">
        <v>6851.29</v>
      </c>
    </row>
    <row r="32" spans="1:19" x14ac:dyDescent="0.25">
      <c r="A32" s="16" t="s">
        <v>70</v>
      </c>
      <c r="B32" s="17" t="s">
        <v>71</v>
      </c>
      <c r="C32" s="18">
        <v>1477.7</v>
      </c>
      <c r="D32" s="19" t="s">
        <v>40</v>
      </c>
      <c r="E32" s="143">
        <v>5</v>
      </c>
      <c r="F32" s="143">
        <v>8</v>
      </c>
      <c r="G32" s="21">
        <f>SUM(E32:F32)</f>
        <v>13</v>
      </c>
      <c r="H32" s="22">
        <f>C32*G32</f>
        <v>19210.100000000002</v>
      </c>
      <c r="I32" s="24">
        <v>3</v>
      </c>
      <c r="J32" s="24">
        <v>4</v>
      </c>
      <c r="K32" s="24">
        <v>7</v>
      </c>
      <c r="L32" s="24">
        <v>10343.9</v>
      </c>
      <c r="M32" s="24">
        <v>9.52</v>
      </c>
      <c r="N32" s="24">
        <v>6.34</v>
      </c>
      <c r="O32" s="24">
        <v>15.86</v>
      </c>
      <c r="P32" s="24">
        <v>23436.32</v>
      </c>
      <c r="Q32" s="24">
        <v>3</v>
      </c>
      <c r="R32" s="24">
        <v>3.5</v>
      </c>
      <c r="S32" s="24">
        <v>9605.0499999999993</v>
      </c>
    </row>
    <row r="33" spans="1:19" ht="25.5" x14ac:dyDescent="0.25">
      <c r="A33" s="16" t="s">
        <v>128</v>
      </c>
      <c r="B33" s="17" t="s">
        <v>129</v>
      </c>
      <c r="C33" s="18">
        <v>72</v>
      </c>
      <c r="D33" s="19" t="s">
        <v>53</v>
      </c>
      <c r="E33" s="20"/>
      <c r="F33" s="20"/>
      <c r="G33" s="21">
        <f>SUM(E33:F33)</f>
        <v>0</v>
      </c>
      <c r="H33" s="22">
        <f>C33*G33</f>
        <v>0</v>
      </c>
      <c r="I33" s="24">
        <v>100</v>
      </c>
      <c r="J33" s="24">
        <v>30</v>
      </c>
      <c r="K33" s="24">
        <v>130</v>
      </c>
      <c r="L33" s="24">
        <v>9360</v>
      </c>
      <c r="M33" s="24">
        <v>534.91999999999996</v>
      </c>
      <c r="N33" s="24">
        <v>45</v>
      </c>
      <c r="O33" s="24">
        <v>579.91999999999996</v>
      </c>
      <c r="P33" s="24">
        <v>41754.42</v>
      </c>
    </row>
    <row r="34" spans="1:19" ht="15.75" thickBot="1" x14ac:dyDescent="0.3">
      <c r="A34" s="16" t="s">
        <v>31</v>
      </c>
      <c r="B34" s="17" t="s">
        <v>32</v>
      </c>
      <c r="C34" s="18">
        <v>1</v>
      </c>
      <c r="D34" s="19" t="s">
        <v>28</v>
      </c>
      <c r="E34" s="150"/>
      <c r="F34" s="150"/>
      <c r="G34" s="21">
        <f>SUM(E34:F34)</f>
        <v>0</v>
      </c>
      <c r="H34" s="22">
        <f>C34*G34</f>
        <v>0</v>
      </c>
      <c r="I34" s="24">
        <v>9000</v>
      </c>
      <c r="J34" s="24">
        <v>0</v>
      </c>
      <c r="K34" s="24">
        <v>9000</v>
      </c>
      <c r="L34" s="24">
        <v>9000</v>
      </c>
      <c r="M34" s="24" t="s">
        <v>23</v>
      </c>
      <c r="N34" s="24">
        <v>2250</v>
      </c>
      <c r="O34" s="24">
        <v>2250</v>
      </c>
      <c r="P34" s="24">
        <v>2250</v>
      </c>
    </row>
    <row r="35" spans="1:19" x14ac:dyDescent="0.25">
      <c r="A35" s="92">
        <v>2</v>
      </c>
      <c r="B35" s="130" t="s">
        <v>37</v>
      </c>
      <c r="C35" s="96"/>
      <c r="D35" s="96"/>
      <c r="E35" s="151"/>
      <c r="F35" s="151"/>
      <c r="G35" s="96"/>
      <c r="H35" s="104">
        <f>SUM(H36:H37)</f>
        <v>0</v>
      </c>
      <c r="L35" s="24">
        <v>8950</v>
      </c>
      <c r="P35" s="24">
        <v>10321.950000000001</v>
      </c>
    </row>
    <row r="36" spans="1:19" ht="25.5" x14ac:dyDescent="0.25">
      <c r="A36" s="16" t="s">
        <v>122</v>
      </c>
      <c r="B36" s="17" t="s">
        <v>123</v>
      </c>
      <c r="C36" s="18">
        <v>72</v>
      </c>
      <c r="D36" s="19" t="s">
        <v>53</v>
      </c>
      <c r="E36" s="20"/>
      <c r="F36" s="20"/>
      <c r="G36" s="21">
        <f>SUM(E36:F36)</f>
        <v>0</v>
      </c>
      <c r="H36" s="22">
        <f>C36*G36</f>
        <v>0</v>
      </c>
      <c r="I36" s="24">
        <v>90</v>
      </c>
      <c r="J36" s="24">
        <v>30</v>
      </c>
      <c r="K36" s="24">
        <v>120</v>
      </c>
      <c r="L36" s="24">
        <v>8640</v>
      </c>
      <c r="M36" s="24">
        <v>69.47</v>
      </c>
      <c r="N36" s="24">
        <v>45</v>
      </c>
      <c r="O36" s="24">
        <v>114.47</v>
      </c>
      <c r="P36" s="24">
        <v>8241.75</v>
      </c>
    </row>
    <row r="37" spans="1:19" x14ac:dyDescent="0.25">
      <c r="A37" s="16" t="s">
        <v>49</v>
      </c>
      <c r="B37" s="17" t="s">
        <v>50</v>
      </c>
      <c r="C37" s="18">
        <v>470</v>
      </c>
      <c r="D37" s="19" t="s">
        <v>40</v>
      </c>
      <c r="E37" s="20"/>
      <c r="F37" s="20"/>
      <c r="G37" s="21">
        <f>SUM(E37:F37)</f>
        <v>0</v>
      </c>
      <c r="H37" s="22">
        <f>C37*G37</f>
        <v>0</v>
      </c>
      <c r="I37" s="24">
        <v>0</v>
      </c>
      <c r="J37" s="24">
        <v>18</v>
      </c>
      <c r="K37" s="24">
        <v>18</v>
      </c>
      <c r="L37" s="24">
        <v>8460</v>
      </c>
      <c r="M37" s="24" t="s">
        <v>23</v>
      </c>
      <c r="N37" s="24">
        <v>18.41</v>
      </c>
      <c r="O37" s="24">
        <v>18.41</v>
      </c>
      <c r="P37" s="24">
        <v>8652.7000000000007</v>
      </c>
    </row>
    <row r="38" spans="1:19" x14ac:dyDescent="0.25">
      <c r="A38" s="16" t="s">
        <v>38</v>
      </c>
      <c r="B38" s="17" t="s">
        <v>39</v>
      </c>
      <c r="C38" s="18">
        <v>20</v>
      </c>
      <c r="D38" s="19" t="s">
        <v>40</v>
      </c>
      <c r="E38" s="20"/>
      <c r="F38" s="20"/>
      <c r="G38" s="21">
        <f>SUM(E38:F38)</f>
        <v>0</v>
      </c>
      <c r="H38" s="22">
        <f>C38*G38</f>
        <v>0</v>
      </c>
      <c r="I38" s="24">
        <v>250</v>
      </c>
      <c r="J38" s="24">
        <v>150</v>
      </c>
      <c r="K38" s="24">
        <v>400</v>
      </c>
      <c r="L38" s="24">
        <v>8000</v>
      </c>
      <c r="M38" s="24">
        <v>317.07</v>
      </c>
      <c r="N38" s="24">
        <v>158.54</v>
      </c>
      <c r="O38" s="24">
        <v>475.61</v>
      </c>
      <c r="P38" s="24">
        <v>9512.1</v>
      </c>
    </row>
    <row r="39" spans="1:19" x14ac:dyDescent="0.25">
      <c r="A39" s="16" t="s">
        <v>83</v>
      </c>
      <c r="B39" s="110" t="s">
        <v>84</v>
      </c>
      <c r="C39" s="113">
        <v>148.85</v>
      </c>
      <c r="D39" s="115" t="s">
        <v>40</v>
      </c>
      <c r="E39" s="143">
        <v>50</v>
      </c>
      <c r="F39" s="143">
        <v>60</v>
      </c>
      <c r="G39" s="119">
        <f>SUM(E39:F39)</f>
        <v>110</v>
      </c>
      <c r="H39" s="22">
        <f>C39*G39</f>
        <v>16373.5</v>
      </c>
      <c r="I39" s="24">
        <v>20</v>
      </c>
      <c r="J39" s="24">
        <v>25</v>
      </c>
      <c r="K39" s="24">
        <v>45</v>
      </c>
      <c r="L39" s="24">
        <v>6698.25</v>
      </c>
      <c r="M39" s="24">
        <v>16.38</v>
      </c>
      <c r="N39" s="24">
        <v>13.4</v>
      </c>
      <c r="O39" s="24">
        <v>29.78</v>
      </c>
      <c r="P39" s="24">
        <v>4432.75</v>
      </c>
      <c r="Q39" s="24">
        <v>12</v>
      </c>
      <c r="R39" s="24">
        <v>8</v>
      </c>
      <c r="S39" s="24">
        <v>2977</v>
      </c>
    </row>
    <row r="40" spans="1:19" ht="25.5" x14ac:dyDescent="0.25">
      <c r="A40" s="16" t="s">
        <v>126</v>
      </c>
      <c r="B40" s="110" t="s">
        <v>127</v>
      </c>
      <c r="C40" s="113">
        <v>36</v>
      </c>
      <c r="D40" s="115" t="s">
        <v>53</v>
      </c>
      <c r="E40" s="117"/>
      <c r="F40" s="117"/>
      <c r="G40" s="119">
        <f>SUM(E40:F40)</f>
        <v>0</v>
      </c>
      <c r="H40" s="22">
        <f>C40*G40</f>
        <v>0</v>
      </c>
      <c r="I40" s="24">
        <v>120</v>
      </c>
      <c r="J40" s="24">
        <v>30</v>
      </c>
      <c r="K40" s="24">
        <v>150</v>
      </c>
      <c r="L40" s="24">
        <v>5400</v>
      </c>
      <c r="M40" s="24">
        <v>510.13</v>
      </c>
      <c r="N40" s="24">
        <v>45</v>
      </c>
      <c r="O40" s="24">
        <v>555.13</v>
      </c>
      <c r="P40" s="24">
        <v>19984.52</v>
      </c>
    </row>
    <row r="41" spans="1:19" ht="25.5" x14ac:dyDescent="0.25">
      <c r="A41" s="16" t="s">
        <v>104</v>
      </c>
      <c r="B41" s="17" t="s">
        <v>105</v>
      </c>
      <c r="C41" s="18">
        <v>3</v>
      </c>
      <c r="D41" s="19" t="s">
        <v>53</v>
      </c>
      <c r="E41" s="20"/>
      <c r="F41" s="20"/>
      <c r="G41" s="21">
        <f>SUM(E41:F41)</f>
        <v>0</v>
      </c>
      <c r="H41" s="22">
        <f>C41*G41</f>
        <v>0</v>
      </c>
      <c r="I41" s="24">
        <v>850</v>
      </c>
      <c r="J41" s="24">
        <v>850</v>
      </c>
      <c r="K41" s="24">
        <v>1700</v>
      </c>
      <c r="L41" s="24">
        <v>5100</v>
      </c>
      <c r="M41" s="24">
        <v>2406.25</v>
      </c>
      <c r="N41" s="24">
        <v>962.5</v>
      </c>
      <c r="O41" s="24">
        <v>3368.75</v>
      </c>
      <c r="P41" s="24">
        <v>10106.25</v>
      </c>
    </row>
    <row r="42" spans="1:19" x14ac:dyDescent="0.25">
      <c r="A42" s="16" t="s">
        <v>74</v>
      </c>
      <c r="B42" s="17" t="s">
        <v>75</v>
      </c>
      <c r="C42" s="18">
        <v>130</v>
      </c>
      <c r="D42" s="19" t="s">
        <v>76</v>
      </c>
      <c r="E42" s="143">
        <v>9</v>
      </c>
      <c r="F42" s="143">
        <v>16</v>
      </c>
      <c r="G42" s="21">
        <f>SUM(E42:F42)</f>
        <v>25</v>
      </c>
      <c r="H42" s="22">
        <f>C42*G42</f>
        <v>3250</v>
      </c>
      <c r="I42" s="24">
        <v>15</v>
      </c>
      <c r="J42" s="24">
        <v>20</v>
      </c>
      <c r="K42" s="24">
        <v>35</v>
      </c>
      <c r="L42" s="24">
        <v>4550</v>
      </c>
      <c r="M42" s="24">
        <v>12.74</v>
      </c>
      <c r="N42" s="24">
        <v>15.57</v>
      </c>
      <c r="O42" s="24">
        <v>28.31</v>
      </c>
      <c r="P42" s="24">
        <v>3679.65</v>
      </c>
      <c r="Q42" s="24">
        <v>12</v>
      </c>
      <c r="R42" s="24">
        <v>5</v>
      </c>
      <c r="S42" s="24">
        <v>2210</v>
      </c>
    </row>
    <row r="43" spans="1:19" x14ac:dyDescent="0.25">
      <c r="A43" s="16" t="s">
        <v>99</v>
      </c>
      <c r="B43" s="110" t="s">
        <v>100</v>
      </c>
      <c r="C43" s="113">
        <v>302.39999999999998</v>
      </c>
      <c r="D43" s="115" t="s">
        <v>76</v>
      </c>
      <c r="E43" s="143">
        <v>12</v>
      </c>
      <c r="F43" s="143">
        <v>10</v>
      </c>
      <c r="G43" s="119">
        <f>SUM(E43:F43)</f>
        <v>22</v>
      </c>
      <c r="H43" s="22">
        <f>C43*G43</f>
        <v>6652.7999999999993</v>
      </c>
      <c r="I43" s="24">
        <v>10</v>
      </c>
      <c r="J43" s="24">
        <v>5</v>
      </c>
      <c r="K43" s="24">
        <v>15</v>
      </c>
      <c r="L43" s="24">
        <v>4536</v>
      </c>
      <c r="M43" s="24">
        <v>14</v>
      </c>
      <c r="N43" s="24">
        <v>6.3</v>
      </c>
      <c r="O43" s="24">
        <v>20.3</v>
      </c>
      <c r="P43" s="24">
        <v>6138.72</v>
      </c>
      <c r="Q43" s="24">
        <v>15</v>
      </c>
      <c r="R43" s="24">
        <v>7</v>
      </c>
      <c r="S43" s="24">
        <v>6652.8</v>
      </c>
    </row>
    <row r="44" spans="1:19" ht="25.5" x14ac:dyDescent="0.25">
      <c r="A44" s="16" t="s">
        <v>95</v>
      </c>
      <c r="B44" s="17" t="s">
        <v>96</v>
      </c>
      <c r="C44" s="18">
        <v>30</v>
      </c>
      <c r="D44" s="19" t="s">
        <v>40</v>
      </c>
      <c r="E44" s="143">
        <v>180</v>
      </c>
      <c r="F44" s="143">
        <v>160</v>
      </c>
      <c r="G44" s="21">
        <f>SUM(E44:F44)</f>
        <v>340</v>
      </c>
      <c r="H44" s="22">
        <f>C44*G44</f>
        <v>10200</v>
      </c>
      <c r="I44" s="24">
        <v>120</v>
      </c>
      <c r="J44" s="24">
        <v>30</v>
      </c>
      <c r="K44" s="24">
        <v>150</v>
      </c>
      <c r="L44" s="24">
        <v>4500</v>
      </c>
      <c r="M44" s="24">
        <v>111.49</v>
      </c>
      <c r="N44" s="24">
        <v>91.22</v>
      </c>
      <c r="O44" s="24">
        <v>202.7</v>
      </c>
      <c r="P44" s="24">
        <v>6081</v>
      </c>
      <c r="Q44" s="24">
        <v>90</v>
      </c>
      <c r="R44" s="24">
        <v>90</v>
      </c>
      <c r="S44" s="24">
        <v>5400</v>
      </c>
    </row>
    <row r="45" spans="1:19" ht="25.5" x14ac:dyDescent="0.25">
      <c r="A45" s="16" t="s">
        <v>106</v>
      </c>
      <c r="B45" s="17" t="s">
        <v>107</v>
      </c>
      <c r="C45" s="18">
        <v>18</v>
      </c>
      <c r="D45" s="19" t="s">
        <v>53</v>
      </c>
      <c r="E45" s="20"/>
      <c r="F45" s="20"/>
      <c r="G45" s="21">
        <f>SUM(E45:F45)</f>
        <v>0</v>
      </c>
      <c r="H45" s="22">
        <f>C45*G45</f>
        <v>0</v>
      </c>
      <c r="I45" s="24">
        <v>100</v>
      </c>
      <c r="J45" s="24">
        <v>100</v>
      </c>
      <c r="K45" s="24">
        <v>200</v>
      </c>
      <c r="L45" s="24">
        <v>3600</v>
      </c>
      <c r="M45" s="24">
        <v>185.21</v>
      </c>
      <c r="N45" s="24">
        <v>55.56</v>
      </c>
      <c r="O45" s="24">
        <v>240.77</v>
      </c>
      <c r="P45" s="24">
        <v>4333.91</v>
      </c>
    </row>
    <row r="46" spans="1:19" x14ac:dyDescent="0.25">
      <c r="A46" s="16" t="s">
        <v>33</v>
      </c>
      <c r="B46" s="110" t="s">
        <v>34</v>
      </c>
      <c r="C46" s="113">
        <v>5</v>
      </c>
      <c r="D46" s="115" t="s">
        <v>22</v>
      </c>
      <c r="E46" s="117"/>
      <c r="F46" s="117"/>
      <c r="G46" s="119">
        <f>SUM(E46:F46)</f>
        <v>0</v>
      </c>
      <c r="H46" s="22">
        <f>C46*G46</f>
        <v>0</v>
      </c>
      <c r="I46" s="24">
        <v>0</v>
      </c>
      <c r="J46" s="24">
        <v>700</v>
      </c>
      <c r="K46" s="24">
        <v>700</v>
      </c>
      <c r="L46" s="24">
        <v>3500</v>
      </c>
      <c r="M46" s="24" t="s">
        <v>23</v>
      </c>
      <c r="N46" s="24">
        <v>650</v>
      </c>
      <c r="O46" s="24">
        <v>650</v>
      </c>
      <c r="P46" s="24">
        <v>3250</v>
      </c>
    </row>
    <row r="47" spans="1:19" ht="38.25" x14ac:dyDescent="0.25">
      <c r="A47" s="16" t="s">
        <v>68</v>
      </c>
      <c r="B47" s="110" t="s">
        <v>69</v>
      </c>
      <c r="C47" s="113">
        <v>42</v>
      </c>
      <c r="D47" s="115" t="s">
        <v>40</v>
      </c>
      <c r="E47" s="143">
        <v>70</v>
      </c>
      <c r="F47" s="143">
        <v>90</v>
      </c>
      <c r="G47" s="119">
        <f>SUM(E47:F47)</f>
        <v>160</v>
      </c>
      <c r="H47" s="22">
        <f>C47*G47</f>
        <v>6720</v>
      </c>
      <c r="I47" s="24">
        <v>40</v>
      </c>
      <c r="J47" s="24">
        <v>40</v>
      </c>
      <c r="K47" s="24">
        <v>80</v>
      </c>
      <c r="L47" s="24">
        <v>3360</v>
      </c>
      <c r="M47" s="24">
        <v>33.46</v>
      </c>
      <c r="N47" s="24">
        <v>32.340000000000003</v>
      </c>
      <c r="O47" s="24">
        <v>65.8</v>
      </c>
      <c r="P47" s="24">
        <v>2763.6</v>
      </c>
      <c r="Q47" s="24">
        <v>25</v>
      </c>
      <c r="R47" s="24">
        <v>20</v>
      </c>
      <c r="S47" s="24">
        <v>1890</v>
      </c>
    </row>
    <row r="48" spans="1:19" x14ac:dyDescent="0.25">
      <c r="A48" s="93" t="s">
        <v>116</v>
      </c>
      <c r="B48" s="97" t="s">
        <v>117</v>
      </c>
      <c r="C48" s="98">
        <v>612</v>
      </c>
      <c r="D48" s="100" t="s">
        <v>76</v>
      </c>
      <c r="E48" s="117"/>
      <c r="F48" s="117"/>
      <c r="G48" s="102">
        <f>SUM(E48:F48)</f>
        <v>0</v>
      </c>
      <c r="H48" s="105">
        <f>C48*G48</f>
        <v>0</v>
      </c>
      <c r="I48" s="24">
        <v>3</v>
      </c>
      <c r="J48" s="24">
        <v>2</v>
      </c>
      <c r="K48" s="24">
        <v>5</v>
      </c>
      <c r="L48" s="24">
        <v>3060</v>
      </c>
      <c r="M48" s="24">
        <v>4.8</v>
      </c>
      <c r="N48" s="24">
        <v>2.16</v>
      </c>
      <c r="O48" s="24">
        <v>6.96</v>
      </c>
      <c r="P48" s="24">
        <v>4259.5200000000004</v>
      </c>
    </row>
    <row r="49" spans="1:19" x14ac:dyDescent="0.25">
      <c r="A49" s="16" t="s">
        <v>114</v>
      </c>
      <c r="B49" s="17" t="s">
        <v>115</v>
      </c>
      <c r="C49" s="18">
        <v>324</v>
      </c>
      <c r="D49" s="19" t="s">
        <v>76</v>
      </c>
      <c r="E49" s="20"/>
      <c r="F49" s="20"/>
      <c r="G49" s="21">
        <f>SUM(E49:F49)</f>
        <v>0</v>
      </c>
      <c r="H49" s="22">
        <f>C49*G49</f>
        <v>0</v>
      </c>
      <c r="I49" s="24">
        <v>4.5</v>
      </c>
      <c r="J49" s="24">
        <v>3</v>
      </c>
      <c r="K49" s="24">
        <v>7.5</v>
      </c>
      <c r="L49" s="24">
        <v>2430</v>
      </c>
      <c r="M49" s="24">
        <v>5.8</v>
      </c>
      <c r="N49" s="24">
        <v>2.61</v>
      </c>
      <c r="O49" s="24">
        <v>8.41</v>
      </c>
      <c r="P49" s="24">
        <v>2724.84</v>
      </c>
    </row>
    <row r="50" spans="1:19" x14ac:dyDescent="0.25">
      <c r="A50" s="16" t="s">
        <v>118</v>
      </c>
      <c r="B50" s="110" t="s">
        <v>119</v>
      </c>
      <c r="C50" s="113">
        <v>54</v>
      </c>
      <c r="D50" s="115" t="s">
        <v>53</v>
      </c>
      <c r="E50" s="117"/>
      <c r="F50" s="117"/>
      <c r="G50" s="119">
        <f>SUM(E50:F50)</f>
        <v>0</v>
      </c>
      <c r="H50" s="22">
        <f>C50*G50</f>
        <v>0</v>
      </c>
      <c r="I50" s="24">
        <v>30</v>
      </c>
      <c r="J50" s="24">
        <v>15</v>
      </c>
      <c r="K50" s="24">
        <v>45</v>
      </c>
      <c r="L50" s="24">
        <v>2430</v>
      </c>
      <c r="M50" s="24">
        <v>69.680000000000007</v>
      </c>
      <c r="N50" s="24">
        <v>45</v>
      </c>
      <c r="O50" s="24">
        <v>114.68</v>
      </c>
      <c r="P50" s="24">
        <v>6192.72</v>
      </c>
    </row>
    <row r="51" spans="1:19" x14ac:dyDescent="0.25">
      <c r="A51" s="16" t="s">
        <v>54</v>
      </c>
      <c r="B51" s="17" t="s">
        <v>55</v>
      </c>
      <c r="C51" s="18">
        <v>21</v>
      </c>
      <c r="D51" s="19" t="s">
        <v>53</v>
      </c>
      <c r="E51" s="20"/>
      <c r="F51" s="20"/>
      <c r="G51" s="21">
        <f>SUM(E51:F51)</f>
        <v>0</v>
      </c>
      <c r="H51" s="22">
        <f>C51*G51</f>
        <v>0</v>
      </c>
      <c r="I51" s="24">
        <v>0</v>
      </c>
      <c r="J51" s="24">
        <v>100</v>
      </c>
      <c r="K51" s="24">
        <v>100</v>
      </c>
      <c r="L51" s="24">
        <v>2100</v>
      </c>
      <c r="M51" s="24" t="s">
        <v>23</v>
      </c>
      <c r="N51" s="24">
        <v>70</v>
      </c>
      <c r="O51" s="24">
        <v>70</v>
      </c>
      <c r="P51" s="24">
        <v>1470</v>
      </c>
    </row>
    <row r="52" spans="1:19" x14ac:dyDescent="0.25">
      <c r="A52" s="92">
        <v>6</v>
      </c>
      <c r="B52" s="130" t="s">
        <v>130</v>
      </c>
      <c r="C52" s="96"/>
      <c r="D52" s="96"/>
      <c r="E52" s="96"/>
      <c r="F52" s="96"/>
      <c r="G52" s="96"/>
      <c r="H52" s="104">
        <f>H53</f>
        <v>0</v>
      </c>
      <c r="L52" s="24">
        <v>1800</v>
      </c>
      <c r="P52" s="24">
        <v>8550</v>
      </c>
    </row>
    <row r="53" spans="1:19" x14ac:dyDescent="0.25">
      <c r="A53" s="16" t="s">
        <v>56</v>
      </c>
      <c r="B53" s="17" t="s">
        <v>57</v>
      </c>
      <c r="C53" s="18">
        <v>36</v>
      </c>
      <c r="D53" s="19" t="s">
        <v>53</v>
      </c>
      <c r="E53" s="20"/>
      <c r="F53" s="20"/>
      <c r="G53" s="21">
        <f>SUM(E53:F53)</f>
        <v>0</v>
      </c>
      <c r="H53" s="22">
        <f>C53*G53</f>
        <v>0</v>
      </c>
      <c r="I53" s="24">
        <v>0</v>
      </c>
      <c r="J53" s="24">
        <v>50</v>
      </c>
      <c r="K53" s="24">
        <v>50</v>
      </c>
      <c r="L53" s="24">
        <v>1800</v>
      </c>
      <c r="M53" s="24" t="s">
        <v>23</v>
      </c>
      <c r="N53" s="24">
        <v>25</v>
      </c>
      <c r="O53" s="24">
        <v>25</v>
      </c>
      <c r="P53" s="24">
        <v>900</v>
      </c>
    </row>
    <row r="54" spans="1:19" x14ac:dyDescent="0.25">
      <c r="A54" s="16" t="s">
        <v>58</v>
      </c>
      <c r="B54" s="110" t="s">
        <v>59</v>
      </c>
      <c r="C54" s="113">
        <v>18</v>
      </c>
      <c r="D54" s="115" t="s">
        <v>53</v>
      </c>
      <c r="E54" s="117"/>
      <c r="F54" s="117"/>
      <c r="G54" s="119">
        <f>SUM(E54:F54)</f>
        <v>0</v>
      </c>
      <c r="H54" s="22">
        <f>C54*G54</f>
        <v>0</v>
      </c>
      <c r="I54" s="24">
        <v>0</v>
      </c>
      <c r="J54" s="24">
        <v>100</v>
      </c>
      <c r="K54" s="24">
        <v>100</v>
      </c>
      <c r="L54" s="24">
        <v>1800</v>
      </c>
      <c r="M54" s="24" t="s">
        <v>23</v>
      </c>
      <c r="N54" s="24">
        <v>45</v>
      </c>
      <c r="O54" s="24">
        <v>45</v>
      </c>
      <c r="P54" s="24">
        <v>810</v>
      </c>
    </row>
    <row r="55" spans="1:19" x14ac:dyDescent="0.25">
      <c r="A55" s="16" t="s">
        <v>60</v>
      </c>
      <c r="B55" s="110" t="s">
        <v>61</v>
      </c>
      <c r="C55" s="113">
        <v>72</v>
      </c>
      <c r="D55" s="115" t="s">
        <v>53</v>
      </c>
      <c r="E55" s="117"/>
      <c r="F55" s="117"/>
      <c r="G55" s="119">
        <f>SUM(E55:F55)</f>
        <v>0</v>
      </c>
      <c r="H55" s="22">
        <f>C55*G55</f>
        <v>0</v>
      </c>
      <c r="I55" s="24">
        <v>0</v>
      </c>
      <c r="J55" s="24">
        <v>25</v>
      </c>
      <c r="K55" s="24">
        <v>25</v>
      </c>
      <c r="L55" s="24">
        <v>1800</v>
      </c>
      <c r="M55" s="24" t="s">
        <v>23</v>
      </c>
      <c r="N55" s="24">
        <v>25</v>
      </c>
      <c r="O55" s="24">
        <v>25</v>
      </c>
      <c r="P55" s="24">
        <v>1800</v>
      </c>
    </row>
    <row r="56" spans="1:19" x14ac:dyDescent="0.25">
      <c r="A56" s="16" t="s">
        <v>124</v>
      </c>
      <c r="B56" s="17" t="s">
        <v>125</v>
      </c>
      <c r="C56" s="18">
        <v>36</v>
      </c>
      <c r="D56" s="19" t="s">
        <v>53</v>
      </c>
      <c r="E56" s="20"/>
      <c r="F56" s="20"/>
      <c r="G56" s="21">
        <f>SUM(E56:F56)</f>
        <v>0</v>
      </c>
      <c r="H56" s="22">
        <f>C56*G56</f>
        <v>0</v>
      </c>
      <c r="I56" s="24">
        <v>30</v>
      </c>
      <c r="J56" s="24">
        <v>20</v>
      </c>
      <c r="K56" s="24">
        <v>50</v>
      </c>
      <c r="L56" s="24">
        <v>1800</v>
      </c>
      <c r="M56" s="24">
        <v>117.37</v>
      </c>
      <c r="N56" s="24">
        <v>45</v>
      </c>
      <c r="O56" s="24">
        <v>162.37</v>
      </c>
      <c r="P56" s="24">
        <v>5845.46</v>
      </c>
    </row>
    <row r="57" spans="1:19" x14ac:dyDescent="0.25">
      <c r="A57" s="16" t="s">
        <v>131</v>
      </c>
      <c r="B57" s="131" t="s">
        <v>132</v>
      </c>
      <c r="C57" s="29">
        <v>900</v>
      </c>
      <c r="D57" s="20" t="s">
        <v>40</v>
      </c>
      <c r="E57" s="30"/>
      <c r="F57" s="30"/>
      <c r="G57" s="21">
        <f>SUM(E57:F57)</f>
        <v>0</v>
      </c>
      <c r="H57" s="22">
        <f>C57*G57</f>
        <v>0</v>
      </c>
      <c r="I57" s="24">
        <v>1</v>
      </c>
      <c r="J57" s="24">
        <v>1</v>
      </c>
      <c r="K57" s="24">
        <v>2</v>
      </c>
      <c r="L57" s="24">
        <v>1800</v>
      </c>
      <c r="M57" s="24">
        <v>4</v>
      </c>
      <c r="N57" s="24">
        <v>5.5</v>
      </c>
      <c r="O57" s="24">
        <v>9.5</v>
      </c>
      <c r="P57" s="24">
        <v>8550</v>
      </c>
    </row>
    <row r="58" spans="1:19" ht="25.5" x14ac:dyDescent="0.25">
      <c r="A58" s="16" t="s">
        <v>66</v>
      </c>
      <c r="B58" s="17" t="s">
        <v>67</v>
      </c>
      <c r="C58" s="18">
        <v>9</v>
      </c>
      <c r="D58" s="19" t="s">
        <v>40</v>
      </c>
      <c r="E58" s="143">
        <v>80</v>
      </c>
      <c r="F58" s="143">
        <v>10</v>
      </c>
      <c r="G58" s="21">
        <f>SUM(E58:F58)</f>
        <v>90</v>
      </c>
      <c r="H58" s="22">
        <f>C58*G58</f>
        <v>810</v>
      </c>
      <c r="I58" s="24">
        <v>120</v>
      </c>
      <c r="J58" s="24">
        <v>60</v>
      </c>
      <c r="K58" s="24">
        <v>180</v>
      </c>
      <c r="L58" s="24">
        <v>1620</v>
      </c>
      <c r="M58" s="24">
        <v>209.87</v>
      </c>
      <c r="N58" s="24">
        <v>178.83</v>
      </c>
      <c r="O58" s="24">
        <v>388.7</v>
      </c>
      <c r="P58" s="24">
        <v>3498.34</v>
      </c>
      <c r="Q58" s="24">
        <v>55</v>
      </c>
      <c r="R58" s="24">
        <v>25</v>
      </c>
      <c r="S58" s="24">
        <v>720</v>
      </c>
    </row>
    <row r="59" spans="1:19" x14ac:dyDescent="0.25">
      <c r="A59" s="16" t="s">
        <v>120</v>
      </c>
      <c r="B59" s="17" t="s">
        <v>121</v>
      </c>
      <c r="C59" s="18">
        <v>36</v>
      </c>
      <c r="D59" s="19" t="s">
        <v>53</v>
      </c>
      <c r="E59" s="20"/>
      <c r="F59" s="20"/>
      <c r="G59" s="21">
        <f>SUM(E59:F59)</f>
        <v>0</v>
      </c>
      <c r="H59" s="22">
        <f>C59*G59</f>
        <v>0</v>
      </c>
      <c r="I59" s="24">
        <v>30</v>
      </c>
      <c r="J59" s="24">
        <v>15</v>
      </c>
      <c r="K59" s="24">
        <v>45</v>
      </c>
      <c r="L59" s="24">
        <v>1620</v>
      </c>
      <c r="M59" s="24">
        <v>34.35</v>
      </c>
      <c r="N59" s="24">
        <v>45</v>
      </c>
      <c r="O59" s="24">
        <v>79.349999999999994</v>
      </c>
      <c r="P59" s="24">
        <v>2856.6</v>
      </c>
    </row>
    <row r="60" spans="1:19" x14ac:dyDescent="0.25">
      <c r="A60" s="16" t="s">
        <v>108</v>
      </c>
      <c r="B60" s="110" t="s">
        <v>109</v>
      </c>
      <c r="C60" s="113">
        <v>15</v>
      </c>
      <c r="D60" s="115" t="s">
        <v>53</v>
      </c>
      <c r="E60" s="117"/>
      <c r="F60" s="117"/>
      <c r="G60" s="119">
        <f>SUM(E60:F60)</f>
        <v>0</v>
      </c>
      <c r="H60" s="22">
        <f>C60*G60</f>
        <v>0</v>
      </c>
      <c r="I60" s="24">
        <v>50</v>
      </c>
      <c r="J60" s="24">
        <v>50</v>
      </c>
      <c r="K60" s="24">
        <v>100</v>
      </c>
      <c r="L60" s="24">
        <v>1500</v>
      </c>
      <c r="M60" s="24">
        <v>18.18</v>
      </c>
      <c r="N60" s="24">
        <v>5.45</v>
      </c>
      <c r="O60" s="24">
        <v>23.63</v>
      </c>
      <c r="P60" s="24">
        <v>354.51</v>
      </c>
    </row>
    <row r="61" spans="1:19" x14ac:dyDescent="0.25">
      <c r="A61" s="16" t="s">
        <v>35</v>
      </c>
      <c r="B61" s="17" t="s">
        <v>36</v>
      </c>
      <c r="C61" s="18">
        <v>5</v>
      </c>
      <c r="D61" s="19" t="s">
        <v>22</v>
      </c>
      <c r="E61" s="20"/>
      <c r="F61" s="20"/>
      <c r="G61" s="21">
        <f>SUM(E61:F61)</f>
        <v>0</v>
      </c>
      <c r="H61" s="22">
        <f>C61*G61</f>
        <v>0</v>
      </c>
      <c r="I61" s="24">
        <v>0</v>
      </c>
      <c r="J61" s="24">
        <v>250</v>
      </c>
      <c r="K61" s="24">
        <v>250</v>
      </c>
      <c r="L61" s="24">
        <v>1250</v>
      </c>
      <c r="M61" s="24" t="s">
        <v>23</v>
      </c>
      <c r="N61" s="24">
        <v>698.6</v>
      </c>
      <c r="O61" s="24">
        <v>698.6</v>
      </c>
      <c r="P61" s="24">
        <v>3493</v>
      </c>
    </row>
    <row r="62" spans="1:19" x14ac:dyDescent="0.25">
      <c r="A62" s="16" t="s">
        <v>41</v>
      </c>
      <c r="B62" s="110" t="s">
        <v>42</v>
      </c>
      <c r="C62" s="113">
        <v>1</v>
      </c>
      <c r="D62" s="115" t="s">
        <v>43</v>
      </c>
      <c r="E62" s="117"/>
      <c r="F62" s="117"/>
      <c r="G62" s="119">
        <f>SUM(E62:F62)</f>
        <v>0</v>
      </c>
      <c r="H62" s="22">
        <f>C62*G62</f>
        <v>0</v>
      </c>
      <c r="I62" s="24">
        <v>750</v>
      </c>
      <c r="J62" s="24">
        <v>200</v>
      </c>
      <c r="K62" s="24">
        <v>950</v>
      </c>
      <c r="L62" s="24">
        <v>950</v>
      </c>
      <c r="M62" s="24">
        <v>485.91</v>
      </c>
      <c r="N62" s="24">
        <v>323.94</v>
      </c>
      <c r="O62" s="24">
        <v>809.85</v>
      </c>
      <c r="P62" s="24">
        <v>809.85</v>
      </c>
    </row>
    <row r="63" spans="1:19" x14ac:dyDescent="0.25">
      <c r="A63" s="93" t="s">
        <v>29</v>
      </c>
      <c r="B63" s="97" t="s">
        <v>30</v>
      </c>
      <c r="C63" s="98">
        <v>1</v>
      </c>
      <c r="D63" s="100" t="s">
        <v>28</v>
      </c>
      <c r="E63" s="101"/>
      <c r="F63" s="101"/>
      <c r="G63" s="102">
        <f>SUM(E63:F63)</f>
        <v>0</v>
      </c>
      <c r="H63" s="105">
        <f>C63*G63</f>
        <v>0</v>
      </c>
      <c r="I63" s="24">
        <v>500</v>
      </c>
      <c r="J63" s="24">
        <v>0</v>
      </c>
      <c r="K63" s="24">
        <v>500</v>
      </c>
      <c r="L63" s="24">
        <v>500</v>
      </c>
      <c r="M63" s="24" t="s">
        <v>23</v>
      </c>
      <c r="N63" s="24">
        <v>4501.3999999999996</v>
      </c>
      <c r="O63" s="24">
        <v>4501.3999999999996</v>
      </c>
      <c r="P63" s="24">
        <v>4501.3999999999996</v>
      </c>
    </row>
    <row r="64" spans="1:19" ht="15.75" thickBot="1" x14ac:dyDescent="0.3">
      <c r="A64" s="16" t="s">
        <v>51</v>
      </c>
      <c r="B64" s="110" t="s">
        <v>52</v>
      </c>
      <c r="C64" s="113">
        <v>5</v>
      </c>
      <c r="D64" s="115" t="s">
        <v>53</v>
      </c>
      <c r="E64" s="117"/>
      <c r="F64" s="117"/>
      <c r="G64" s="119">
        <f>SUM(E64:F64)</f>
        <v>0</v>
      </c>
      <c r="H64" s="22">
        <f>C64*G64</f>
        <v>0</v>
      </c>
      <c r="I64" s="24">
        <v>0</v>
      </c>
      <c r="J64" s="24">
        <v>100</v>
      </c>
      <c r="K64" s="24">
        <v>100</v>
      </c>
      <c r="L64" s="24">
        <v>500</v>
      </c>
      <c r="M64" s="24" t="s">
        <v>23</v>
      </c>
      <c r="N64" s="24">
        <v>70</v>
      </c>
      <c r="O64" s="24">
        <v>70</v>
      </c>
      <c r="P64" s="24">
        <v>350</v>
      </c>
    </row>
    <row r="65" spans="1:16" x14ac:dyDescent="0.25">
      <c r="A65" s="109" t="s">
        <v>26</v>
      </c>
      <c r="B65" s="111" t="s">
        <v>27</v>
      </c>
      <c r="C65" s="114">
        <v>1</v>
      </c>
      <c r="D65" s="116" t="s">
        <v>28</v>
      </c>
      <c r="E65" s="118"/>
      <c r="F65" s="118"/>
      <c r="G65" s="120">
        <f>SUM(E65:F65)</f>
        <v>0</v>
      </c>
      <c r="H65" s="122">
        <f>C65*G65</f>
        <v>0</v>
      </c>
      <c r="I65" s="24">
        <v>0</v>
      </c>
      <c r="J65" s="24">
        <v>400</v>
      </c>
      <c r="K65" s="24">
        <v>400</v>
      </c>
      <c r="L65" s="24">
        <v>400</v>
      </c>
      <c r="M65" s="24" t="s">
        <v>23</v>
      </c>
      <c r="N65" s="24">
        <v>509.72</v>
      </c>
      <c r="O65" s="24">
        <v>509.72</v>
      </c>
      <c r="P65" s="24">
        <v>509.72</v>
      </c>
    </row>
    <row r="66" spans="1:16" x14ac:dyDescent="0.25">
      <c r="A66" s="91" t="s">
        <v>134</v>
      </c>
      <c r="B66" s="146"/>
      <c r="C66" s="99"/>
      <c r="D66" s="99"/>
      <c r="E66" s="99"/>
      <c r="F66" s="99"/>
      <c r="G66" s="99"/>
      <c r="H66" s="38">
        <f>SUM(H64:H65)</f>
        <v>0</v>
      </c>
      <c r="L66" s="137">
        <f>(L68+L69*2+SUM(L70:L124))/2</f>
        <v>0</v>
      </c>
      <c r="P66" s="137">
        <f>(P68+P69*2+SUM(P70:P124))/2</f>
        <v>0</v>
      </c>
    </row>
    <row r="67" spans="1:16" ht="15.75" thickBot="1" x14ac:dyDescent="0.3">
      <c r="A67" s="95"/>
      <c r="B67" s="132"/>
      <c r="C67" s="90"/>
      <c r="D67" s="90"/>
      <c r="E67" s="90"/>
      <c r="F67" s="90"/>
      <c r="G67" s="90"/>
      <c r="H67" s="107"/>
    </row>
  </sheetData>
  <autoFilter ref="A7:S67" xr:uid="{00000000-0001-0000-0100-000000000000}">
    <sortState xmlns:xlrd2="http://schemas.microsoft.com/office/spreadsheetml/2017/richdata2" ref="A8:S67">
      <sortCondition descending="1" ref="L7:L67"/>
    </sortState>
  </autoFilter>
  <conditionalFormatting sqref="L11:L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0407-F51A-4BE6-9847-8C4C2650F7A7}">
  <dimension ref="A1:AB67"/>
  <sheetViews>
    <sheetView tabSelected="1" workbookViewId="0">
      <selection activeCell="R8" sqref="R8"/>
    </sheetView>
  </sheetViews>
  <sheetFormatPr defaultColWidth="14.42578125" defaultRowHeight="15" x14ac:dyDescent="0.25"/>
  <cols>
    <col min="1" max="1" width="6.28515625" style="138" customWidth="1"/>
    <col min="2" max="2" width="55.28515625" style="222" bestFit="1" customWidth="1"/>
    <col min="3" max="3" width="14.7109375" style="138" customWidth="1"/>
    <col min="4" max="4" width="11.5703125" style="138" bestFit="1" customWidth="1"/>
    <col min="5" max="5" width="13.7109375" style="223" bestFit="1" customWidth="1"/>
    <col min="6" max="6" width="11" style="223" bestFit="1" customWidth="1"/>
    <col min="7" max="7" width="12.42578125" style="223" bestFit="1" customWidth="1"/>
    <col min="8" max="8" width="15.85546875" style="223" bestFit="1" customWidth="1"/>
    <col min="9" max="9" width="12.28515625" style="174" bestFit="1" customWidth="1"/>
    <col min="10" max="10" width="16.140625" style="174" bestFit="1" customWidth="1"/>
    <col min="11" max="11" width="12.42578125" style="174" bestFit="1" customWidth="1"/>
    <col min="12" max="12" width="12.7109375" style="174" bestFit="1" customWidth="1"/>
    <col min="13" max="13" width="10.85546875" style="174" bestFit="1" customWidth="1"/>
    <col min="14" max="15" width="10.7109375" style="174" bestFit="1" customWidth="1"/>
    <col min="16" max="16" width="14.42578125" style="174" bestFit="1" customWidth="1"/>
    <col min="17" max="17" width="12.7109375" style="174" customWidth="1"/>
    <col min="18" max="18" width="10.5703125" style="174" bestFit="1" customWidth="1"/>
    <col min="19" max="19" width="12.7109375" style="174" bestFit="1" customWidth="1"/>
    <col min="20" max="20" width="8.7109375" customWidth="1"/>
    <col min="21" max="21" width="14.42578125" bestFit="1" customWidth="1"/>
    <col min="22" max="25" width="12.7109375" bestFit="1" customWidth="1"/>
    <col min="26" max="26" width="8.28515625" style="142" bestFit="1" customWidth="1"/>
    <col min="27" max="27" width="7.7109375" bestFit="1" customWidth="1"/>
    <col min="28" max="28" width="5.5703125" bestFit="1" customWidth="1"/>
  </cols>
  <sheetData>
    <row r="1" spans="1:28" x14ac:dyDescent="0.25">
      <c r="A1" s="1" t="s">
        <v>0</v>
      </c>
      <c r="B1" s="123"/>
      <c r="C1" s="46"/>
      <c r="D1" s="46"/>
      <c r="E1" s="153" t="s">
        <v>137</v>
      </c>
      <c r="F1" s="154"/>
      <c r="G1" s="154"/>
      <c r="H1" s="155"/>
      <c r="I1" s="88" t="s">
        <v>1</v>
      </c>
      <c r="M1" s="88" t="s">
        <v>2</v>
      </c>
      <c r="Q1" s="88" t="s">
        <v>3</v>
      </c>
      <c r="V1" s="88" t="s">
        <v>137</v>
      </c>
      <c r="W1" s="88" t="s">
        <v>1</v>
      </c>
      <c r="X1" s="88" t="s">
        <v>2</v>
      </c>
      <c r="Y1" s="88" t="s">
        <v>3</v>
      </c>
    </row>
    <row r="2" spans="1:28" hidden="1" x14ac:dyDescent="0.25">
      <c r="A2" s="4" t="s">
        <v>4</v>
      </c>
      <c r="B2" s="124"/>
      <c r="C2" s="48"/>
      <c r="D2" s="48"/>
      <c r="E2" s="156"/>
      <c r="F2" s="156"/>
      <c r="G2" s="156"/>
      <c r="H2" s="157"/>
    </row>
    <row r="3" spans="1:28" hidden="1" x14ac:dyDescent="0.25">
      <c r="A3" s="5"/>
      <c r="B3" s="125"/>
      <c r="C3" s="50"/>
      <c r="D3" s="50"/>
      <c r="E3" s="158"/>
      <c r="F3" s="158"/>
      <c r="G3" s="158"/>
      <c r="H3" s="159"/>
    </row>
    <row r="4" spans="1:28" hidden="1" x14ac:dyDescent="0.25">
      <c r="A4" s="6" t="s">
        <v>5</v>
      </c>
      <c r="B4" s="126"/>
      <c r="C4" s="52"/>
      <c r="D4" s="52"/>
      <c r="E4" s="160"/>
      <c r="F4" s="160"/>
      <c r="G4" s="160"/>
      <c r="H4" s="161"/>
    </row>
    <row r="5" spans="1:28" ht="15.75" hidden="1" thickBot="1" x14ac:dyDescent="0.3">
      <c r="A5" s="7" t="s">
        <v>6</v>
      </c>
      <c r="B5" s="127"/>
      <c r="C5" s="54"/>
      <c r="D5" s="54"/>
      <c r="E5" s="162"/>
      <c r="F5" s="162"/>
      <c r="G5" s="162"/>
      <c r="H5" s="163"/>
    </row>
    <row r="6" spans="1:28" hidden="1" x14ac:dyDescent="0.25">
      <c r="A6" s="84"/>
      <c r="B6" s="128"/>
      <c r="C6" s="85"/>
      <c r="D6" s="85"/>
      <c r="E6" s="164"/>
      <c r="F6" s="164"/>
      <c r="G6" s="164"/>
      <c r="H6" s="165">
        <f>H67</f>
        <v>0</v>
      </c>
      <c r="L6" s="174">
        <f>L67</f>
        <v>0</v>
      </c>
      <c r="P6" s="174">
        <f>P67</f>
        <v>0</v>
      </c>
      <c r="S6" s="174">
        <v>757308.39</v>
      </c>
    </row>
    <row r="7" spans="1:28" ht="30" x14ac:dyDescent="0.25">
      <c r="A7" s="87" t="s">
        <v>7</v>
      </c>
      <c r="B7" s="86" t="s">
        <v>8</v>
      </c>
      <c r="C7" s="88" t="s">
        <v>9</v>
      </c>
      <c r="D7" s="88" t="s">
        <v>10</v>
      </c>
      <c r="E7" s="153" t="s">
        <v>11</v>
      </c>
      <c r="F7" s="166" t="s">
        <v>12</v>
      </c>
      <c r="G7" s="166" t="s">
        <v>13</v>
      </c>
      <c r="H7" s="167" t="s">
        <v>14</v>
      </c>
      <c r="I7" s="86" t="s">
        <v>11</v>
      </c>
      <c r="J7" s="86" t="s">
        <v>12</v>
      </c>
      <c r="K7" s="86" t="s">
        <v>13</v>
      </c>
      <c r="L7" s="86" t="s">
        <v>14</v>
      </c>
      <c r="M7" s="86" t="s">
        <v>15</v>
      </c>
      <c r="N7" s="86" t="s">
        <v>16</v>
      </c>
      <c r="O7" s="86" t="s">
        <v>17</v>
      </c>
      <c r="P7" s="86" t="s">
        <v>18</v>
      </c>
      <c r="Q7" s="86" t="s">
        <v>12</v>
      </c>
      <c r="R7" s="86" t="s">
        <v>15</v>
      </c>
      <c r="S7" s="86" t="s">
        <v>14</v>
      </c>
      <c r="U7" s="139" t="s">
        <v>135</v>
      </c>
    </row>
    <row r="8" spans="1:28" x14ac:dyDescent="0.25">
      <c r="A8" s="108" t="s">
        <v>133</v>
      </c>
      <c r="B8" s="175"/>
      <c r="C8" s="148"/>
      <c r="D8" s="148"/>
      <c r="E8" s="168"/>
      <c r="F8" s="224">
        <v>0.25</v>
      </c>
      <c r="G8" s="169"/>
      <c r="H8" s="176">
        <v>247002.91249999998</v>
      </c>
      <c r="J8" s="224">
        <v>0.27500000000000002</v>
      </c>
      <c r="L8" s="174">
        <v>197424.33</v>
      </c>
      <c r="N8" s="224">
        <v>0.2</v>
      </c>
      <c r="P8" s="174">
        <v>201696.71</v>
      </c>
      <c r="R8" s="224">
        <v>0.22</v>
      </c>
      <c r="S8" s="177">
        <v>136563.80760000003</v>
      </c>
      <c r="Z8" s="142" t="str">
        <f>IF(OR(L11/P11&gt;1.5,L11/P11&lt;0.6),"verificar","")</f>
        <v>verificar</v>
      </c>
    </row>
    <row r="9" spans="1:28" hidden="1" x14ac:dyDescent="0.25">
      <c r="A9" s="94" t="s">
        <v>14</v>
      </c>
      <c r="B9" s="129"/>
      <c r="C9" s="103"/>
      <c r="D9" s="103"/>
      <c r="E9" s="170"/>
      <c r="F9" s="170"/>
      <c r="G9" s="170"/>
      <c r="H9" s="178" t="e">
        <f>SUM(#REF!,#REF!,#REF!,#REF!,#REF!,H7)</f>
        <v>#REF!</v>
      </c>
      <c r="L9" s="174">
        <v>717906.65</v>
      </c>
      <c r="P9" s="174">
        <v>1008483.56</v>
      </c>
      <c r="Z9" s="142">
        <f t="shared" ref="Z9:Z67" si="0">L12/P12</f>
        <v>1.0257912882150602</v>
      </c>
    </row>
    <row r="10" spans="1:28" hidden="1" x14ac:dyDescent="0.25">
      <c r="A10" s="179">
        <v>4</v>
      </c>
      <c r="B10" s="180" t="s">
        <v>65</v>
      </c>
      <c r="C10" s="181"/>
      <c r="D10" s="181"/>
      <c r="E10" s="182"/>
      <c r="F10" s="182"/>
      <c r="G10" s="182"/>
      <c r="H10" s="183">
        <f>SUM(H11:H27)</f>
        <v>2360311.7999999998</v>
      </c>
      <c r="L10" s="174">
        <v>475624.9</v>
      </c>
      <c r="P10" s="174">
        <v>653659.25</v>
      </c>
      <c r="S10" s="174">
        <f>SUM(S11:S27)</f>
        <v>389080.6</v>
      </c>
      <c r="Z10" s="142">
        <f t="shared" si="0"/>
        <v>0.50642589614995892</v>
      </c>
    </row>
    <row r="11" spans="1:28" ht="30" x14ac:dyDescent="0.25">
      <c r="A11" s="184" t="s">
        <v>85</v>
      </c>
      <c r="B11" s="185" t="s">
        <v>86</v>
      </c>
      <c r="C11" s="186">
        <v>486.9</v>
      </c>
      <c r="D11" s="187" t="s">
        <v>40</v>
      </c>
      <c r="E11" s="188">
        <v>295</v>
      </c>
      <c r="F11" s="188">
        <v>95</v>
      </c>
      <c r="G11" s="189">
        <f>SUM(E11:F11)</f>
        <v>390</v>
      </c>
      <c r="H11" s="190">
        <f>C11*G11</f>
        <v>189891</v>
      </c>
      <c r="I11" s="174">
        <v>170</v>
      </c>
      <c r="J11" s="174">
        <v>80</v>
      </c>
      <c r="K11" s="174">
        <v>250</v>
      </c>
      <c r="L11" s="177">
        <v>121725</v>
      </c>
      <c r="M11" s="174">
        <v>351.86</v>
      </c>
      <c r="N11" s="174">
        <v>115.16</v>
      </c>
      <c r="O11" s="174">
        <v>467.02</v>
      </c>
      <c r="P11" s="191">
        <v>227392.04</v>
      </c>
      <c r="Q11" s="174">
        <v>50</v>
      </c>
      <c r="R11" s="174">
        <v>260</v>
      </c>
      <c r="S11" s="174">
        <v>150939</v>
      </c>
      <c r="AA11" s="142"/>
    </row>
    <row r="12" spans="1:28" ht="30" x14ac:dyDescent="0.25">
      <c r="A12" s="184" t="s">
        <v>87</v>
      </c>
      <c r="B12" s="185" t="s">
        <v>88</v>
      </c>
      <c r="C12" s="186">
        <v>137.19999999999999</v>
      </c>
      <c r="D12" s="187" t="s">
        <v>40</v>
      </c>
      <c r="E12" s="188">
        <v>370</v>
      </c>
      <c r="F12" s="188">
        <v>130</v>
      </c>
      <c r="G12" s="189">
        <f>SUM(E12:F12)</f>
        <v>500</v>
      </c>
      <c r="H12" s="176">
        <f>C12*G12</f>
        <v>68600</v>
      </c>
      <c r="I12" s="174">
        <v>300</v>
      </c>
      <c r="J12" s="174">
        <v>120</v>
      </c>
      <c r="K12" s="174">
        <v>420</v>
      </c>
      <c r="L12" s="174">
        <v>57624</v>
      </c>
      <c r="M12" s="174">
        <v>351.86</v>
      </c>
      <c r="N12" s="174">
        <v>57.58</v>
      </c>
      <c r="O12" s="174">
        <v>409.44</v>
      </c>
      <c r="P12" s="174">
        <v>56175.17</v>
      </c>
      <c r="Q12" s="174">
        <v>15</v>
      </c>
      <c r="R12" s="174">
        <v>391</v>
      </c>
      <c r="S12" s="174">
        <v>55703.199999999997</v>
      </c>
      <c r="U12" s="140" t="s">
        <v>136</v>
      </c>
      <c r="V12" s="140">
        <f>(H11+H12)*(1+F8)</f>
        <v>323113.75</v>
      </c>
      <c r="W12" s="152">
        <f>(L11+L12)*(1+J8)</f>
        <v>228669.97499999998</v>
      </c>
      <c r="X12" s="141">
        <f>(P11+P12)*(1+N8)</f>
        <v>340280.652</v>
      </c>
      <c r="Y12" s="152">
        <f>(S11+S12)*(1+R8)</f>
        <v>252103.484</v>
      </c>
      <c r="Z12" s="142">
        <f>L12/AVERAGE(L12,P12,S12)</f>
        <v>1.0198795450470692</v>
      </c>
      <c r="AA12" s="142">
        <f>P12/AVERAGE(L12,P12,S12)</f>
        <v>0.99423689474076371</v>
      </c>
      <c r="AB12" s="142">
        <f>S12/AVERAGE(L12,P12,S12)</f>
        <v>0.98588356021216683</v>
      </c>
    </row>
    <row r="13" spans="1:28" hidden="1" x14ac:dyDescent="0.25">
      <c r="A13" s="179">
        <v>5</v>
      </c>
      <c r="B13" s="180" t="s">
        <v>101</v>
      </c>
      <c r="C13" s="181"/>
      <c r="D13" s="181"/>
      <c r="E13" s="182"/>
      <c r="F13" s="182"/>
      <c r="G13" s="182"/>
      <c r="H13" s="183">
        <f>SUM(H14:H26)</f>
        <v>1031710.4000000001</v>
      </c>
      <c r="L13" s="174">
        <v>98400</v>
      </c>
      <c r="P13" s="174">
        <v>194302.86</v>
      </c>
      <c r="Z13" s="142">
        <f t="shared" ref="Z13:Z66" si="1">L13/AVERAGE(L13,P13,S13)</f>
        <v>0.67235420931657452</v>
      </c>
      <c r="AA13" s="142">
        <f t="shared" ref="AA13:AA66" si="2">P13/AVERAGE(L13,P13,S13)</f>
        <v>1.3276457906834254</v>
      </c>
      <c r="AB13" s="142">
        <f>S13/AVERAGE(L13,P13,S13)</f>
        <v>0</v>
      </c>
    </row>
    <row r="14" spans="1:28" hidden="1" x14ac:dyDescent="0.25">
      <c r="A14" s="179">
        <v>3</v>
      </c>
      <c r="B14" s="180" t="s">
        <v>44</v>
      </c>
      <c r="C14" s="181"/>
      <c r="D14" s="181"/>
      <c r="E14" s="182"/>
      <c r="F14" s="182"/>
      <c r="G14" s="182"/>
      <c r="H14" s="183">
        <f>SUM(H15:H23)</f>
        <v>515855.2</v>
      </c>
      <c r="L14" s="174">
        <v>69481.75</v>
      </c>
      <c r="P14" s="174">
        <v>89645.38</v>
      </c>
      <c r="Z14" s="142">
        <f t="shared" si="1"/>
        <v>0.87328603236921321</v>
      </c>
      <c r="AA14" s="142">
        <f t="shared" si="2"/>
        <v>1.1267139676307869</v>
      </c>
      <c r="AB14" s="142">
        <f>S14/AVERAGE(L14,P14,S14)</f>
        <v>0</v>
      </c>
    </row>
    <row r="15" spans="1:28" hidden="1" x14ac:dyDescent="0.25">
      <c r="A15" s="179">
        <v>1</v>
      </c>
      <c r="B15" s="180" t="s">
        <v>19</v>
      </c>
      <c r="C15" s="181"/>
      <c r="D15" s="181"/>
      <c r="E15" s="182"/>
      <c r="F15" s="182"/>
      <c r="G15" s="182"/>
      <c r="H15" s="183">
        <f>SUM(H16:H22)</f>
        <v>249482.6</v>
      </c>
      <c r="L15" s="174">
        <v>63650</v>
      </c>
      <c r="P15" s="174">
        <v>52004.12</v>
      </c>
      <c r="Z15" s="142">
        <f t="shared" si="1"/>
        <v>1.1006957642321777</v>
      </c>
      <c r="AA15" s="142">
        <f t="shared" si="2"/>
        <v>0.89930423576782226</v>
      </c>
      <c r="AB15" s="142">
        <f>S15/AVERAGE(L15,P15,S15)</f>
        <v>0</v>
      </c>
    </row>
    <row r="16" spans="1:28" ht="30" x14ac:dyDescent="0.25">
      <c r="A16" s="184" t="s">
        <v>81</v>
      </c>
      <c r="B16" s="192" t="s">
        <v>82</v>
      </c>
      <c r="C16" s="193">
        <v>1943.8</v>
      </c>
      <c r="D16" s="194" t="s">
        <v>40</v>
      </c>
      <c r="E16" s="188">
        <v>16</v>
      </c>
      <c r="F16" s="188">
        <v>20</v>
      </c>
      <c r="G16" s="195">
        <f>SUM(E16:F16)</f>
        <v>36</v>
      </c>
      <c r="H16" s="176">
        <f>C16*G16</f>
        <v>69976.800000000003</v>
      </c>
      <c r="I16" s="174">
        <v>10</v>
      </c>
      <c r="J16" s="174">
        <v>15</v>
      </c>
      <c r="K16" s="174">
        <v>25</v>
      </c>
      <c r="L16" s="174">
        <v>48595</v>
      </c>
      <c r="M16" s="174">
        <v>16.739999999999998</v>
      </c>
      <c r="N16" s="174">
        <v>13.7</v>
      </c>
      <c r="O16" s="174">
        <v>30.44</v>
      </c>
      <c r="P16" s="174">
        <v>59169.27</v>
      </c>
      <c r="Q16" s="174">
        <v>7</v>
      </c>
      <c r="R16" s="174">
        <v>5</v>
      </c>
      <c r="S16" s="177">
        <v>23325.599999999999</v>
      </c>
      <c r="Z16" s="142">
        <f t="shared" si="1"/>
        <v>1.1120996610950946</v>
      </c>
      <c r="AA16" s="142">
        <f t="shared" si="2"/>
        <v>1.3540925015792602</v>
      </c>
      <c r="AB16" s="142">
        <f>S16/AVERAGE(L16,P16,S16)</f>
        <v>0.53380783732564541</v>
      </c>
    </row>
    <row r="17" spans="1:28" x14ac:dyDescent="0.25">
      <c r="A17" s="196" t="s">
        <v>79</v>
      </c>
      <c r="B17" s="197" t="s">
        <v>80</v>
      </c>
      <c r="C17" s="198">
        <v>2228.4</v>
      </c>
      <c r="D17" s="199" t="s">
        <v>40</v>
      </c>
      <c r="E17" s="200">
        <v>5</v>
      </c>
      <c r="F17" s="200">
        <v>10</v>
      </c>
      <c r="G17" s="201">
        <f>SUM(E17:F17)</f>
        <v>15</v>
      </c>
      <c r="H17" s="202">
        <f>C17*G17</f>
        <v>33426</v>
      </c>
      <c r="I17" s="174">
        <v>8</v>
      </c>
      <c r="J17" s="174">
        <v>12</v>
      </c>
      <c r="K17" s="174">
        <v>20</v>
      </c>
      <c r="L17" s="174">
        <v>44568</v>
      </c>
      <c r="M17" s="174">
        <v>11.65</v>
      </c>
      <c r="N17" s="174">
        <v>9.5399999999999991</v>
      </c>
      <c r="O17" s="174">
        <v>21.19</v>
      </c>
      <c r="P17" s="203">
        <v>47219.8</v>
      </c>
      <c r="Q17" s="174">
        <v>8</v>
      </c>
      <c r="R17" s="174">
        <v>4</v>
      </c>
      <c r="S17" s="177">
        <v>26740.799999999999</v>
      </c>
      <c r="Z17" s="142">
        <f t="shared" si="1"/>
        <v>1.1280315468165489</v>
      </c>
      <c r="AA17" s="142">
        <f t="shared" si="2"/>
        <v>1.1951495250935218</v>
      </c>
      <c r="AB17" s="142">
        <f>S17/AVERAGE(L17,P17,S17)</f>
        <v>0.67681892808992938</v>
      </c>
    </row>
    <row r="18" spans="1:28" x14ac:dyDescent="0.25">
      <c r="A18" s="184" t="s">
        <v>72</v>
      </c>
      <c r="B18" s="185" t="s">
        <v>73</v>
      </c>
      <c r="C18" s="186">
        <v>1477.7</v>
      </c>
      <c r="D18" s="187" t="s">
        <v>40</v>
      </c>
      <c r="E18" s="188">
        <v>22</v>
      </c>
      <c r="F18" s="188">
        <v>32</v>
      </c>
      <c r="G18" s="189">
        <f>SUM(E18:F18)</f>
        <v>54</v>
      </c>
      <c r="H18" s="190">
        <f>C18*G18</f>
        <v>79795.8</v>
      </c>
      <c r="I18" s="174">
        <v>10</v>
      </c>
      <c r="J18" s="174">
        <v>20</v>
      </c>
      <c r="K18" s="174">
        <v>30</v>
      </c>
      <c r="L18" s="177">
        <v>44331</v>
      </c>
      <c r="M18" s="174">
        <v>31.14</v>
      </c>
      <c r="N18" s="174">
        <v>25.47</v>
      </c>
      <c r="O18" s="174">
        <v>56.61</v>
      </c>
      <c r="P18" s="191">
        <v>83652.600000000006</v>
      </c>
      <c r="Q18" s="174">
        <v>20</v>
      </c>
      <c r="R18" s="174">
        <v>10</v>
      </c>
      <c r="S18" s="174">
        <v>44331</v>
      </c>
      <c r="Z18" s="142">
        <f t="shared" si="1"/>
        <v>0.77180343395162099</v>
      </c>
      <c r="AA18" s="142">
        <f t="shared" si="2"/>
        <v>1.4563931320967578</v>
      </c>
      <c r="AB18" s="142">
        <f>S18/AVERAGE(L18,P18,S18)</f>
        <v>0.77180343395162099</v>
      </c>
    </row>
    <row r="19" spans="1:28" x14ac:dyDescent="0.25">
      <c r="A19" s="184" t="s">
        <v>91</v>
      </c>
      <c r="B19" s="192" t="s">
        <v>92</v>
      </c>
      <c r="C19" s="193">
        <v>379.7</v>
      </c>
      <c r="D19" s="194" t="s">
        <v>40</v>
      </c>
      <c r="E19" s="188">
        <v>55</v>
      </c>
      <c r="F19" s="188">
        <v>40</v>
      </c>
      <c r="G19" s="195">
        <f>SUM(E19:F19)</f>
        <v>95</v>
      </c>
      <c r="H19" s="190">
        <f>C19*G19</f>
        <v>36071.5</v>
      </c>
      <c r="I19" s="174">
        <v>65</v>
      </c>
      <c r="J19" s="174">
        <v>20</v>
      </c>
      <c r="K19" s="174">
        <v>85</v>
      </c>
      <c r="L19" s="174">
        <v>32274.5</v>
      </c>
      <c r="M19" s="174">
        <v>36.590000000000003</v>
      </c>
      <c r="N19" s="174">
        <v>29.94</v>
      </c>
      <c r="O19" s="174">
        <v>66.53</v>
      </c>
      <c r="P19" s="177">
        <v>25261.439999999999</v>
      </c>
      <c r="Q19" s="174">
        <v>45</v>
      </c>
      <c r="R19" s="174">
        <v>45</v>
      </c>
      <c r="S19" s="174">
        <v>34173</v>
      </c>
      <c r="Z19" s="142">
        <f t="shared" si="1"/>
        <v>1.0557694811432778</v>
      </c>
      <c r="AA19" s="142">
        <f t="shared" si="2"/>
        <v>0.82635695058736902</v>
      </c>
      <c r="AB19" s="142">
        <f>S19/AVERAGE(L19,P19,S19)</f>
        <v>1.117873568269353</v>
      </c>
    </row>
    <row r="20" spans="1:28" ht="30" x14ac:dyDescent="0.25">
      <c r="A20" s="196" t="s">
        <v>102</v>
      </c>
      <c r="B20" s="197" t="s">
        <v>103</v>
      </c>
      <c r="C20" s="198">
        <v>18</v>
      </c>
      <c r="D20" s="199" t="s">
        <v>53</v>
      </c>
      <c r="E20" s="204"/>
      <c r="F20" s="204"/>
      <c r="G20" s="201">
        <f>SUM(E20:F20)</f>
        <v>0</v>
      </c>
      <c r="H20" s="202">
        <f>C20*G20</f>
        <v>0</v>
      </c>
      <c r="I20" s="174">
        <v>800</v>
      </c>
      <c r="J20" s="174">
        <v>800</v>
      </c>
      <c r="K20" s="174">
        <v>1600</v>
      </c>
      <c r="L20" s="174">
        <v>28800</v>
      </c>
      <c r="M20" s="174">
        <v>2406.25</v>
      </c>
      <c r="N20" s="174">
        <v>962.5</v>
      </c>
      <c r="O20" s="174">
        <v>3368.75</v>
      </c>
      <c r="P20" s="177">
        <v>60637.5</v>
      </c>
      <c r="Z20" s="142">
        <f t="shared" si="1"/>
        <v>0.64402515723270437</v>
      </c>
      <c r="AA20" s="142">
        <f t="shared" si="2"/>
        <v>1.3559748427672955</v>
      </c>
      <c r="AB20" s="142">
        <f>S20/AVERAGE(L20,P20,S20)</f>
        <v>0</v>
      </c>
    </row>
    <row r="21" spans="1:28" x14ac:dyDescent="0.25">
      <c r="A21" s="184" t="s">
        <v>24</v>
      </c>
      <c r="B21" s="185" t="s">
        <v>25</v>
      </c>
      <c r="C21" s="186">
        <v>5</v>
      </c>
      <c r="D21" s="187" t="s">
        <v>22</v>
      </c>
      <c r="E21" s="205"/>
      <c r="F21" s="205"/>
      <c r="G21" s="189">
        <f>SUM(E21:F21)</f>
        <v>0</v>
      </c>
      <c r="H21" s="190">
        <f>C21*G21</f>
        <v>0</v>
      </c>
      <c r="I21" s="174">
        <v>0</v>
      </c>
      <c r="J21" s="174">
        <v>5500</v>
      </c>
      <c r="K21" s="174">
        <v>5500</v>
      </c>
      <c r="L21" s="174">
        <v>27500</v>
      </c>
      <c r="M21" s="174" t="s">
        <v>23</v>
      </c>
      <c r="N21" s="174">
        <v>4800</v>
      </c>
      <c r="O21" s="174">
        <v>4800</v>
      </c>
      <c r="P21" s="174">
        <v>24000</v>
      </c>
      <c r="Z21" s="142">
        <f t="shared" si="1"/>
        <v>1.0679611650485437</v>
      </c>
      <c r="AA21" s="142">
        <f t="shared" si="2"/>
        <v>0.93203883495145634</v>
      </c>
      <c r="AB21" s="142"/>
    </row>
    <row r="22" spans="1:28" x14ac:dyDescent="0.25">
      <c r="A22" s="184" t="s">
        <v>77</v>
      </c>
      <c r="B22" s="185" t="s">
        <v>78</v>
      </c>
      <c r="C22" s="186">
        <v>604.25</v>
      </c>
      <c r="D22" s="187" t="s">
        <v>40</v>
      </c>
      <c r="E22" s="188">
        <v>25</v>
      </c>
      <c r="F22" s="188">
        <v>25</v>
      </c>
      <c r="G22" s="189">
        <f>SUM(E22:F22)</f>
        <v>50</v>
      </c>
      <c r="H22" s="190">
        <f>C22*G22</f>
        <v>30212.5</v>
      </c>
      <c r="I22" s="174">
        <v>25</v>
      </c>
      <c r="J22" s="174">
        <v>20</v>
      </c>
      <c r="K22" s="174">
        <v>45</v>
      </c>
      <c r="L22" s="174">
        <v>27191.25</v>
      </c>
      <c r="M22" s="174">
        <v>34.54</v>
      </c>
      <c r="N22" s="174">
        <v>28.26</v>
      </c>
      <c r="O22" s="174">
        <v>62.8</v>
      </c>
      <c r="P22" s="174">
        <v>37946.9</v>
      </c>
      <c r="Q22" s="174">
        <v>22</v>
      </c>
      <c r="R22" s="174">
        <v>20</v>
      </c>
      <c r="S22" s="174">
        <v>25378.5</v>
      </c>
      <c r="Z22" s="142">
        <f t="shared" si="1"/>
        <v>0.90120160213618172</v>
      </c>
      <c r="AA22" s="142">
        <f t="shared" si="2"/>
        <v>1.2576769025367158</v>
      </c>
      <c r="AB22" s="142"/>
    </row>
    <row r="23" spans="1:28" x14ac:dyDescent="0.25">
      <c r="A23" s="184" t="s">
        <v>97</v>
      </c>
      <c r="B23" s="185" t="s">
        <v>98</v>
      </c>
      <c r="C23" s="186">
        <v>168.9</v>
      </c>
      <c r="D23" s="187" t="s">
        <v>40</v>
      </c>
      <c r="E23" s="188">
        <v>35</v>
      </c>
      <c r="F23" s="188">
        <v>65</v>
      </c>
      <c r="G23" s="189">
        <f>SUM(E23:F23)</f>
        <v>100</v>
      </c>
      <c r="H23" s="190">
        <f>C23*G23</f>
        <v>16890</v>
      </c>
      <c r="I23" s="174">
        <v>50</v>
      </c>
      <c r="J23" s="174">
        <v>100</v>
      </c>
      <c r="K23" s="174">
        <v>150</v>
      </c>
      <c r="L23" s="174">
        <v>25335</v>
      </c>
      <c r="M23" s="174">
        <v>73.94</v>
      </c>
      <c r="N23" s="174">
        <v>31.69</v>
      </c>
      <c r="O23" s="174">
        <v>105.63</v>
      </c>
      <c r="P23" s="174">
        <v>17840.060000000001</v>
      </c>
      <c r="Q23" s="174">
        <v>40</v>
      </c>
      <c r="R23" s="174">
        <v>15</v>
      </c>
      <c r="S23" s="177">
        <v>9289.5</v>
      </c>
      <c r="Z23" s="142">
        <f t="shared" si="1"/>
        <v>1.4486922219494456</v>
      </c>
      <c r="AA23" s="142">
        <f t="shared" si="2"/>
        <v>1.0201206300024246</v>
      </c>
      <c r="AB23" s="142">
        <f>S23/AVERAGE(L23,P23,S23)</f>
        <v>0.53118714804813005</v>
      </c>
    </row>
    <row r="24" spans="1:28" ht="30" x14ac:dyDescent="0.25">
      <c r="A24" s="184" t="s">
        <v>47</v>
      </c>
      <c r="B24" s="192" t="s">
        <v>48</v>
      </c>
      <c r="C24" s="193">
        <v>1477.7</v>
      </c>
      <c r="D24" s="194" t="s">
        <v>40</v>
      </c>
      <c r="E24" s="206"/>
      <c r="F24" s="206"/>
      <c r="G24" s="195">
        <f>SUM(E24:F24)</f>
        <v>0</v>
      </c>
      <c r="H24" s="190">
        <f>C24*G24</f>
        <v>0</v>
      </c>
      <c r="I24" s="174">
        <v>0</v>
      </c>
      <c r="J24" s="174">
        <v>15</v>
      </c>
      <c r="K24" s="174">
        <v>15</v>
      </c>
      <c r="L24" s="177">
        <v>22165.5</v>
      </c>
      <c r="M24" s="174" t="s">
        <v>23</v>
      </c>
      <c r="N24" s="174">
        <v>33.99</v>
      </c>
      <c r="O24" s="174">
        <v>33.99</v>
      </c>
      <c r="P24" s="174">
        <v>50227.02</v>
      </c>
      <c r="Z24" s="142">
        <f t="shared" si="1"/>
        <v>0.61236989677939113</v>
      </c>
      <c r="AA24" s="142">
        <f t="shared" si="2"/>
        <v>1.3876301032206091</v>
      </c>
      <c r="AB24" s="142">
        <f>S24/AVERAGE(L24,P24,S24)</f>
        <v>0</v>
      </c>
    </row>
    <row r="25" spans="1:28" ht="45" x14ac:dyDescent="0.25">
      <c r="A25" s="184" t="s">
        <v>110</v>
      </c>
      <c r="B25" s="192" t="s">
        <v>111</v>
      </c>
      <c r="C25" s="193">
        <v>18</v>
      </c>
      <c r="D25" s="194" t="s">
        <v>53</v>
      </c>
      <c r="E25" s="206"/>
      <c r="F25" s="206"/>
      <c r="G25" s="195">
        <f>SUM(E25:F25)</f>
        <v>0</v>
      </c>
      <c r="H25" s="190">
        <f>C25*G25</f>
        <v>0</v>
      </c>
      <c r="I25" s="174">
        <v>900</v>
      </c>
      <c r="J25" s="174">
        <v>300</v>
      </c>
      <c r="K25" s="174">
        <v>1200</v>
      </c>
      <c r="L25" s="174">
        <v>21600</v>
      </c>
      <c r="M25" s="174">
        <v>861.52</v>
      </c>
      <c r="N25" s="174">
        <v>258.45999999999998</v>
      </c>
      <c r="O25" s="174">
        <v>1119.98</v>
      </c>
      <c r="P25" s="174">
        <v>20159.57</v>
      </c>
      <c r="Z25" s="142">
        <f t="shared" si="1"/>
        <v>1.0344934107319592</v>
      </c>
      <c r="AA25" s="142">
        <f t="shared" si="2"/>
        <v>0.96550658926804078</v>
      </c>
      <c r="AB25" s="142"/>
    </row>
    <row r="26" spans="1:28" x14ac:dyDescent="0.25">
      <c r="A26" s="184" t="s">
        <v>20</v>
      </c>
      <c r="B26" s="185" t="s">
        <v>21</v>
      </c>
      <c r="C26" s="186">
        <v>5</v>
      </c>
      <c r="D26" s="187" t="s">
        <v>22</v>
      </c>
      <c r="E26" s="205"/>
      <c r="F26" s="205"/>
      <c r="G26" s="189">
        <f>SUM(E26:F26)</f>
        <v>0</v>
      </c>
      <c r="H26" s="190">
        <f>C26*G26</f>
        <v>0</v>
      </c>
      <c r="I26" s="174">
        <v>0</v>
      </c>
      <c r="J26" s="174">
        <v>4300</v>
      </c>
      <c r="K26" s="174">
        <v>4300</v>
      </c>
      <c r="L26" s="174">
        <v>21500</v>
      </c>
      <c r="M26" s="174" t="s">
        <v>23</v>
      </c>
      <c r="N26" s="174">
        <v>2800</v>
      </c>
      <c r="O26" s="174">
        <v>2800</v>
      </c>
      <c r="P26" s="174">
        <v>14000</v>
      </c>
      <c r="Z26" s="142">
        <f t="shared" si="1"/>
        <v>1.2112676056338028</v>
      </c>
      <c r="AA26" s="142">
        <f t="shared" si="2"/>
        <v>0.78873239436619713</v>
      </c>
      <c r="AB26" s="142"/>
    </row>
    <row r="27" spans="1:28" ht="45" x14ac:dyDescent="0.25">
      <c r="A27" s="184" t="s">
        <v>89</v>
      </c>
      <c r="B27" s="185" t="s">
        <v>90</v>
      </c>
      <c r="C27" s="186">
        <v>160</v>
      </c>
      <c r="D27" s="187" t="s">
        <v>40</v>
      </c>
      <c r="E27" s="188">
        <v>180</v>
      </c>
      <c r="F27" s="188">
        <v>60</v>
      </c>
      <c r="G27" s="189">
        <f>SUM(E27:F27)</f>
        <v>240</v>
      </c>
      <c r="H27" s="190">
        <f>C27*G27</f>
        <v>38400</v>
      </c>
      <c r="I27" s="174">
        <v>75</v>
      </c>
      <c r="J27" s="174">
        <v>45</v>
      </c>
      <c r="K27" s="174">
        <v>120</v>
      </c>
      <c r="L27" s="174">
        <v>19200</v>
      </c>
      <c r="M27" s="174">
        <v>107.61</v>
      </c>
      <c r="N27" s="174">
        <v>79.510000000000005</v>
      </c>
      <c r="O27" s="174">
        <v>187.12</v>
      </c>
      <c r="P27" s="174">
        <v>29939.200000000001</v>
      </c>
      <c r="Q27" s="174">
        <v>45</v>
      </c>
      <c r="R27" s="174">
        <v>75</v>
      </c>
      <c r="S27" s="174">
        <v>19200</v>
      </c>
      <c r="Z27" s="142">
        <f t="shared" si="1"/>
        <v>0.84285446712867573</v>
      </c>
      <c r="AA27" s="142">
        <f t="shared" si="2"/>
        <v>1.3142910657426485</v>
      </c>
      <c r="AB27" s="142"/>
    </row>
    <row r="28" spans="1:28" x14ac:dyDescent="0.25">
      <c r="A28" s="184" t="s">
        <v>93</v>
      </c>
      <c r="B28" s="185" t="s">
        <v>94</v>
      </c>
      <c r="C28" s="186">
        <v>639.1</v>
      </c>
      <c r="D28" s="187" t="s">
        <v>40</v>
      </c>
      <c r="E28" s="188">
        <v>16</v>
      </c>
      <c r="F28" s="188">
        <v>20</v>
      </c>
      <c r="G28" s="189">
        <f>SUM(E28:F28)</f>
        <v>36</v>
      </c>
      <c r="H28" s="190">
        <f>C28*G28</f>
        <v>23007.600000000002</v>
      </c>
      <c r="I28" s="174">
        <v>15</v>
      </c>
      <c r="J28" s="174">
        <v>15</v>
      </c>
      <c r="K28" s="174">
        <v>30</v>
      </c>
      <c r="L28" s="174">
        <v>19173</v>
      </c>
      <c r="M28" s="174">
        <v>16.38</v>
      </c>
      <c r="N28" s="174">
        <v>13.4</v>
      </c>
      <c r="O28" s="174">
        <v>29.78</v>
      </c>
      <c r="P28" s="174">
        <v>19032.400000000001</v>
      </c>
      <c r="Q28" s="174">
        <v>6</v>
      </c>
      <c r="R28" s="174">
        <v>4</v>
      </c>
      <c r="S28" s="174">
        <v>6391</v>
      </c>
      <c r="Z28" s="142">
        <f t="shared" si="1"/>
        <v>1.2897677839466863</v>
      </c>
      <c r="AA28" s="142">
        <f t="shared" si="2"/>
        <v>1.2803096214044183</v>
      </c>
      <c r="AB28" s="142">
        <f>S28/AVERAGE(L28,P28,S28)</f>
        <v>0.42992259464889543</v>
      </c>
    </row>
    <row r="29" spans="1:28" x14ac:dyDescent="0.25">
      <c r="A29" s="184" t="s">
        <v>62</v>
      </c>
      <c r="B29" s="192" t="s">
        <v>63</v>
      </c>
      <c r="C29" s="193">
        <v>105</v>
      </c>
      <c r="D29" s="194" t="s">
        <v>64</v>
      </c>
      <c r="E29" s="206"/>
      <c r="F29" s="206"/>
      <c r="G29" s="195">
        <f>SUM(E29:F29)</f>
        <v>0</v>
      </c>
      <c r="H29" s="190">
        <f>C29*G29</f>
        <v>0</v>
      </c>
      <c r="I29" s="174">
        <v>100</v>
      </c>
      <c r="J29" s="174">
        <v>50</v>
      </c>
      <c r="K29" s="174">
        <v>150</v>
      </c>
      <c r="L29" s="174">
        <v>15750</v>
      </c>
      <c r="M29" s="174" t="s">
        <v>23</v>
      </c>
      <c r="N29" s="174">
        <v>46.64</v>
      </c>
      <c r="O29" s="174">
        <v>46.64</v>
      </c>
      <c r="P29" s="174">
        <v>4897.2</v>
      </c>
      <c r="Z29" s="142">
        <f t="shared" si="1"/>
        <v>1.5256305939788446</v>
      </c>
      <c r="AA29" s="142">
        <f t="shared" si="2"/>
        <v>0.4743694060211554</v>
      </c>
      <c r="AB29" s="142">
        <f>S29/AVERAGE(L29,P29,S29)</f>
        <v>0</v>
      </c>
    </row>
    <row r="30" spans="1:28" ht="30" x14ac:dyDescent="0.25">
      <c r="A30" s="196" t="s">
        <v>45</v>
      </c>
      <c r="B30" s="197" t="s">
        <v>46</v>
      </c>
      <c r="C30" s="198">
        <v>604.25</v>
      </c>
      <c r="D30" s="199" t="s">
        <v>40</v>
      </c>
      <c r="E30" s="204"/>
      <c r="F30" s="204"/>
      <c r="G30" s="201">
        <f>SUM(E30:F30)</f>
        <v>0</v>
      </c>
      <c r="H30" s="202">
        <f>C30*G30</f>
        <v>0</v>
      </c>
      <c r="I30" s="174">
        <v>0</v>
      </c>
      <c r="J30" s="174">
        <v>25</v>
      </c>
      <c r="K30" s="174">
        <v>25</v>
      </c>
      <c r="L30" s="174">
        <v>15106.25</v>
      </c>
      <c r="M30" s="174" t="s">
        <v>23</v>
      </c>
      <c r="N30" s="174">
        <v>33.99</v>
      </c>
      <c r="O30" s="174">
        <v>33.99</v>
      </c>
      <c r="P30" s="174">
        <v>20538.46</v>
      </c>
      <c r="Z30" s="142">
        <f t="shared" si="1"/>
        <v>0.84760122890605649</v>
      </c>
      <c r="AA30" s="142">
        <f t="shared" si="2"/>
        <v>1.1523987710939436</v>
      </c>
      <c r="AB30" s="142"/>
    </row>
    <row r="31" spans="1:28" ht="30" x14ac:dyDescent="0.25">
      <c r="A31" s="184" t="s">
        <v>112</v>
      </c>
      <c r="B31" s="185" t="s">
        <v>113</v>
      </c>
      <c r="C31" s="186">
        <v>414</v>
      </c>
      <c r="D31" s="187" t="s">
        <v>76</v>
      </c>
      <c r="E31" s="205"/>
      <c r="F31" s="205"/>
      <c r="G31" s="189">
        <f>SUM(E31:F31)</f>
        <v>0</v>
      </c>
      <c r="H31" s="190">
        <f>C31*G31</f>
        <v>0</v>
      </c>
      <c r="I31" s="174">
        <v>20</v>
      </c>
      <c r="J31" s="174">
        <v>10</v>
      </c>
      <c r="K31" s="174">
        <v>30</v>
      </c>
      <c r="L31" s="174">
        <v>12420</v>
      </c>
      <c r="M31" s="174">
        <v>12.73</v>
      </c>
      <c r="N31" s="174">
        <v>3.82</v>
      </c>
      <c r="O31" s="174">
        <v>16.55</v>
      </c>
      <c r="P31" s="174">
        <v>6851.29</v>
      </c>
      <c r="Z31" s="142">
        <f t="shared" si="1"/>
        <v>1.288964049630305</v>
      </c>
      <c r="AA31" s="142">
        <f t="shared" si="2"/>
        <v>0.71103595036969502</v>
      </c>
      <c r="AB31" s="142"/>
    </row>
    <row r="32" spans="1:28" ht="30" x14ac:dyDescent="0.25">
      <c r="A32" s="184" t="s">
        <v>70</v>
      </c>
      <c r="B32" s="185" t="s">
        <v>71</v>
      </c>
      <c r="C32" s="186">
        <v>1477.7</v>
      </c>
      <c r="D32" s="187" t="s">
        <v>40</v>
      </c>
      <c r="E32" s="188">
        <v>5</v>
      </c>
      <c r="F32" s="188">
        <v>8</v>
      </c>
      <c r="G32" s="189">
        <f>SUM(E32:F32)</f>
        <v>13</v>
      </c>
      <c r="H32" s="190">
        <f>C32*G32</f>
        <v>19210.100000000002</v>
      </c>
      <c r="I32" s="174">
        <v>3</v>
      </c>
      <c r="J32" s="174">
        <v>4</v>
      </c>
      <c r="K32" s="174">
        <v>7</v>
      </c>
      <c r="L32" s="174">
        <v>10343.9</v>
      </c>
      <c r="M32" s="174">
        <v>9.52</v>
      </c>
      <c r="N32" s="174">
        <v>6.34</v>
      </c>
      <c r="O32" s="174">
        <v>15.86</v>
      </c>
      <c r="P32" s="174">
        <v>23436.32</v>
      </c>
      <c r="Q32" s="174">
        <v>3</v>
      </c>
      <c r="R32" s="174">
        <v>3.5</v>
      </c>
      <c r="S32" s="174">
        <v>9605.0499999999993</v>
      </c>
      <c r="Z32" s="142">
        <f t="shared" si="1"/>
        <v>0.71525888855825948</v>
      </c>
      <c r="AA32" s="142">
        <f t="shared" si="2"/>
        <v>1.6205721434947851</v>
      </c>
      <c r="AB32" s="142"/>
    </row>
    <row r="33" spans="1:28" ht="30" x14ac:dyDescent="0.25">
      <c r="A33" s="184" t="s">
        <v>128</v>
      </c>
      <c r="B33" s="185" t="s">
        <v>129</v>
      </c>
      <c r="C33" s="186">
        <v>72</v>
      </c>
      <c r="D33" s="187" t="s">
        <v>53</v>
      </c>
      <c r="E33" s="205"/>
      <c r="F33" s="205"/>
      <c r="G33" s="189">
        <f>SUM(E33:F33)</f>
        <v>0</v>
      </c>
      <c r="H33" s="190">
        <f>C33*G33</f>
        <v>0</v>
      </c>
      <c r="I33" s="174">
        <v>100</v>
      </c>
      <c r="J33" s="174">
        <v>30</v>
      </c>
      <c r="K33" s="174">
        <v>130</v>
      </c>
      <c r="L33" s="174">
        <v>9360</v>
      </c>
      <c r="M33" s="174">
        <v>534.91999999999996</v>
      </c>
      <c r="N33" s="174">
        <v>45</v>
      </c>
      <c r="O33" s="174">
        <v>579.91999999999996</v>
      </c>
      <c r="P33" s="191">
        <v>41754.42</v>
      </c>
      <c r="Z33" s="142">
        <f t="shared" si="1"/>
        <v>0.36623715968996617</v>
      </c>
      <c r="AA33" s="142">
        <f t="shared" si="2"/>
        <v>1.6337628403100339</v>
      </c>
      <c r="AB33" s="142">
        <f>S33/AVERAGE(L33,P33,S33)</f>
        <v>0</v>
      </c>
    </row>
    <row r="34" spans="1:28" ht="15.75" thickBot="1" x14ac:dyDescent="0.3">
      <c r="A34" s="184" t="s">
        <v>31</v>
      </c>
      <c r="B34" s="185" t="s">
        <v>32</v>
      </c>
      <c r="C34" s="186">
        <v>1</v>
      </c>
      <c r="D34" s="187" t="s">
        <v>28</v>
      </c>
      <c r="E34" s="207"/>
      <c r="F34" s="207"/>
      <c r="G34" s="189">
        <f>SUM(E34:F34)</f>
        <v>0</v>
      </c>
      <c r="H34" s="190">
        <f>C34*G34</f>
        <v>0</v>
      </c>
      <c r="I34" s="174">
        <v>9000</v>
      </c>
      <c r="J34" s="174">
        <v>0</v>
      </c>
      <c r="K34" s="174">
        <v>9000</v>
      </c>
      <c r="L34" s="174">
        <v>9000</v>
      </c>
      <c r="M34" s="174" t="s">
        <v>23</v>
      </c>
      <c r="N34" s="174">
        <v>2250</v>
      </c>
      <c r="O34" s="174">
        <v>2250</v>
      </c>
      <c r="P34" s="174">
        <v>2250</v>
      </c>
      <c r="Z34" s="142">
        <f t="shared" si="1"/>
        <v>1.6</v>
      </c>
      <c r="AA34" s="142">
        <f t="shared" si="2"/>
        <v>0.4</v>
      </c>
      <c r="AB34" s="142"/>
    </row>
    <row r="35" spans="1:28" x14ac:dyDescent="0.25">
      <c r="A35" s="179">
        <v>2</v>
      </c>
      <c r="B35" s="180" t="s">
        <v>37</v>
      </c>
      <c r="C35" s="181"/>
      <c r="D35" s="181"/>
      <c r="E35" s="208"/>
      <c r="F35" s="208"/>
      <c r="G35" s="182"/>
      <c r="H35" s="183">
        <f>SUM(H36:H37)</f>
        <v>0</v>
      </c>
      <c r="L35" s="174">
        <v>8950</v>
      </c>
      <c r="P35" s="174">
        <v>10321.950000000001</v>
      </c>
      <c r="Z35" s="142">
        <f t="shared" si="1"/>
        <v>0.92881104403031345</v>
      </c>
      <c r="AA35" s="142">
        <f t="shared" si="2"/>
        <v>1.0711889559696866</v>
      </c>
      <c r="AB35" s="142"/>
    </row>
    <row r="36" spans="1:28" ht="30" x14ac:dyDescent="0.25">
      <c r="A36" s="184" t="s">
        <v>122</v>
      </c>
      <c r="B36" s="185" t="s">
        <v>123</v>
      </c>
      <c r="C36" s="186">
        <v>72</v>
      </c>
      <c r="D36" s="187" t="s">
        <v>53</v>
      </c>
      <c r="E36" s="205"/>
      <c r="F36" s="205"/>
      <c r="G36" s="189">
        <f>SUM(E36:F36)</f>
        <v>0</v>
      </c>
      <c r="H36" s="190">
        <f>C36*G36</f>
        <v>0</v>
      </c>
      <c r="I36" s="174">
        <v>90</v>
      </c>
      <c r="J36" s="174">
        <v>30</v>
      </c>
      <c r="K36" s="174">
        <v>120</v>
      </c>
      <c r="L36" s="174">
        <v>8640</v>
      </c>
      <c r="M36" s="174">
        <v>69.47</v>
      </c>
      <c r="N36" s="174">
        <v>45</v>
      </c>
      <c r="O36" s="174">
        <v>114.47</v>
      </c>
      <c r="P36" s="174">
        <v>8241.75</v>
      </c>
      <c r="Z36" s="142">
        <f t="shared" si="1"/>
        <v>1.0235905637744902</v>
      </c>
      <c r="AA36" s="142">
        <f t="shared" si="2"/>
        <v>0.9764094362255098</v>
      </c>
      <c r="AB36" s="142"/>
    </row>
    <row r="37" spans="1:28" ht="30" x14ac:dyDescent="0.25">
      <c r="A37" s="184" t="s">
        <v>49</v>
      </c>
      <c r="B37" s="185" t="s">
        <v>50</v>
      </c>
      <c r="C37" s="186">
        <v>470</v>
      </c>
      <c r="D37" s="187" t="s">
        <v>40</v>
      </c>
      <c r="E37" s="205"/>
      <c r="F37" s="205"/>
      <c r="G37" s="189">
        <f>SUM(E37:F37)</f>
        <v>0</v>
      </c>
      <c r="H37" s="190">
        <f>C37*G37</f>
        <v>0</v>
      </c>
      <c r="I37" s="174">
        <v>0</v>
      </c>
      <c r="J37" s="174">
        <v>18</v>
      </c>
      <c r="K37" s="174">
        <v>18</v>
      </c>
      <c r="L37" s="174">
        <v>8460</v>
      </c>
      <c r="M37" s="174" t="s">
        <v>23</v>
      </c>
      <c r="N37" s="174">
        <v>18.41</v>
      </c>
      <c r="O37" s="174">
        <v>18.41</v>
      </c>
      <c r="P37" s="174">
        <v>8652.7000000000007</v>
      </c>
      <c r="Z37" s="142">
        <f t="shared" si="1"/>
        <v>0.98873935731941776</v>
      </c>
      <c r="AA37" s="142">
        <f t="shared" si="2"/>
        <v>1.0112606426805824</v>
      </c>
      <c r="AB37" s="142"/>
    </row>
    <row r="38" spans="1:28" x14ac:dyDescent="0.25">
      <c r="A38" s="184" t="s">
        <v>38</v>
      </c>
      <c r="B38" s="185" t="s">
        <v>39</v>
      </c>
      <c r="C38" s="186">
        <v>20</v>
      </c>
      <c r="D38" s="187" t="s">
        <v>40</v>
      </c>
      <c r="E38" s="205"/>
      <c r="F38" s="205"/>
      <c r="G38" s="189">
        <f>SUM(E38:F38)</f>
        <v>0</v>
      </c>
      <c r="H38" s="190">
        <f>C38*G38</f>
        <v>0</v>
      </c>
      <c r="I38" s="174">
        <v>250</v>
      </c>
      <c r="J38" s="174">
        <v>150</v>
      </c>
      <c r="K38" s="174">
        <v>400</v>
      </c>
      <c r="L38" s="174">
        <v>8000</v>
      </c>
      <c r="M38" s="174">
        <v>317.07</v>
      </c>
      <c r="N38" s="174">
        <v>158.54</v>
      </c>
      <c r="O38" s="174">
        <v>475.61</v>
      </c>
      <c r="P38" s="174">
        <v>9512.1</v>
      </c>
      <c r="Z38" s="142">
        <f t="shared" si="1"/>
        <v>0.91365398781413998</v>
      </c>
      <c r="AA38" s="142">
        <f t="shared" si="2"/>
        <v>1.0863460121858601</v>
      </c>
      <c r="AB38" s="142"/>
    </row>
    <row r="39" spans="1:28" x14ac:dyDescent="0.25">
      <c r="A39" s="184" t="s">
        <v>83</v>
      </c>
      <c r="B39" s="192" t="s">
        <v>84</v>
      </c>
      <c r="C39" s="193">
        <v>148.85</v>
      </c>
      <c r="D39" s="194" t="s">
        <v>40</v>
      </c>
      <c r="E39" s="188">
        <v>50</v>
      </c>
      <c r="F39" s="188">
        <v>60</v>
      </c>
      <c r="G39" s="195">
        <f>SUM(E39:F39)</f>
        <v>110</v>
      </c>
      <c r="H39" s="190">
        <f>C39*G39</f>
        <v>16373.5</v>
      </c>
      <c r="I39" s="174">
        <v>20</v>
      </c>
      <c r="J39" s="174">
        <v>25</v>
      </c>
      <c r="K39" s="174">
        <v>45</v>
      </c>
      <c r="L39" s="174">
        <v>6698.25</v>
      </c>
      <c r="M39" s="174">
        <v>16.38</v>
      </c>
      <c r="N39" s="174">
        <v>13.4</v>
      </c>
      <c r="O39" s="174">
        <v>29.78</v>
      </c>
      <c r="P39" s="174">
        <v>4432.75</v>
      </c>
      <c r="Q39" s="174">
        <v>12</v>
      </c>
      <c r="R39" s="174">
        <v>8</v>
      </c>
      <c r="S39" s="174">
        <v>2977</v>
      </c>
      <c r="Z39" s="142">
        <f t="shared" si="1"/>
        <v>1.4243514318117378</v>
      </c>
      <c r="AA39" s="142">
        <f t="shared" si="2"/>
        <v>0.942603487383045</v>
      </c>
      <c r="AB39" s="142"/>
    </row>
    <row r="40" spans="1:28" ht="30" x14ac:dyDescent="0.25">
      <c r="A40" s="184" t="s">
        <v>126</v>
      </c>
      <c r="B40" s="192" t="s">
        <v>127</v>
      </c>
      <c r="C40" s="193">
        <v>36</v>
      </c>
      <c r="D40" s="194" t="s">
        <v>53</v>
      </c>
      <c r="E40" s="206"/>
      <c r="F40" s="206"/>
      <c r="G40" s="195">
        <f>SUM(E40:F40)</f>
        <v>0</v>
      </c>
      <c r="H40" s="190">
        <f>C40*G40</f>
        <v>0</v>
      </c>
      <c r="I40" s="174">
        <v>120</v>
      </c>
      <c r="J40" s="174">
        <v>30</v>
      </c>
      <c r="K40" s="174">
        <v>150</v>
      </c>
      <c r="L40" s="174">
        <v>5400</v>
      </c>
      <c r="M40" s="174">
        <v>510.13</v>
      </c>
      <c r="N40" s="174">
        <v>45</v>
      </c>
      <c r="O40" s="174">
        <v>555.13</v>
      </c>
      <c r="P40" s="174">
        <v>19984.52</v>
      </c>
      <c r="Z40" s="142">
        <f t="shared" si="1"/>
        <v>0.42545614413823857</v>
      </c>
      <c r="AA40" s="142">
        <f t="shared" si="2"/>
        <v>1.5745438558617615</v>
      </c>
      <c r="AB40" s="142">
        <f>S40/AVERAGE(L40,P40,S40)</f>
        <v>0</v>
      </c>
    </row>
    <row r="41" spans="1:28" ht="30" x14ac:dyDescent="0.25">
      <c r="A41" s="184" t="s">
        <v>104</v>
      </c>
      <c r="B41" s="185" t="s">
        <v>105</v>
      </c>
      <c r="C41" s="186">
        <v>3</v>
      </c>
      <c r="D41" s="187" t="s">
        <v>53</v>
      </c>
      <c r="E41" s="205"/>
      <c r="F41" s="205"/>
      <c r="G41" s="189">
        <f>SUM(E41:F41)</f>
        <v>0</v>
      </c>
      <c r="H41" s="190">
        <f>C41*G41</f>
        <v>0</v>
      </c>
      <c r="I41" s="174">
        <v>850</v>
      </c>
      <c r="J41" s="174">
        <v>850</v>
      </c>
      <c r="K41" s="174">
        <v>1700</v>
      </c>
      <c r="L41" s="174">
        <v>5100</v>
      </c>
      <c r="M41" s="174">
        <v>2406.25</v>
      </c>
      <c r="N41" s="174">
        <v>962.5</v>
      </c>
      <c r="O41" s="174">
        <v>3368.75</v>
      </c>
      <c r="P41" s="174">
        <v>10106.25</v>
      </c>
      <c r="Z41" s="142">
        <f t="shared" si="1"/>
        <v>0.67077681874229345</v>
      </c>
      <c r="AA41" s="142">
        <f t="shared" si="2"/>
        <v>1.3292231812577064</v>
      </c>
      <c r="AB41" s="142"/>
    </row>
    <row r="42" spans="1:28" ht="30" x14ac:dyDescent="0.25">
      <c r="A42" s="184" t="s">
        <v>74</v>
      </c>
      <c r="B42" s="185" t="s">
        <v>75</v>
      </c>
      <c r="C42" s="186">
        <v>130</v>
      </c>
      <c r="D42" s="187" t="s">
        <v>76</v>
      </c>
      <c r="E42" s="188">
        <v>9</v>
      </c>
      <c r="F42" s="188">
        <v>16</v>
      </c>
      <c r="G42" s="189">
        <f>SUM(E42:F42)</f>
        <v>25</v>
      </c>
      <c r="H42" s="190">
        <f>C42*G42</f>
        <v>3250</v>
      </c>
      <c r="I42" s="174">
        <v>15</v>
      </c>
      <c r="J42" s="174">
        <v>20</v>
      </c>
      <c r="K42" s="174">
        <v>35</v>
      </c>
      <c r="L42" s="174">
        <v>4550</v>
      </c>
      <c r="M42" s="174">
        <v>12.74</v>
      </c>
      <c r="N42" s="174">
        <v>15.57</v>
      </c>
      <c r="O42" s="174">
        <v>28.31</v>
      </c>
      <c r="P42" s="174">
        <v>3679.65</v>
      </c>
      <c r="Q42" s="174">
        <v>12</v>
      </c>
      <c r="R42" s="174">
        <v>5</v>
      </c>
      <c r="S42" s="174">
        <v>2210</v>
      </c>
      <c r="Z42" s="142">
        <f t="shared" si="1"/>
        <v>1.3075150986862587</v>
      </c>
      <c r="AA42" s="142">
        <f t="shared" si="2"/>
        <v>1.0574061390947016</v>
      </c>
      <c r="AB42" s="142"/>
    </row>
    <row r="43" spans="1:28" ht="30" x14ac:dyDescent="0.25">
      <c r="A43" s="184" t="s">
        <v>99</v>
      </c>
      <c r="B43" s="192" t="s">
        <v>100</v>
      </c>
      <c r="C43" s="193">
        <v>302.39999999999998</v>
      </c>
      <c r="D43" s="194" t="s">
        <v>76</v>
      </c>
      <c r="E43" s="188">
        <v>12</v>
      </c>
      <c r="F43" s="188">
        <v>10</v>
      </c>
      <c r="G43" s="195">
        <f>SUM(E43:F43)</f>
        <v>22</v>
      </c>
      <c r="H43" s="190">
        <f>C43*G43</f>
        <v>6652.7999999999993</v>
      </c>
      <c r="I43" s="174">
        <v>10</v>
      </c>
      <c r="J43" s="174">
        <v>5</v>
      </c>
      <c r="K43" s="174">
        <v>15</v>
      </c>
      <c r="L43" s="174">
        <v>4536</v>
      </c>
      <c r="M43" s="174">
        <v>14</v>
      </c>
      <c r="N43" s="174">
        <v>6.3</v>
      </c>
      <c r="O43" s="174">
        <v>20.3</v>
      </c>
      <c r="P43" s="174">
        <v>6138.72</v>
      </c>
      <c r="Q43" s="174">
        <v>15</v>
      </c>
      <c r="R43" s="174">
        <v>7</v>
      </c>
      <c r="S43" s="174">
        <v>6652.8</v>
      </c>
      <c r="Z43" s="142">
        <f t="shared" si="1"/>
        <v>0.78534031413612559</v>
      </c>
      <c r="AA43" s="142">
        <f t="shared" si="2"/>
        <v>1.0628272251308901</v>
      </c>
      <c r="AB43" s="142">
        <f>S43/AVERAGE(L43,P43,S43)</f>
        <v>1.1518324607329844</v>
      </c>
    </row>
    <row r="44" spans="1:28" ht="30" x14ac:dyDescent="0.25">
      <c r="A44" s="184" t="s">
        <v>95</v>
      </c>
      <c r="B44" s="185" t="s">
        <v>96</v>
      </c>
      <c r="C44" s="186">
        <v>30</v>
      </c>
      <c r="D44" s="187" t="s">
        <v>40</v>
      </c>
      <c r="E44" s="188">
        <v>180</v>
      </c>
      <c r="F44" s="188">
        <v>160</v>
      </c>
      <c r="G44" s="189">
        <f>SUM(E44:F44)</f>
        <v>340</v>
      </c>
      <c r="H44" s="190">
        <f>C44*G44</f>
        <v>10200</v>
      </c>
      <c r="I44" s="174">
        <v>120</v>
      </c>
      <c r="J44" s="174">
        <v>30</v>
      </c>
      <c r="K44" s="174">
        <v>150</v>
      </c>
      <c r="L44" s="174">
        <v>4500</v>
      </c>
      <c r="M44" s="174">
        <v>111.49</v>
      </c>
      <c r="N44" s="174">
        <v>91.22</v>
      </c>
      <c r="O44" s="174">
        <v>202.7</v>
      </c>
      <c r="P44" s="174">
        <v>6081</v>
      </c>
      <c r="Q44" s="174">
        <v>90</v>
      </c>
      <c r="R44" s="174">
        <v>90</v>
      </c>
      <c r="S44" s="174">
        <v>5400</v>
      </c>
      <c r="Z44" s="142">
        <f t="shared" si="1"/>
        <v>0.84475314435892623</v>
      </c>
      <c r="AA44" s="142">
        <f t="shared" si="2"/>
        <v>1.1415430824103623</v>
      </c>
      <c r="AB44" s="142">
        <f>S44/AVERAGE(L44,P44,S44)</f>
        <v>1.0137037732307115</v>
      </c>
    </row>
    <row r="45" spans="1:28" ht="30" x14ac:dyDescent="0.25">
      <c r="A45" s="184" t="s">
        <v>106</v>
      </c>
      <c r="B45" s="185" t="s">
        <v>107</v>
      </c>
      <c r="C45" s="186">
        <v>18</v>
      </c>
      <c r="D45" s="187" t="s">
        <v>53</v>
      </c>
      <c r="E45" s="205"/>
      <c r="F45" s="205"/>
      <c r="G45" s="189">
        <f>SUM(E45:F45)</f>
        <v>0</v>
      </c>
      <c r="H45" s="190">
        <f>C45*G45</f>
        <v>0</v>
      </c>
      <c r="I45" s="174">
        <v>100</v>
      </c>
      <c r="J45" s="174">
        <v>100</v>
      </c>
      <c r="K45" s="174">
        <v>200</v>
      </c>
      <c r="L45" s="174">
        <v>3600</v>
      </c>
      <c r="M45" s="174">
        <v>185.21</v>
      </c>
      <c r="N45" s="174">
        <v>55.56</v>
      </c>
      <c r="O45" s="174">
        <v>240.77</v>
      </c>
      <c r="P45" s="174">
        <v>4333.91</v>
      </c>
      <c r="Z45" s="142">
        <f t="shared" si="1"/>
        <v>0.90749706008764908</v>
      </c>
      <c r="AA45" s="142">
        <f t="shared" si="2"/>
        <v>1.0925029399123509</v>
      </c>
      <c r="AB45" s="142">
        <f>S45/AVERAGE(L45,P45,S45)</f>
        <v>0</v>
      </c>
    </row>
    <row r="46" spans="1:28" x14ac:dyDescent="0.25">
      <c r="A46" s="184" t="s">
        <v>33</v>
      </c>
      <c r="B46" s="192" t="s">
        <v>34</v>
      </c>
      <c r="C46" s="193">
        <v>5</v>
      </c>
      <c r="D46" s="194" t="s">
        <v>22</v>
      </c>
      <c r="E46" s="206"/>
      <c r="F46" s="206"/>
      <c r="G46" s="195">
        <f>SUM(E46:F46)</f>
        <v>0</v>
      </c>
      <c r="H46" s="190">
        <f>C46*G46</f>
        <v>0</v>
      </c>
      <c r="I46" s="174">
        <v>0</v>
      </c>
      <c r="J46" s="174">
        <v>700</v>
      </c>
      <c r="K46" s="174">
        <v>700</v>
      </c>
      <c r="L46" s="174">
        <v>3500</v>
      </c>
      <c r="M46" s="174" t="s">
        <v>23</v>
      </c>
      <c r="N46" s="174">
        <v>650</v>
      </c>
      <c r="O46" s="174">
        <v>650</v>
      </c>
      <c r="P46" s="174">
        <v>3250</v>
      </c>
      <c r="Z46" s="142">
        <f t="shared" si="1"/>
        <v>1.037037037037037</v>
      </c>
      <c r="AA46" s="142">
        <f t="shared" si="2"/>
        <v>0.96296296296296291</v>
      </c>
      <c r="AB46" s="142"/>
    </row>
    <row r="47" spans="1:28" ht="45" x14ac:dyDescent="0.25">
      <c r="A47" s="184" t="s">
        <v>68</v>
      </c>
      <c r="B47" s="192" t="s">
        <v>69</v>
      </c>
      <c r="C47" s="193">
        <v>42</v>
      </c>
      <c r="D47" s="194" t="s">
        <v>40</v>
      </c>
      <c r="E47" s="188">
        <v>70</v>
      </c>
      <c r="F47" s="188">
        <v>90</v>
      </c>
      <c r="G47" s="195">
        <f>SUM(E47:F47)</f>
        <v>160</v>
      </c>
      <c r="H47" s="190">
        <f>C47*G47</f>
        <v>6720</v>
      </c>
      <c r="I47" s="174">
        <v>40</v>
      </c>
      <c r="J47" s="174">
        <v>40</v>
      </c>
      <c r="K47" s="174">
        <v>80</v>
      </c>
      <c r="L47" s="174">
        <v>3360</v>
      </c>
      <c r="M47" s="174">
        <v>33.46</v>
      </c>
      <c r="N47" s="174">
        <v>32.340000000000003</v>
      </c>
      <c r="O47" s="174">
        <v>65.8</v>
      </c>
      <c r="P47" s="174">
        <v>2763.6</v>
      </c>
      <c r="Q47" s="174">
        <v>25</v>
      </c>
      <c r="R47" s="174">
        <v>20</v>
      </c>
      <c r="S47" s="174">
        <v>1890</v>
      </c>
      <c r="Z47" s="142">
        <f t="shared" si="1"/>
        <v>1.2578616352201257</v>
      </c>
      <c r="AA47" s="142">
        <f t="shared" si="2"/>
        <v>1.0345911949685533</v>
      </c>
      <c r="AB47" s="142"/>
    </row>
    <row r="48" spans="1:28" x14ac:dyDescent="0.25">
      <c r="A48" s="196" t="s">
        <v>116</v>
      </c>
      <c r="B48" s="197" t="s">
        <v>117</v>
      </c>
      <c r="C48" s="198">
        <v>612</v>
      </c>
      <c r="D48" s="199" t="s">
        <v>76</v>
      </c>
      <c r="E48" s="205"/>
      <c r="F48" s="205"/>
      <c r="G48" s="201">
        <f>SUM(E48:F48)</f>
        <v>0</v>
      </c>
      <c r="H48" s="202">
        <f>C48*G48</f>
        <v>0</v>
      </c>
      <c r="I48" s="174">
        <v>3</v>
      </c>
      <c r="J48" s="174">
        <v>2</v>
      </c>
      <c r="K48" s="174">
        <v>5</v>
      </c>
      <c r="L48" s="174">
        <v>3060</v>
      </c>
      <c r="M48" s="174">
        <v>4.8</v>
      </c>
      <c r="N48" s="174">
        <v>2.16</v>
      </c>
      <c r="O48" s="174">
        <v>6.96</v>
      </c>
      <c r="P48" s="174">
        <v>4259.5200000000004</v>
      </c>
      <c r="Z48" s="142">
        <f t="shared" si="1"/>
        <v>0.83612040133779264</v>
      </c>
      <c r="AA48" s="142">
        <f t="shared" si="2"/>
        <v>1.1638795986622075</v>
      </c>
      <c r="AB48" s="142">
        <f>S48/AVERAGE(L48,P48,S48)</f>
        <v>0</v>
      </c>
    </row>
    <row r="49" spans="1:28" x14ac:dyDescent="0.25">
      <c r="A49" s="184" t="s">
        <v>114</v>
      </c>
      <c r="B49" s="185" t="s">
        <v>115</v>
      </c>
      <c r="C49" s="186">
        <v>324</v>
      </c>
      <c r="D49" s="187" t="s">
        <v>76</v>
      </c>
      <c r="E49" s="205"/>
      <c r="F49" s="205"/>
      <c r="G49" s="189">
        <f>SUM(E49:F49)</f>
        <v>0</v>
      </c>
      <c r="H49" s="190">
        <f>C49*G49</f>
        <v>0</v>
      </c>
      <c r="I49" s="174">
        <v>4.5</v>
      </c>
      <c r="J49" s="174">
        <v>3</v>
      </c>
      <c r="K49" s="174">
        <v>7.5</v>
      </c>
      <c r="L49" s="174">
        <v>2430</v>
      </c>
      <c r="M49" s="174">
        <v>5.8</v>
      </c>
      <c r="N49" s="174">
        <v>2.61</v>
      </c>
      <c r="O49" s="174">
        <v>8.41</v>
      </c>
      <c r="P49" s="174">
        <v>2724.84</v>
      </c>
      <c r="Z49" s="142">
        <f t="shared" si="1"/>
        <v>0.94280326838466366</v>
      </c>
      <c r="AA49" s="142">
        <f t="shared" si="2"/>
        <v>1.0571967316153363</v>
      </c>
      <c r="AB49" s="142"/>
    </row>
    <row r="50" spans="1:28" x14ac:dyDescent="0.25">
      <c r="A50" s="184" t="s">
        <v>118</v>
      </c>
      <c r="B50" s="192" t="s">
        <v>119</v>
      </c>
      <c r="C50" s="193">
        <v>54</v>
      </c>
      <c r="D50" s="194" t="s">
        <v>53</v>
      </c>
      <c r="E50" s="206"/>
      <c r="F50" s="206"/>
      <c r="G50" s="195">
        <f>SUM(E50:F50)</f>
        <v>0</v>
      </c>
      <c r="H50" s="190">
        <f>C50*G50</f>
        <v>0</v>
      </c>
      <c r="I50" s="174">
        <v>30</v>
      </c>
      <c r="J50" s="174">
        <v>15</v>
      </c>
      <c r="K50" s="174">
        <v>45</v>
      </c>
      <c r="L50" s="174">
        <v>2430</v>
      </c>
      <c r="M50" s="174">
        <v>69.680000000000007</v>
      </c>
      <c r="N50" s="174">
        <v>45</v>
      </c>
      <c r="O50" s="174">
        <v>114.68</v>
      </c>
      <c r="P50" s="174">
        <v>6192.72</v>
      </c>
      <c r="Z50" s="142">
        <f t="shared" si="1"/>
        <v>0.56362725450901796</v>
      </c>
      <c r="AA50" s="142">
        <f t="shared" si="2"/>
        <v>1.4363727454909818</v>
      </c>
      <c r="AB50" s="142"/>
    </row>
    <row r="51" spans="1:28" x14ac:dyDescent="0.25">
      <c r="A51" s="184" t="s">
        <v>54</v>
      </c>
      <c r="B51" s="185" t="s">
        <v>55</v>
      </c>
      <c r="C51" s="186">
        <v>21</v>
      </c>
      <c r="D51" s="187" t="s">
        <v>53</v>
      </c>
      <c r="E51" s="205"/>
      <c r="F51" s="205"/>
      <c r="G51" s="189">
        <f>SUM(E51:F51)</f>
        <v>0</v>
      </c>
      <c r="H51" s="190">
        <f>C51*G51</f>
        <v>0</v>
      </c>
      <c r="I51" s="174">
        <v>0</v>
      </c>
      <c r="J51" s="174">
        <v>100</v>
      </c>
      <c r="K51" s="174">
        <v>100</v>
      </c>
      <c r="L51" s="174">
        <v>2100</v>
      </c>
      <c r="M51" s="174" t="s">
        <v>23</v>
      </c>
      <c r="N51" s="174">
        <v>70</v>
      </c>
      <c r="O51" s="174">
        <v>70</v>
      </c>
      <c r="P51" s="174">
        <v>1470</v>
      </c>
      <c r="Z51" s="142">
        <f t="shared" si="1"/>
        <v>1.1764705882352942</v>
      </c>
      <c r="AA51" s="142">
        <f t="shared" si="2"/>
        <v>0.82352941176470584</v>
      </c>
      <c r="AB51" s="142"/>
    </row>
    <row r="52" spans="1:28" x14ac:dyDescent="0.25">
      <c r="A52" s="179">
        <v>6</v>
      </c>
      <c r="B52" s="180" t="s">
        <v>130</v>
      </c>
      <c r="C52" s="181"/>
      <c r="D52" s="181"/>
      <c r="E52" s="182"/>
      <c r="F52" s="182"/>
      <c r="G52" s="182"/>
      <c r="H52" s="183">
        <f>H53</f>
        <v>0</v>
      </c>
      <c r="L52" s="174">
        <v>1800</v>
      </c>
      <c r="P52" s="174">
        <v>8550</v>
      </c>
      <c r="Z52" s="142">
        <f t="shared" si="1"/>
        <v>0.34782608695652173</v>
      </c>
      <c r="AA52" s="142">
        <f t="shared" si="2"/>
        <v>1.6521739130434783</v>
      </c>
      <c r="AB52" s="142"/>
    </row>
    <row r="53" spans="1:28" ht="30" x14ac:dyDescent="0.25">
      <c r="A53" s="184" t="s">
        <v>56</v>
      </c>
      <c r="B53" s="185" t="s">
        <v>57</v>
      </c>
      <c r="C53" s="186">
        <v>36</v>
      </c>
      <c r="D53" s="187" t="s">
        <v>53</v>
      </c>
      <c r="E53" s="205"/>
      <c r="F53" s="205"/>
      <c r="G53" s="189">
        <f>SUM(E53:F53)</f>
        <v>0</v>
      </c>
      <c r="H53" s="190">
        <f>C53*G53</f>
        <v>0</v>
      </c>
      <c r="I53" s="174">
        <v>0</v>
      </c>
      <c r="J53" s="174">
        <v>50</v>
      </c>
      <c r="K53" s="174">
        <v>50</v>
      </c>
      <c r="L53" s="174">
        <v>1800</v>
      </c>
      <c r="M53" s="174" t="s">
        <v>23</v>
      </c>
      <c r="N53" s="174">
        <v>25</v>
      </c>
      <c r="O53" s="174">
        <v>25</v>
      </c>
      <c r="P53" s="174">
        <v>900</v>
      </c>
      <c r="Z53" s="142">
        <f t="shared" si="1"/>
        <v>1.3333333333333333</v>
      </c>
      <c r="AA53" s="142">
        <f t="shared" si="2"/>
        <v>0.66666666666666663</v>
      </c>
      <c r="AB53" s="142"/>
    </row>
    <row r="54" spans="1:28" ht="30" x14ac:dyDescent="0.25">
      <c r="A54" s="184" t="s">
        <v>58</v>
      </c>
      <c r="B54" s="192" t="s">
        <v>59</v>
      </c>
      <c r="C54" s="193">
        <v>18</v>
      </c>
      <c r="D54" s="194" t="s">
        <v>53</v>
      </c>
      <c r="E54" s="206"/>
      <c r="F54" s="206"/>
      <c r="G54" s="195">
        <f>SUM(E54:F54)</f>
        <v>0</v>
      </c>
      <c r="H54" s="190">
        <f>C54*G54</f>
        <v>0</v>
      </c>
      <c r="I54" s="174">
        <v>0</v>
      </c>
      <c r="J54" s="174">
        <v>100</v>
      </c>
      <c r="K54" s="174">
        <v>100</v>
      </c>
      <c r="L54" s="174">
        <v>1800</v>
      </c>
      <c r="M54" s="174" t="s">
        <v>23</v>
      </c>
      <c r="N54" s="174">
        <v>45</v>
      </c>
      <c r="O54" s="174">
        <v>45</v>
      </c>
      <c r="P54" s="174">
        <v>810</v>
      </c>
      <c r="Z54" s="142">
        <f t="shared" si="1"/>
        <v>1.3793103448275863</v>
      </c>
      <c r="AA54" s="142">
        <f t="shared" si="2"/>
        <v>0.62068965517241381</v>
      </c>
      <c r="AB54" s="142"/>
    </row>
    <row r="55" spans="1:28" x14ac:dyDescent="0.25">
      <c r="A55" s="184" t="s">
        <v>60</v>
      </c>
      <c r="B55" s="185" t="s">
        <v>61</v>
      </c>
      <c r="C55" s="186">
        <v>72</v>
      </c>
      <c r="D55" s="187" t="s">
        <v>53</v>
      </c>
      <c r="E55" s="205"/>
      <c r="F55" s="205"/>
      <c r="G55" s="189">
        <f>SUM(E55:F55)</f>
        <v>0</v>
      </c>
      <c r="H55" s="190">
        <f>C55*G55</f>
        <v>0</v>
      </c>
      <c r="I55" s="174">
        <v>0</v>
      </c>
      <c r="J55" s="174">
        <v>25</v>
      </c>
      <c r="K55" s="174">
        <v>25</v>
      </c>
      <c r="L55" s="174">
        <v>1800</v>
      </c>
      <c r="M55" s="174" t="s">
        <v>23</v>
      </c>
      <c r="N55" s="174">
        <v>25</v>
      </c>
      <c r="O55" s="174">
        <v>25</v>
      </c>
      <c r="P55" s="174">
        <v>1800</v>
      </c>
      <c r="Z55" s="142">
        <f t="shared" si="1"/>
        <v>1</v>
      </c>
      <c r="AA55" s="142">
        <f t="shared" si="2"/>
        <v>1</v>
      </c>
      <c r="AB55" s="142"/>
    </row>
    <row r="56" spans="1:28" x14ac:dyDescent="0.25">
      <c r="A56" s="184" t="s">
        <v>124</v>
      </c>
      <c r="B56" s="185" t="s">
        <v>125</v>
      </c>
      <c r="C56" s="186">
        <v>36</v>
      </c>
      <c r="D56" s="187" t="s">
        <v>53</v>
      </c>
      <c r="E56" s="205"/>
      <c r="F56" s="205"/>
      <c r="G56" s="189">
        <f>SUM(E56:F56)</f>
        <v>0</v>
      </c>
      <c r="H56" s="190">
        <f>C56*G56</f>
        <v>0</v>
      </c>
      <c r="I56" s="174">
        <v>30</v>
      </c>
      <c r="J56" s="174">
        <v>20</v>
      </c>
      <c r="K56" s="174">
        <v>50</v>
      </c>
      <c r="L56" s="174">
        <v>1800</v>
      </c>
      <c r="M56" s="174">
        <v>117.37</v>
      </c>
      <c r="N56" s="174">
        <v>45</v>
      </c>
      <c r="O56" s="174">
        <v>162.37</v>
      </c>
      <c r="P56" s="174">
        <v>5845.46</v>
      </c>
      <c r="Z56" s="142">
        <f t="shared" si="1"/>
        <v>0.47086767833459336</v>
      </c>
      <c r="AA56" s="142">
        <f t="shared" si="2"/>
        <v>1.5291323216654067</v>
      </c>
      <c r="AB56" s="142"/>
    </row>
    <row r="57" spans="1:28" x14ac:dyDescent="0.25">
      <c r="A57" s="184" t="s">
        <v>131</v>
      </c>
      <c r="B57" s="209" t="s">
        <v>132</v>
      </c>
      <c r="C57" s="210">
        <v>900</v>
      </c>
      <c r="D57" s="211" t="s">
        <v>40</v>
      </c>
      <c r="E57" s="212"/>
      <c r="F57" s="212"/>
      <c r="G57" s="189">
        <f>SUM(E57:F57)</f>
        <v>0</v>
      </c>
      <c r="H57" s="190">
        <f>C57*G57</f>
        <v>0</v>
      </c>
      <c r="I57" s="174">
        <v>1</v>
      </c>
      <c r="J57" s="174">
        <v>1</v>
      </c>
      <c r="K57" s="174">
        <v>2</v>
      </c>
      <c r="L57" s="174">
        <v>1800</v>
      </c>
      <c r="M57" s="174">
        <v>4</v>
      </c>
      <c r="N57" s="174">
        <v>5.5</v>
      </c>
      <c r="O57" s="174">
        <v>9.5</v>
      </c>
      <c r="P57" s="174">
        <v>8550</v>
      </c>
      <c r="Z57" s="142">
        <f t="shared" si="1"/>
        <v>0.34782608695652173</v>
      </c>
      <c r="AA57" s="142">
        <f t="shared" si="2"/>
        <v>1.6521739130434783</v>
      </c>
      <c r="AB57" s="142"/>
    </row>
    <row r="58" spans="1:28" ht="45" x14ac:dyDescent="0.25">
      <c r="A58" s="184" t="s">
        <v>66</v>
      </c>
      <c r="B58" s="185" t="s">
        <v>67</v>
      </c>
      <c r="C58" s="186">
        <v>9</v>
      </c>
      <c r="D58" s="187" t="s">
        <v>40</v>
      </c>
      <c r="E58" s="188">
        <v>80</v>
      </c>
      <c r="F58" s="188">
        <v>10</v>
      </c>
      <c r="G58" s="189">
        <f>SUM(E58:F58)</f>
        <v>90</v>
      </c>
      <c r="H58" s="190">
        <f>C58*G58</f>
        <v>810</v>
      </c>
      <c r="I58" s="174">
        <v>120</v>
      </c>
      <c r="J58" s="174">
        <v>60</v>
      </c>
      <c r="K58" s="174">
        <v>180</v>
      </c>
      <c r="L58" s="174">
        <v>1620</v>
      </c>
      <c r="M58" s="174">
        <v>209.87</v>
      </c>
      <c r="N58" s="174">
        <v>178.83</v>
      </c>
      <c r="O58" s="174">
        <v>388.7</v>
      </c>
      <c r="P58" s="174">
        <v>3498.34</v>
      </c>
      <c r="Q58" s="174">
        <v>55</v>
      </c>
      <c r="R58" s="174">
        <v>25</v>
      </c>
      <c r="S58" s="174">
        <v>720</v>
      </c>
      <c r="Z58" s="142">
        <f t="shared" si="1"/>
        <v>0.83242839574262539</v>
      </c>
      <c r="AA58" s="142">
        <f t="shared" si="2"/>
        <v>1.7976034283717632</v>
      </c>
      <c r="AB58" s="142"/>
    </row>
    <row r="59" spans="1:28" x14ac:dyDescent="0.25">
      <c r="A59" s="184" t="s">
        <v>120</v>
      </c>
      <c r="B59" s="185" t="s">
        <v>121</v>
      </c>
      <c r="C59" s="186">
        <v>36</v>
      </c>
      <c r="D59" s="187" t="s">
        <v>53</v>
      </c>
      <c r="E59" s="205"/>
      <c r="F59" s="205"/>
      <c r="G59" s="189">
        <f>SUM(E59:F59)</f>
        <v>0</v>
      </c>
      <c r="H59" s="190">
        <f>C59*G59</f>
        <v>0</v>
      </c>
      <c r="I59" s="174">
        <v>30</v>
      </c>
      <c r="J59" s="174">
        <v>15</v>
      </c>
      <c r="K59" s="174">
        <v>45</v>
      </c>
      <c r="L59" s="174">
        <v>1620</v>
      </c>
      <c r="M59" s="174">
        <v>34.35</v>
      </c>
      <c r="N59" s="174">
        <v>45</v>
      </c>
      <c r="O59" s="174">
        <v>79.349999999999994</v>
      </c>
      <c r="P59" s="174">
        <v>2856.6</v>
      </c>
      <c r="Z59" s="142">
        <f t="shared" si="1"/>
        <v>0.72376357056694807</v>
      </c>
      <c r="AA59" s="142">
        <f t="shared" si="2"/>
        <v>1.2762364294330517</v>
      </c>
      <c r="AB59" s="142">
        <f>S59/AVERAGE(L59,P59,S59)</f>
        <v>0</v>
      </c>
    </row>
    <row r="60" spans="1:28" x14ac:dyDescent="0.25">
      <c r="A60" s="184" t="s">
        <v>108</v>
      </c>
      <c r="B60" s="192" t="s">
        <v>109</v>
      </c>
      <c r="C60" s="193">
        <v>15</v>
      </c>
      <c r="D60" s="194" t="s">
        <v>53</v>
      </c>
      <c r="E60" s="206"/>
      <c r="F60" s="206"/>
      <c r="G60" s="195">
        <f>SUM(E60:F60)</f>
        <v>0</v>
      </c>
      <c r="H60" s="190">
        <f>C60*G60</f>
        <v>0</v>
      </c>
      <c r="I60" s="174">
        <v>50</v>
      </c>
      <c r="J60" s="174">
        <v>50</v>
      </c>
      <c r="K60" s="174">
        <v>100</v>
      </c>
      <c r="L60" s="174">
        <v>1500</v>
      </c>
      <c r="M60" s="174">
        <v>18.18</v>
      </c>
      <c r="N60" s="174">
        <v>5.45</v>
      </c>
      <c r="O60" s="174">
        <v>23.63</v>
      </c>
      <c r="P60" s="174">
        <v>354.51</v>
      </c>
      <c r="Z60" s="142">
        <f t="shared" si="1"/>
        <v>1.6176779850203018</v>
      </c>
      <c r="AA60" s="142">
        <f t="shared" si="2"/>
        <v>0.38232201497969814</v>
      </c>
      <c r="AB60" s="142"/>
    </row>
    <row r="61" spans="1:28" x14ac:dyDescent="0.25">
      <c r="A61" s="184" t="s">
        <v>35</v>
      </c>
      <c r="B61" s="185" t="s">
        <v>36</v>
      </c>
      <c r="C61" s="186">
        <v>5</v>
      </c>
      <c r="D61" s="187" t="s">
        <v>22</v>
      </c>
      <c r="E61" s="205"/>
      <c r="F61" s="205"/>
      <c r="G61" s="189">
        <f>SUM(E61:F61)</f>
        <v>0</v>
      </c>
      <c r="H61" s="190">
        <f>C61*G61</f>
        <v>0</v>
      </c>
      <c r="I61" s="174">
        <v>0</v>
      </c>
      <c r="J61" s="174">
        <v>250</v>
      </c>
      <c r="K61" s="174">
        <v>250</v>
      </c>
      <c r="L61" s="174">
        <v>1250</v>
      </c>
      <c r="M61" s="174" t="s">
        <v>23</v>
      </c>
      <c r="N61" s="174">
        <v>698.6</v>
      </c>
      <c r="O61" s="174">
        <v>698.6</v>
      </c>
      <c r="P61" s="174">
        <v>3493</v>
      </c>
      <c r="Z61" s="142">
        <f t="shared" si="1"/>
        <v>0.52709255745308881</v>
      </c>
      <c r="AA61" s="142">
        <f t="shared" si="2"/>
        <v>1.4729074425469113</v>
      </c>
      <c r="AB61" s="142"/>
    </row>
    <row r="62" spans="1:28" x14ac:dyDescent="0.25">
      <c r="A62" s="184" t="s">
        <v>41</v>
      </c>
      <c r="B62" s="192" t="s">
        <v>42</v>
      </c>
      <c r="C62" s="193">
        <v>1</v>
      </c>
      <c r="D62" s="194" t="s">
        <v>43</v>
      </c>
      <c r="E62" s="206"/>
      <c r="F62" s="206"/>
      <c r="G62" s="195">
        <f>SUM(E62:F62)</f>
        <v>0</v>
      </c>
      <c r="H62" s="190">
        <f>C62*G62</f>
        <v>0</v>
      </c>
      <c r="I62" s="174">
        <v>750</v>
      </c>
      <c r="J62" s="174">
        <v>200</v>
      </c>
      <c r="K62" s="174">
        <v>950</v>
      </c>
      <c r="L62" s="174">
        <v>950</v>
      </c>
      <c r="M62" s="174">
        <v>485.91</v>
      </c>
      <c r="N62" s="174">
        <v>323.94</v>
      </c>
      <c r="O62" s="174">
        <v>809.85</v>
      </c>
      <c r="P62" s="174">
        <v>809.85</v>
      </c>
      <c r="Z62" s="142">
        <f t="shared" si="1"/>
        <v>1.0796374691024804</v>
      </c>
      <c r="AA62" s="142">
        <f t="shared" si="2"/>
        <v>0.92036253089751974</v>
      </c>
      <c r="AB62" s="142"/>
    </row>
    <row r="63" spans="1:28" x14ac:dyDescent="0.25">
      <c r="A63" s="196" t="s">
        <v>29</v>
      </c>
      <c r="B63" s="197" t="s">
        <v>30</v>
      </c>
      <c r="C63" s="198">
        <v>1</v>
      </c>
      <c r="D63" s="199" t="s">
        <v>28</v>
      </c>
      <c r="E63" s="204"/>
      <c r="F63" s="204"/>
      <c r="G63" s="201">
        <f>SUM(E63:F63)</f>
        <v>0</v>
      </c>
      <c r="H63" s="202">
        <f>C63*G63</f>
        <v>0</v>
      </c>
      <c r="I63" s="174">
        <v>500</v>
      </c>
      <c r="J63" s="174">
        <v>0</v>
      </c>
      <c r="K63" s="174">
        <v>500</v>
      </c>
      <c r="L63" s="174">
        <v>500</v>
      </c>
      <c r="M63" s="174" t="s">
        <v>23</v>
      </c>
      <c r="N63" s="174">
        <v>4501.3999999999996</v>
      </c>
      <c r="O63" s="174">
        <v>4501.3999999999996</v>
      </c>
      <c r="P63" s="174">
        <v>4501.3999999999996</v>
      </c>
      <c r="Z63" s="142">
        <f t="shared" si="1"/>
        <v>0.19994401567561085</v>
      </c>
      <c r="AA63" s="142">
        <f t="shared" si="2"/>
        <v>1.8000559843243891</v>
      </c>
      <c r="AB63" s="142"/>
    </row>
    <row r="64" spans="1:28" ht="15.75" thickBot="1" x14ac:dyDescent="0.3">
      <c r="A64" s="184" t="s">
        <v>51</v>
      </c>
      <c r="B64" s="192" t="s">
        <v>52</v>
      </c>
      <c r="C64" s="193">
        <v>5</v>
      </c>
      <c r="D64" s="194" t="s">
        <v>53</v>
      </c>
      <c r="E64" s="206"/>
      <c r="F64" s="206"/>
      <c r="G64" s="195">
        <f>SUM(E64:F64)</f>
        <v>0</v>
      </c>
      <c r="H64" s="190">
        <f>C64*G64</f>
        <v>0</v>
      </c>
      <c r="I64" s="174">
        <v>0</v>
      </c>
      <c r="J64" s="174">
        <v>100</v>
      </c>
      <c r="K64" s="174">
        <v>100</v>
      </c>
      <c r="L64" s="174">
        <v>500</v>
      </c>
      <c r="M64" s="174" t="s">
        <v>23</v>
      </c>
      <c r="N64" s="174">
        <v>70</v>
      </c>
      <c r="O64" s="174">
        <v>70</v>
      </c>
      <c r="P64" s="174">
        <v>350</v>
      </c>
      <c r="Z64" s="142">
        <f t="shared" si="1"/>
        <v>1.1764705882352942</v>
      </c>
      <c r="AA64" s="142">
        <f t="shared" si="2"/>
        <v>0.82352941176470584</v>
      </c>
      <c r="AB64" s="142"/>
    </row>
    <row r="65" spans="1:28" x14ac:dyDescent="0.25">
      <c r="A65" s="213" t="s">
        <v>26</v>
      </c>
      <c r="B65" s="214" t="s">
        <v>27</v>
      </c>
      <c r="C65" s="215">
        <v>1</v>
      </c>
      <c r="D65" s="216" t="s">
        <v>28</v>
      </c>
      <c r="E65" s="217"/>
      <c r="F65" s="217"/>
      <c r="G65" s="218">
        <f>SUM(E65:F65)</f>
        <v>0</v>
      </c>
      <c r="H65" s="219">
        <f>C65*G65</f>
        <v>0</v>
      </c>
      <c r="I65" s="174">
        <v>0</v>
      </c>
      <c r="J65" s="174">
        <v>400</v>
      </c>
      <c r="K65" s="174">
        <v>400</v>
      </c>
      <c r="L65" s="174">
        <v>400</v>
      </c>
      <c r="M65" s="174" t="s">
        <v>23</v>
      </c>
      <c r="N65" s="174">
        <v>509.72</v>
      </c>
      <c r="O65" s="174">
        <v>509.72</v>
      </c>
      <c r="P65" s="174">
        <v>509.72</v>
      </c>
      <c r="Z65" s="142">
        <f t="shared" si="1"/>
        <v>0.87939146110891264</v>
      </c>
      <c r="AA65" s="142">
        <f t="shared" si="2"/>
        <v>1.1206085388910874</v>
      </c>
      <c r="AB65" s="142"/>
    </row>
    <row r="66" spans="1:28" x14ac:dyDescent="0.25">
      <c r="A66" s="91" t="s">
        <v>134</v>
      </c>
      <c r="B66" s="146"/>
      <c r="C66" s="99"/>
      <c r="D66" s="99"/>
      <c r="E66" s="171"/>
      <c r="F66" s="171"/>
      <c r="G66" s="171"/>
      <c r="H66" s="220">
        <f>SUM(H64:H65)</f>
        <v>0</v>
      </c>
      <c r="L66" s="221">
        <f>(L68+L69*2+SUM(L70:L124))/2</f>
        <v>0</v>
      </c>
      <c r="P66" s="221">
        <f>(P68+P69*2+SUM(P70:P124))/2</f>
        <v>0</v>
      </c>
      <c r="Z66" s="142" t="e">
        <f t="shared" si="1"/>
        <v>#DIV/0!</v>
      </c>
      <c r="AA66" s="142" t="e">
        <f t="shared" si="2"/>
        <v>#DIV/0!</v>
      </c>
      <c r="AB66" s="142"/>
    </row>
    <row r="67" spans="1:28" ht="15.75" thickBot="1" x14ac:dyDescent="0.3">
      <c r="A67" s="95"/>
      <c r="B67" s="132"/>
      <c r="C67" s="90"/>
      <c r="D67" s="90"/>
      <c r="E67" s="172"/>
      <c r="F67" s="172"/>
      <c r="G67" s="172"/>
      <c r="H67" s="173"/>
    </row>
  </sheetData>
  <autoFilter ref="A7:S67" xr:uid="{00000000-0001-0000-0100-000000000000}">
    <sortState xmlns:xlrd2="http://schemas.microsoft.com/office/spreadsheetml/2017/richdata2" ref="A8:S67">
      <sortCondition descending="1" ref="L7:L67"/>
    </sortState>
  </autoFilter>
  <conditionalFormatting sqref="Z1:Z12 AA11 Z67:Z1048576 Z12:AB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AB66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propostas</vt:lpstr>
      <vt:lpstr>ABC</vt:lpstr>
      <vt:lpstr>DISCREPÂNCIA DE PREÇOS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Alanna T. M.</dc:creator>
  <cp:lastModifiedBy>Bruno Ferreira do Nascimento</cp:lastModifiedBy>
  <dcterms:created xsi:type="dcterms:W3CDTF">2023-01-20T05:10:36Z</dcterms:created>
  <dcterms:modified xsi:type="dcterms:W3CDTF">2023-03-03T20:26:24Z</dcterms:modified>
</cp:coreProperties>
</file>