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8.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NochI\Downloads\TechSavia - 01 Excel\"/>
    </mc:Choice>
  </mc:AlternateContent>
  <xr:revisionPtr revIDLastSave="0" documentId="8_{D315ADDF-0144-4CDC-ACA9-FDD4FA09E93B}" xr6:coauthVersionLast="47" xr6:coauthVersionMax="47" xr10:uidLastSave="{00000000-0000-0000-0000-000000000000}"/>
  <bookViews>
    <workbookView xWindow="1905" yWindow="1905" windowWidth="15375" windowHeight="7875" firstSheet="10" activeTab="10" xr2:uid="{47A8E513-01A0-4E64-89FB-A50C1A02D82D}"/>
  </bookViews>
  <sheets>
    <sheet name="Page002" sheetId="3" state="hidden" r:id="rId1"/>
    <sheet name="GlobalTech_01" sheetId="2" state="hidden" r:id="rId2"/>
    <sheet name="Dept_Averages" sheetId="8" state="hidden" r:id="rId3"/>
    <sheet name="GlobalTech_Data" sheetId="4" state="hidden" r:id="rId4"/>
    <sheet name="Country_Headcount" sheetId="13" state="hidden" r:id="rId5"/>
    <sheet name="GlobalTech_Final_Data" sheetId="10" state="hidden" r:id="rId6"/>
    <sheet name="GlobalTech_F_Data" sheetId="14" state="hidden" r:id="rId7"/>
    <sheet name="Pivot Analysis" sheetId="6" state="hidden" r:id="rId8"/>
    <sheet name="Charts" sheetId="5" state="hidden" r:id="rId9"/>
    <sheet name="KPIs" sheetId="12" state="hidden" r:id="rId10"/>
    <sheet name="Dashboard" sheetId="11" r:id="rId11"/>
  </sheets>
  <definedNames>
    <definedName name="ExternalData_1" localSheetId="1" hidden="1">GlobalTech_01!$A$1:$A$30</definedName>
    <definedName name="ExternalData_2" localSheetId="0" hidden="1">Page002!$A$1:$A$3</definedName>
    <definedName name="ExternalData_3" localSheetId="3" hidden="1">GlobalTech_Data!$A$1:$J$31</definedName>
    <definedName name="ExternalData_4" localSheetId="2" hidden="1">Dept_Averages!$A$1:$B$7</definedName>
    <definedName name="ExternalData_4" localSheetId="5" hidden="1">GlobalTech_Final_Data!$A$1:$M$31</definedName>
    <definedName name="ExternalData_5" localSheetId="4" hidden="1">'Country_Headcount'!$A$1:$B$7</definedName>
    <definedName name="ExternalData_6" localSheetId="6" hidden="1">GlobalTech_F_Data!$A$1:$N$31</definedName>
    <definedName name="GlobalTech_F_Data">GlobalTech_Final_Data[#All]</definedName>
    <definedName name="GlobalTech_Raw_Data">GlobalTech_Data[#All]</definedName>
    <definedName name="Slicer_Country">#N/A</definedName>
    <definedName name="Slicer_Department">#N/A</definedName>
    <definedName name="Slicer_ExperienceFlag">#N/A</definedName>
    <definedName name="Slicer_JobTitle">#N/A</definedName>
  </definedNames>
  <calcPr calcId="191029"/>
  <pivotCaches>
    <pivotCache cacheId="11" r:id="rId12"/>
    <pivotCache cacheId="1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11" i="12" l="1"/>
  <c r="C10" i="12"/>
  <c r="C3" i="12"/>
  <c r="C8" i="12"/>
  <c r="C9" i="12" s="1"/>
  <c r="C7" i="12"/>
  <c r="C6" i="12"/>
  <c r="C5" i="12"/>
  <c r="C4" i="12"/>
  <c r="C2" i="12"/>
  <c r="C16" i="12"/>
  <c r="C15" i="12"/>
  <c r="C14" i="12"/>
  <c r="D11"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854065-F411-4317-8939-7DBD92127786}" keepAlive="1" name="Query - Country_Headcount" description="Connection to the 'Country_Headcount' query in the workbook." type="5" refreshedVersion="8" background="1" saveData="1">
    <dbPr connection="Provider=Microsoft.Mashup.OleDb.1;Data Source=$Workbook$;Location=Country_Headcount;Extended Properties=&quot;&quot;" command="SELECT * FROM [Country_Headcount]"/>
  </connection>
  <connection id="2" xr16:uid="{A2403AF0-D452-43A9-A8DE-7E922B8774AD}" keepAlive="1" name="Query - Dept_Averages" description="Connection to the 'Dept_Averages' query in the workbook." type="5" refreshedVersion="8" background="1" saveData="1">
    <dbPr connection="Provider=Microsoft.Mashup.OleDb.1;Data Source=$Workbook$;Location=Dept_Averages;Extended Properties=&quot;&quot;" command="SELECT * FROM [Dept_Averages]"/>
  </connection>
  <connection id="3" xr16:uid="{BFF32802-942D-4A33-87FD-D03FD1A22E89}" keepAlive="1" name="Query - GlobalTech_01" description="Connection to the 'GlobalTech_01' query in the workbook." type="5" refreshedVersion="8" background="1" saveData="1">
    <dbPr connection="Provider=Microsoft.Mashup.OleDb.1;Data Source=$Workbook$;Location=GlobalTech_01;Extended Properties=&quot;&quot;" command="SELECT * FROM [GlobalTech_01]"/>
  </connection>
  <connection id="4" xr16:uid="{53E7679C-40AA-47D5-A831-F656A1F8B87A}" keepAlive="1" name="Query - GlobalTech_Data" description="Connection to the 'GlobalTech_Data' query in the workbook." type="5" refreshedVersion="8" background="1" saveData="1">
    <dbPr connection="Provider=Microsoft.Mashup.OleDb.1;Data Source=$Workbook$;Location=GlobalTech_Data;Extended Properties=&quot;&quot;" command="SELECT * FROM [GlobalTech_Data]"/>
  </connection>
  <connection id="5" xr16:uid="{6D72C7B9-42C7-4579-B146-7BCD79971BA1}" keepAlive="1" name="Query - GlobalTech_F_Data" description="Connection to the 'GlobalTech_F_Data' query in the workbook." type="5" refreshedVersion="8" background="1" saveData="1">
    <dbPr connection="Provider=Microsoft.Mashup.OleDb.1;Data Source=$Workbook$;Location=GlobalTech_F_Data;Extended Properties=&quot;&quot;" command="SELECT * FROM [GlobalTech_F_Data]"/>
  </connection>
  <connection id="6" xr16:uid="{DB01DB9A-BF69-4179-91E9-B65BBE3AF8E7}" keepAlive="1" name="Query - GlobalTech_Final_Data" description="Connection to the 'GlobalTech_Final_Data' query in the workbook." type="5" refreshedVersion="8" background="1" saveData="1">
    <dbPr connection="Provider=Microsoft.Mashup.OleDb.1;Data Source=$Workbook$;Location=GlobalTech_Final_Data;Extended Properties=&quot;&quot;" command="SELECT * FROM [GlobalTech_Final_Data]"/>
  </connection>
  <connection id="7" xr16:uid="{09081EFE-4F42-4A9B-AB4D-F1AF603B513F}" keepAlive="1" name="Query - Page002" description="Connection to the 'Page002' query in the workbook." type="5" refreshedVersion="8" background="1" saveData="1">
    <dbPr connection="Provider=Microsoft.Mashup.OleDb.1;Data Source=$Workbook$;Location=Page002;Extended Properties=&quot;&quot;" command="SELECT * FROM [Page002]"/>
  </connection>
</connections>
</file>

<file path=xl/sharedStrings.xml><?xml version="1.0" encoding="utf-8"?>
<sst xmlns="http://schemas.openxmlformats.org/spreadsheetml/2006/main" count="930" uniqueCount="218">
  <si>
    <t>Column1</t>
  </si>
  <si>
    <t>EmpID,FullName,JobTitle,Department,HireDate,Salary,YearsExperience,Country,City</t>
  </si>
  <si>
    <t>EMP001,Laura Doe,HR Specialist,Finance,2012-02-14,78960.73,13.1,Canada,Toronto</t>
  </si>
  <si>
    <t>EMP002,John Brown,Data Analyst,IT,2018-10-07,105887.97,14.8,UK,Berlin</t>
  </si>
  <si>
    <t>EMP003,Jane Smith,Developer,Sales,2019-10-24,97023.20,1.3,Canada,Berlin</t>
  </si>
  <si>
    <t>EMP004,James Johnson,Project Manager,Operations,2016-06-01,125500.00,11.4,USA,New York</t>
  </si>
  <si>
    <t>EMP005,Sophia Lee,Data Scientist,IT,2020-03-15,115450.50,4.5,India,Delhi</t>
  </si>
  <si>
    <t>EMP006,David Kim,Financial Analyst,Finance,2015-09-21,98400.75,9.7,Canada,Toronto</t>
  </si>
  <si>
    <t>EMP007,Emma Garcia,Designer,Marketing,2017-12-11,76500.20,6.1,France,Paris</t>
  </si>
  <si>
    <t>EMP008,Daniel Scott,Software Engineer,IT,2014-07-25,134200.00,12.0,USA,Chicago</t>
  </si>
  <si>
    <t>EMP009,Olivia Miller,Product Manager,Sales,2019-01-09,112300.65,3.9,Germany,Berlin</t>
  </si>
  <si>
    <t>EMP010,William Davis,HR Manager,HR,2013-05-30,89400.80,14.2,Canada,Montreal</t>
  </si>
  <si>
    <t>EMP011,Ethan Wilson,Support Engineer,IT,2018-02-17,68500.90,5.7,USA,Boston</t>
  </si>
  <si>
    <t>EMP012,Ava Taylor,Marketing Specialist,Marketing,2021-06-20,60200.45,2.1,France,Lyon</t>
  </si>
  <si>
    <t>EMP013,Michael Clark,DevOps Engineer,IT,2016-08-05,121300.10,8.5,India,Mumbai</t>
  </si>
  <si>
    <t>EMP014,Isabella White,Data Analyst,Finance,2017-10-19,99800.75,7.3,Canada,Vancouver</t>
  </si>
  <si>
    <t>EMP015,Alexander Hall,Developer,Sales,2014-11-25,109500.25,10.2,UK,London</t>
  </si>
  <si>
    <t>EMP016,Mia Young,Recruiter,HR,2019-04-14,71500.55,4.0,USA,Miami</t>
  </si>
  <si>
    <t>EMP017,Jacob Allen,UI/UX Designer,Marketing,2015-01-09,85000.65,9.5,France,Paris</t>
  </si>
  <si>
    <t>EMP018,Charlotte King,Data Scientist,IT,2022-07-13,125700.85,2.5,India,Bangalore</t>
  </si>
  <si>
    <t>EMP019,Henry Wright,Accountant,Finance,2013-03-18,88000.40,15.0,Canada,Toronto</t>
  </si>
  <si>
    <t>EMP020,Amelia Adams,Software Engineer,IT,2020-08-29,104500.70,3.3,UK,Manchester</t>
  </si>
  <si>
    <t>EMP021,Lucas Nelson,HR Specialist,HR,2016-12-02,78200.35,6.9,USA,Chicago</t>
  </si>
  <si>
    <t>EMP022,Harper Baker,Marketing Analyst,Marketing,2018-09-17,69800.25,5.2,Germany,Hamburg</t>
  </si>
  <si>
    <t>EMP023,Daniel Perez,Product Owner,Operations,2012-04-22,134800.95,14.6,USA,San Francisco</t>
  </si>
  <si>
    <t>EMP024,Evelyn Rivera,Customer Support,Sales,2019-07-03,58200.80,3.1,UK,Bristol</t>
  </si>
  <si>
    <t>EMP025,Matthew Carter,Financial Analyst,Finance,2017-05-30,93600.60,7.7,India,Hyderabad</t>
  </si>
  <si>
    <t>EMP026,Sofia Mitchell,Data Engineer,IT,2014-10-27,128300.20,11.1,France,Paris</t>
  </si>
  <si>
    <t>EMP027,Benjamin Roberts,Sales Executive,Sales,2016-01-11,74500.35,8.2,Canada,Ottawa</t>
  </si>
  <si>
    <t>EMP028,Abigail Turner,HR Generalist,HR,2015-07-19,81000.55,9.9,USA,Atlanta</t>
  </si>
  <si>
    <t>EMP029,Joseph Phillips,Developer,IT,2018-11-05,115800.00,5.4,India,Chennai</t>
  </si>
  <si>
    <t>EMP030,Emily Campbell,Marketing Manager,Marketing,2013-09-23,99500.75,12.7,UK,Liverpool</t>
  </si>
  <si>
    <t>EmpID</t>
  </si>
  <si>
    <t>FullName</t>
  </si>
  <si>
    <t>JobTitle</t>
  </si>
  <si>
    <t>Department</t>
  </si>
  <si>
    <t>HireDate</t>
  </si>
  <si>
    <t>Salary</t>
  </si>
  <si>
    <t>YearsExperience</t>
  </si>
  <si>
    <t>Country</t>
  </si>
  <si>
    <t>City</t>
  </si>
  <si>
    <t>HireYear</t>
  </si>
  <si>
    <t>EMP001</t>
  </si>
  <si>
    <t>Laura Doe</t>
  </si>
  <si>
    <t>HR Specialist</t>
  </si>
  <si>
    <t>Finance</t>
  </si>
  <si>
    <t>Canada</t>
  </si>
  <si>
    <t>Toronto</t>
  </si>
  <si>
    <t>EMP002</t>
  </si>
  <si>
    <t>John Brown</t>
  </si>
  <si>
    <t>Data Analyst</t>
  </si>
  <si>
    <t>IT</t>
  </si>
  <si>
    <t>UK</t>
  </si>
  <si>
    <t>Berlin</t>
  </si>
  <si>
    <t>EMP003</t>
  </si>
  <si>
    <t>Jane Smith</t>
  </si>
  <si>
    <t>Developer</t>
  </si>
  <si>
    <t>Sales</t>
  </si>
  <si>
    <t>EMP004</t>
  </si>
  <si>
    <t>James Johnson</t>
  </si>
  <si>
    <t>Project Manager</t>
  </si>
  <si>
    <t>Operations</t>
  </si>
  <si>
    <t>USA</t>
  </si>
  <si>
    <t>New York</t>
  </si>
  <si>
    <t>EMP005</t>
  </si>
  <si>
    <t>Sophia Lee</t>
  </si>
  <si>
    <t>Data Scientist</t>
  </si>
  <si>
    <t>India</t>
  </si>
  <si>
    <t>Delhi</t>
  </si>
  <si>
    <t>EMP006</t>
  </si>
  <si>
    <t>David Kim</t>
  </si>
  <si>
    <t>Financial Analyst</t>
  </si>
  <si>
    <t>EMP007</t>
  </si>
  <si>
    <t>Emma Garcia</t>
  </si>
  <si>
    <t>Designer</t>
  </si>
  <si>
    <t>Marketing</t>
  </si>
  <si>
    <t>France</t>
  </si>
  <si>
    <t>Paris</t>
  </si>
  <si>
    <t>EMP008</t>
  </si>
  <si>
    <t>Daniel Scott</t>
  </si>
  <si>
    <t>Software Engineer</t>
  </si>
  <si>
    <t>Chicago</t>
  </si>
  <si>
    <t>EMP009</t>
  </si>
  <si>
    <t>Olivia Miller</t>
  </si>
  <si>
    <t>Product Manager</t>
  </si>
  <si>
    <t>Germany</t>
  </si>
  <si>
    <t>EMP010</t>
  </si>
  <si>
    <t>William Davis</t>
  </si>
  <si>
    <t>HR Manager</t>
  </si>
  <si>
    <t>HR</t>
  </si>
  <si>
    <t>Montreal</t>
  </si>
  <si>
    <t>EMP011</t>
  </si>
  <si>
    <t>Ethan Wilson</t>
  </si>
  <si>
    <t>Support Engineer</t>
  </si>
  <si>
    <t>Boston</t>
  </si>
  <si>
    <t>EMP012</t>
  </si>
  <si>
    <t>Ava Taylor</t>
  </si>
  <si>
    <t>Marketing Specialist</t>
  </si>
  <si>
    <t>Lyon</t>
  </si>
  <si>
    <t>EMP013</t>
  </si>
  <si>
    <t>Michael Clark</t>
  </si>
  <si>
    <t>DevOps Engineer</t>
  </si>
  <si>
    <t>Mumbai</t>
  </si>
  <si>
    <t>EMP014</t>
  </si>
  <si>
    <t>Isabella White</t>
  </si>
  <si>
    <t>Vancouver</t>
  </si>
  <si>
    <t>EMP015</t>
  </si>
  <si>
    <t>Alexander Hall</t>
  </si>
  <si>
    <t>London</t>
  </si>
  <si>
    <t>EMP016</t>
  </si>
  <si>
    <t>Mia Young</t>
  </si>
  <si>
    <t>Recruiter</t>
  </si>
  <si>
    <t>Miami</t>
  </si>
  <si>
    <t>EMP017</t>
  </si>
  <si>
    <t>Jacob Allen</t>
  </si>
  <si>
    <t>UI/UX Designer</t>
  </si>
  <si>
    <t>EMP018</t>
  </si>
  <si>
    <t>Charlotte King</t>
  </si>
  <si>
    <t>Bangalore</t>
  </si>
  <si>
    <t>EMP019</t>
  </si>
  <si>
    <t>Henry Wright</t>
  </si>
  <si>
    <t>Accountant</t>
  </si>
  <si>
    <t>EMP020</t>
  </si>
  <si>
    <t>Amelia Adams</t>
  </si>
  <si>
    <t>Manchester</t>
  </si>
  <si>
    <t>EMP021</t>
  </si>
  <si>
    <t>Lucas Nelson</t>
  </si>
  <si>
    <t>EMP022</t>
  </si>
  <si>
    <t>Harper Baker</t>
  </si>
  <si>
    <t>Marketing Analyst</t>
  </si>
  <si>
    <t>Hamburg</t>
  </si>
  <si>
    <t>EMP023</t>
  </si>
  <si>
    <t>Daniel Perez</t>
  </si>
  <si>
    <t>Product Owner</t>
  </si>
  <si>
    <t>San Francisco</t>
  </si>
  <si>
    <t>EMP024</t>
  </si>
  <si>
    <t>Evelyn Rivera</t>
  </si>
  <si>
    <t>Customer Support</t>
  </si>
  <si>
    <t>Bristol</t>
  </si>
  <si>
    <t>EMP025</t>
  </si>
  <si>
    <t>Matthew Carter</t>
  </si>
  <si>
    <t>Hyderabad</t>
  </si>
  <si>
    <t>EMP026</t>
  </si>
  <si>
    <t>Sofia Mitchell</t>
  </si>
  <si>
    <t>Data Engineer</t>
  </si>
  <si>
    <t>EMP027</t>
  </si>
  <si>
    <t>Benjamin Roberts</t>
  </si>
  <si>
    <t>Sales Executive</t>
  </si>
  <si>
    <t>Ottawa</t>
  </si>
  <si>
    <t>EMP028</t>
  </si>
  <si>
    <t>Abigail Turner</t>
  </si>
  <si>
    <t>HR Generalist</t>
  </si>
  <si>
    <t>Atlanta</t>
  </si>
  <si>
    <t>EMP029</t>
  </si>
  <si>
    <t>Joseph Phillips</t>
  </si>
  <si>
    <t>Chennai</t>
  </si>
  <si>
    <t>EMP030</t>
  </si>
  <si>
    <t>Emily Campbell</t>
  </si>
  <si>
    <t>Marketing Manager</t>
  </si>
  <si>
    <t>Liverpool</t>
  </si>
  <si>
    <t>Grand Total</t>
  </si>
  <si>
    <t>Average of YearsExperience</t>
  </si>
  <si>
    <t>Question 2</t>
  </si>
  <si>
    <t>Sum of Salary</t>
  </si>
  <si>
    <t>Less than 10</t>
  </si>
  <si>
    <t>Count of EmpID</t>
  </si>
  <si>
    <t>Low Tenure</t>
  </si>
  <si>
    <t>Mid Tenure</t>
  </si>
  <si>
    <t>Question 7</t>
  </si>
  <si>
    <t>High Tenure</t>
  </si>
  <si>
    <t>Summary Table</t>
  </si>
  <si>
    <t>Question 8</t>
  </si>
  <si>
    <t>Question 11</t>
  </si>
  <si>
    <t>Count of JobTitle</t>
  </si>
  <si>
    <t>Question 3</t>
  </si>
  <si>
    <t>Average of Salary</t>
  </si>
  <si>
    <t>Avg_Dept_Salary</t>
  </si>
  <si>
    <t>ExperienceLevel</t>
  </si>
  <si>
    <t>More than 10 Experience</t>
  </si>
  <si>
    <t>High Class</t>
  </si>
  <si>
    <t>AvgDeptSalary</t>
  </si>
  <si>
    <t>HighClassStatus</t>
  </si>
  <si>
    <t>Standard</t>
  </si>
  <si>
    <t>Question 10</t>
  </si>
  <si>
    <t>Question 5A</t>
  </si>
  <si>
    <t>Question 5B</t>
  </si>
  <si>
    <t>Question 6</t>
  </si>
  <si>
    <t>Column Labels</t>
  </si>
  <si>
    <t>Total Employees</t>
  </si>
  <si>
    <t>Average Salary</t>
  </si>
  <si>
    <t>Average Experience</t>
  </si>
  <si>
    <t>Total Countries</t>
  </si>
  <si>
    <t>Total Cities</t>
  </si>
  <si>
    <t>Highest Salary</t>
  </si>
  <si>
    <t>Highest Earner</t>
  </si>
  <si>
    <t>GlobaTech KPIs</t>
  </si>
  <si>
    <t>High Risk</t>
  </si>
  <si>
    <t>Top Country</t>
  </si>
  <si>
    <t>Total Salary</t>
  </si>
  <si>
    <t>Total_Country_Employees</t>
  </si>
  <si>
    <t>2012</t>
  </si>
  <si>
    <t>2013</t>
  </si>
  <si>
    <t>2014</t>
  </si>
  <si>
    <t>2015</t>
  </si>
  <si>
    <t>2016</t>
  </si>
  <si>
    <t>2017</t>
  </si>
  <si>
    <t>2018</t>
  </si>
  <si>
    <t>2019</t>
  </si>
  <si>
    <t>2020</t>
  </si>
  <si>
    <t>2021</t>
  </si>
  <si>
    <t>2022</t>
  </si>
  <si>
    <t>Hiring Trend</t>
  </si>
  <si>
    <t>Employee dist. By Dept</t>
  </si>
  <si>
    <t>Row Labels</t>
  </si>
  <si>
    <t>Total Salary Expense</t>
  </si>
  <si>
    <t>Avg Salary</t>
  </si>
  <si>
    <t>Minimum Salary</t>
  </si>
  <si>
    <t>Maximum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</si>
</sst>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7" formatCode="&quot;$&quot;#,##0.00"/>
  </numFmts>
  <fonts count="6" x14ac:knownFonts="1">
    <font>
      <sz val="11"/>
      <color theme="1"/>
      <name val="Calibri"/>
      <family val="2"/>
      <scheme val="minor"/>
    </font>
    <font>
      <sz val="11"/>
      <color theme="1"/>
      <name val="Calibri"/>
      <family val="2"/>
      <scheme val="minor"/>
    </font>
    <font>
      <sz val="10"/>
      <color theme="1"/>
      <name val="Arial"/>
      <family val="2"/>
    </font>
    <font>
      <sz val="8"/>
      <name val="Calibri"/>
      <family val="2"/>
      <scheme val="minor"/>
    </font>
    <font>
      <b/>
      <sz val="11"/>
      <color theme="1"/>
      <name val="Calibri"/>
      <family val="2"/>
      <scheme val="minor"/>
    </font>
    <font>
      <sz val="11"/>
      <color rgb="FFFFFF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0" borderId="1" xfId="0" applyFont="1" applyBorder="1" applyAlignment="1">
      <alignment wrapText="1"/>
    </xf>
    <xf numFmtId="0" fontId="2" fillId="0" borderId="1" xfId="0" applyFont="1" applyBorder="1" applyAlignment="1"/>
    <xf numFmtId="0" fontId="0" fillId="0" borderId="0" xfId="0" applyAlignment="1">
      <alignment horizontal="center"/>
    </xf>
    <xf numFmtId="44" fontId="0" fillId="0" borderId="0" xfId="1" applyFont="1"/>
    <xf numFmtId="44" fontId="0" fillId="0" borderId="0" xfId="0" applyNumberFormat="1"/>
    <xf numFmtId="2" fontId="0" fillId="0" borderId="0" xfId="0" applyNumberFormat="1"/>
    <xf numFmtId="1" fontId="0" fillId="0" borderId="0" xfId="0" applyNumberFormat="1"/>
    <xf numFmtId="0" fontId="0" fillId="0" borderId="0" xfId="0" applyAlignment="1">
      <alignment horizontal="center"/>
    </xf>
    <xf numFmtId="0" fontId="0" fillId="2" borderId="0" xfId="0" applyFill="1"/>
    <xf numFmtId="0" fontId="5" fillId="2" borderId="0" xfId="0" applyFont="1" applyFill="1"/>
    <xf numFmtId="0" fontId="0" fillId="2" borderId="0" xfId="0" applyFill="1" applyAlignment="1">
      <alignment vertical="center"/>
    </xf>
    <xf numFmtId="0" fontId="4" fillId="0" borderId="2" xfId="0" applyFont="1" applyFill="1" applyBorder="1"/>
    <xf numFmtId="0" fontId="0" fillId="0" borderId="0" xfId="0" applyFill="1" applyAlignment="1">
      <alignment horizontal="left"/>
    </xf>
    <xf numFmtId="44" fontId="0" fillId="0" borderId="0" xfId="0" applyNumberFormat="1" applyFill="1"/>
    <xf numFmtId="167" fontId="0" fillId="0" borderId="0" xfId="0" applyNumberFormat="1"/>
  </cellXfs>
  <cellStyles count="2">
    <cellStyle name="Currency" xfId="1" builtinId="4"/>
    <cellStyle name="Normal" xfId="0" builtinId="0"/>
  </cellStyles>
  <dxfs count="41">
    <dxf>
      <numFmt numFmtId="1" formatCode="0"/>
    </dxf>
    <dxf>
      <numFmt numFmtId="1" formatCode="0"/>
    </dxf>
    <dxf>
      <numFmt numFmtId="1" formatCode="0"/>
    </dxf>
    <dxf>
      <numFmt numFmtId="1" formatCode="0"/>
    </dxf>
    <dxf>
      <numFmt numFmtId="34" formatCode="_(&quot;$&quot;* #,##0.00_);_(&quot;$&quot;* \(#,##0.00\);_(&quot;$&quot;* &quot;-&quot;??_);_(@_)"/>
    </dxf>
    <dxf>
      <numFmt numFmtId="1" formatCode="0"/>
    </dxf>
    <dxf>
      <numFmt numFmtId="2" formatCode="0.00"/>
    </dxf>
    <dxf>
      <numFmt numFmtId="34" formatCode="_(&quot;$&quot;* #,##0.00_);_(&quot;$&quot;* \(#,##0.00\);_(&quot;$&quot;* &quot;-&quot;??_);_(@_)"/>
    </dxf>
    <dxf>
      <numFmt numFmtId="167" formatCode="&quot;$&quot;#,##0.00"/>
    </dxf>
    <dxf>
      <numFmt numFmtId="34" formatCode="_(&quot;$&quot;* #,##0.00_);_(&quot;$&quot;* \(#,##0.00\);_(&quot;$&quot;* &quot;-&quot;??_);_(@_)"/>
    </dxf>
    <dxf>
      <numFmt numFmtId="34" formatCode="_(&quot;$&quot;* #,##0.00_);_(&quot;$&quot;* \(#,##0.00\);_(&quot;$&quot;* &quot;-&quot;??_);_(@_)"/>
    </dxf>
    <dxf>
      <numFmt numFmtId="167" formatCode="&quot;$&quot;#,##0.00"/>
    </dxf>
    <dxf>
      <numFmt numFmtId="34" formatCode="_(&quot;$&quot;* #,##0.00_);_(&quot;$&quot;* \(#,##0.00\);_(&quot;$&quot;* &quot;-&quot;??_);_(@_)"/>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numFmt numFmtId="0" formatCode="General"/>
    </dxf>
    <dxf>
      <numFmt numFmtId="0" formatCode="General"/>
    </dxf>
    <dxf>
      <numFmt numFmtId="2" formatCode="0.00"/>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Salary vs. Years Experience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6">
                  <a:lumMod val="50000"/>
                </a:schemeClr>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GlobalTech_Data!$F$2:$F$31</c:f>
              <c:numCache>
                <c:formatCode>General</c:formatCode>
                <c:ptCount val="30"/>
                <c:pt idx="0">
                  <c:v>78960.73</c:v>
                </c:pt>
                <c:pt idx="1">
                  <c:v>105887.97</c:v>
                </c:pt>
                <c:pt idx="2">
                  <c:v>97023.2</c:v>
                </c:pt>
                <c:pt idx="3">
                  <c:v>125500</c:v>
                </c:pt>
                <c:pt idx="4">
                  <c:v>115450.5</c:v>
                </c:pt>
                <c:pt idx="5">
                  <c:v>98400.75</c:v>
                </c:pt>
                <c:pt idx="6">
                  <c:v>76500.2</c:v>
                </c:pt>
                <c:pt idx="7">
                  <c:v>134200</c:v>
                </c:pt>
                <c:pt idx="8">
                  <c:v>112300.65</c:v>
                </c:pt>
                <c:pt idx="9">
                  <c:v>89400.8</c:v>
                </c:pt>
                <c:pt idx="10">
                  <c:v>68500.899999999994</c:v>
                </c:pt>
                <c:pt idx="11">
                  <c:v>60200.45</c:v>
                </c:pt>
                <c:pt idx="12">
                  <c:v>121300.1</c:v>
                </c:pt>
                <c:pt idx="13">
                  <c:v>99800.75</c:v>
                </c:pt>
                <c:pt idx="14">
                  <c:v>109500.25</c:v>
                </c:pt>
                <c:pt idx="15">
                  <c:v>71500.55</c:v>
                </c:pt>
                <c:pt idx="16">
                  <c:v>85000.65</c:v>
                </c:pt>
                <c:pt idx="17">
                  <c:v>125700.85</c:v>
                </c:pt>
                <c:pt idx="18">
                  <c:v>88000.4</c:v>
                </c:pt>
                <c:pt idx="19">
                  <c:v>104500.7</c:v>
                </c:pt>
                <c:pt idx="20">
                  <c:v>78200.350000000006</c:v>
                </c:pt>
                <c:pt idx="21">
                  <c:v>69800.25</c:v>
                </c:pt>
                <c:pt idx="22">
                  <c:v>134800.95000000001</c:v>
                </c:pt>
                <c:pt idx="23">
                  <c:v>58200.800000000003</c:v>
                </c:pt>
                <c:pt idx="24">
                  <c:v>93600.6</c:v>
                </c:pt>
                <c:pt idx="25">
                  <c:v>128300.2</c:v>
                </c:pt>
                <c:pt idx="26">
                  <c:v>74500.350000000006</c:v>
                </c:pt>
                <c:pt idx="27">
                  <c:v>81000.55</c:v>
                </c:pt>
                <c:pt idx="28">
                  <c:v>115800</c:v>
                </c:pt>
                <c:pt idx="29">
                  <c:v>99500.75</c:v>
                </c:pt>
              </c:numCache>
            </c:numRef>
          </c:xVal>
          <c:yVal>
            <c:numRef>
              <c:f>GlobalTech_Data!$G$2:$G$31</c:f>
              <c:numCache>
                <c:formatCode>General</c:formatCode>
                <c:ptCount val="30"/>
                <c:pt idx="0">
                  <c:v>13.1</c:v>
                </c:pt>
                <c:pt idx="1">
                  <c:v>14.8</c:v>
                </c:pt>
                <c:pt idx="2">
                  <c:v>1.3</c:v>
                </c:pt>
                <c:pt idx="3">
                  <c:v>11.4</c:v>
                </c:pt>
                <c:pt idx="4">
                  <c:v>4.5</c:v>
                </c:pt>
                <c:pt idx="5">
                  <c:v>9.6999999999999993</c:v>
                </c:pt>
                <c:pt idx="6">
                  <c:v>6.1</c:v>
                </c:pt>
                <c:pt idx="7">
                  <c:v>12</c:v>
                </c:pt>
                <c:pt idx="8">
                  <c:v>3.9</c:v>
                </c:pt>
                <c:pt idx="9">
                  <c:v>14.2</c:v>
                </c:pt>
                <c:pt idx="10">
                  <c:v>5.7</c:v>
                </c:pt>
                <c:pt idx="11">
                  <c:v>2.1</c:v>
                </c:pt>
                <c:pt idx="12">
                  <c:v>8.5</c:v>
                </c:pt>
                <c:pt idx="13">
                  <c:v>7.3</c:v>
                </c:pt>
                <c:pt idx="14">
                  <c:v>10.199999999999999</c:v>
                </c:pt>
                <c:pt idx="15">
                  <c:v>4</c:v>
                </c:pt>
                <c:pt idx="16">
                  <c:v>9.5</c:v>
                </c:pt>
                <c:pt idx="17">
                  <c:v>2.5</c:v>
                </c:pt>
                <c:pt idx="18">
                  <c:v>15</c:v>
                </c:pt>
                <c:pt idx="19">
                  <c:v>3.3</c:v>
                </c:pt>
                <c:pt idx="20">
                  <c:v>6.9</c:v>
                </c:pt>
                <c:pt idx="21">
                  <c:v>5.2</c:v>
                </c:pt>
                <c:pt idx="22">
                  <c:v>14.6</c:v>
                </c:pt>
                <c:pt idx="23">
                  <c:v>3.1</c:v>
                </c:pt>
                <c:pt idx="24">
                  <c:v>7.7</c:v>
                </c:pt>
                <c:pt idx="25">
                  <c:v>11.1</c:v>
                </c:pt>
                <c:pt idx="26">
                  <c:v>8.1999999999999993</c:v>
                </c:pt>
                <c:pt idx="27">
                  <c:v>9.9</c:v>
                </c:pt>
                <c:pt idx="28">
                  <c:v>5.4</c:v>
                </c:pt>
                <c:pt idx="29">
                  <c:v>12.7</c:v>
                </c:pt>
              </c:numCache>
            </c:numRef>
          </c:yVal>
          <c:smooth val="0"/>
          <c:extLst>
            <c:ext xmlns:c16="http://schemas.microsoft.com/office/drawing/2014/chart" uri="{C3380CC4-5D6E-409C-BE32-E72D297353CC}">
              <c16:uniqueId val="{00000001-5C05-4332-BD08-14454ECABC94}"/>
            </c:ext>
          </c:extLst>
        </c:ser>
        <c:dLbls>
          <c:showLegendKey val="0"/>
          <c:showVal val="0"/>
          <c:showCatName val="0"/>
          <c:showSerName val="0"/>
          <c:showPercent val="0"/>
          <c:showBubbleSize val="0"/>
        </c:dLbls>
        <c:axId val="1992777087"/>
        <c:axId val="1992788127"/>
      </c:scatterChart>
      <c:valAx>
        <c:axId val="19927770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788127"/>
        <c:crosses val="autoZero"/>
        <c:crossBetween val="midCat"/>
      </c:valAx>
      <c:valAx>
        <c:axId val="199278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of Experience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77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Analysis!PivotTable23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Employee distribution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Analysis'!$B$20</c:f>
              <c:strCache>
                <c:ptCount val="1"/>
                <c:pt idx="0">
                  <c:v>Total</c:v>
                </c:pt>
              </c:strCache>
            </c:strRef>
          </c:tx>
          <c:spPr>
            <a:solidFill>
              <a:schemeClr val="accent6">
                <a:lumMod val="50000"/>
              </a:schemeClr>
            </a:solidFill>
            <a:ln>
              <a:noFill/>
            </a:ln>
            <a:effectLst/>
          </c:spPr>
          <c:invertIfNegative val="0"/>
          <c:cat>
            <c:strRef>
              <c:f>'Pivot Analysis'!$A$21:$A$27</c:f>
              <c:strCache>
                <c:ptCount val="6"/>
                <c:pt idx="0">
                  <c:v>USA</c:v>
                </c:pt>
                <c:pt idx="1">
                  <c:v>Canada</c:v>
                </c:pt>
                <c:pt idx="2">
                  <c:v>UK</c:v>
                </c:pt>
                <c:pt idx="3">
                  <c:v>India</c:v>
                </c:pt>
                <c:pt idx="4">
                  <c:v>France</c:v>
                </c:pt>
                <c:pt idx="5">
                  <c:v>Germany</c:v>
                </c:pt>
              </c:strCache>
            </c:strRef>
          </c:cat>
          <c:val>
            <c:numRef>
              <c:f>'Pivot Analysis'!$B$21:$B$27</c:f>
              <c:numCache>
                <c:formatCode>0</c:formatCode>
                <c:ptCount val="6"/>
                <c:pt idx="0">
                  <c:v>7</c:v>
                </c:pt>
                <c:pt idx="1">
                  <c:v>7</c:v>
                </c:pt>
                <c:pt idx="2">
                  <c:v>5</c:v>
                </c:pt>
                <c:pt idx="3">
                  <c:v>5</c:v>
                </c:pt>
                <c:pt idx="4">
                  <c:v>4</c:v>
                </c:pt>
                <c:pt idx="5">
                  <c:v>2</c:v>
                </c:pt>
              </c:numCache>
            </c:numRef>
          </c:val>
          <c:extLst>
            <c:ext xmlns:c16="http://schemas.microsoft.com/office/drawing/2014/chart" uri="{C3380CC4-5D6E-409C-BE32-E72D297353CC}">
              <c16:uniqueId val="{00000000-5E26-4B2D-B268-DFD754CF5CC4}"/>
            </c:ext>
          </c:extLst>
        </c:ser>
        <c:dLbls>
          <c:showLegendKey val="0"/>
          <c:showVal val="0"/>
          <c:showCatName val="0"/>
          <c:showSerName val="0"/>
          <c:showPercent val="0"/>
          <c:showBubbleSize val="0"/>
        </c:dLbls>
        <c:gapWidth val="50"/>
        <c:axId val="541092191"/>
        <c:axId val="541079711"/>
      </c:barChart>
      <c:catAx>
        <c:axId val="54109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9711"/>
        <c:crosses val="autoZero"/>
        <c:auto val="1"/>
        <c:lblAlgn val="ctr"/>
        <c:lblOffset val="100"/>
        <c:noMultiLvlLbl val="0"/>
      </c:catAx>
      <c:valAx>
        <c:axId val="5410797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9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Relatioship Between</a:t>
            </a:r>
            <a:r>
              <a:rPr lang="en-US" baseline="0"/>
              <a:t> </a:t>
            </a:r>
          </a:p>
          <a:p>
            <a:pPr>
              <a:defRPr/>
            </a:pPr>
            <a:r>
              <a:rPr lang="en-US" baseline="0"/>
              <a:t>Tenure and Average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KPIs!$C$13</c:f>
              <c:strCache>
                <c:ptCount val="1"/>
                <c:pt idx="0">
                  <c:v>Column1</c:v>
                </c:pt>
              </c:strCache>
            </c:strRef>
          </c:tx>
          <c:spPr>
            <a:solidFill>
              <a:schemeClr val="accent6">
                <a:lumMod val="50000"/>
              </a:schemeClr>
            </a:solidFill>
            <a:ln>
              <a:noFill/>
            </a:ln>
            <a:effectLst/>
          </c:spPr>
          <c:invertIfNegative val="0"/>
          <c:cat>
            <c:strRef>
              <c:f>KPIs!$B$14:$B$16</c:f>
              <c:strCache>
                <c:ptCount val="3"/>
                <c:pt idx="0">
                  <c:v>Low Tenure</c:v>
                </c:pt>
                <c:pt idx="1">
                  <c:v>Mid Tenure</c:v>
                </c:pt>
                <c:pt idx="2">
                  <c:v>High Tenure</c:v>
                </c:pt>
              </c:strCache>
            </c:strRef>
          </c:cat>
          <c:val>
            <c:numRef>
              <c:f>KPIs!$C$14:$C$16</c:f>
              <c:numCache>
                <c:formatCode>_("$"* #,##0.00_);_("$"* \(#,##0.00\);_("$"* "-"??_);_(@_)</c:formatCode>
                <c:ptCount val="3"/>
                <c:pt idx="0">
                  <c:v>93109.712499999994</c:v>
                </c:pt>
                <c:pt idx="1">
                  <c:v>88533.787499999991</c:v>
                </c:pt>
                <c:pt idx="2">
                  <c:v>109405.205</c:v>
                </c:pt>
              </c:numCache>
            </c:numRef>
          </c:val>
          <c:extLst>
            <c:ext xmlns:c16="http://schemas.microsoft.com/office/drawing/2014/chart" uri="{C3380CC4-5D6E-409C-BE32-E72D297353CC}">
              <c16:uniqueId val="{00000000-61F8-47ED-A4CA-6C91F0C4ED42}"/>
            </c:ext>
          </c:extLst>
        </c:ser>
        <c:dLbls>
          <c:showLegendKey val="0"/>
          <c:showVal val="0"/>
          <c:showCatName val="0"/>
          <c:showSerName val="0"/>
          <c:showPercent val="0"/>
          <c:showBubbleSize val="0"/>
        </c:dLbls>
        <c:gapWidth val="219"/>
        <c:overlap val="-27"/>
        <c:axId val="1875068639"/>
        <c:axId val="1875067679"/>
      </c:barChart>
      <c:catAx>
        <c:axId val="18750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67679"/>
        <c:crosses val="autoZero"/>
        <c:auto val="1"/>
        <c:lblAlgn val="ctr"/>
        <c:lblOffset val="100"/>
        <c:noMultiLvlLbl val="0"/>
      </c:catAx>
      <c:valAx>
        <c:axId val="18750676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686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Analysis!PivotTable5</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and Total Salary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Analysis'!$H$40</c:f>
              <c:strCache>
                <c:ptCount val="1"/>
                <c:pt idx="0">
                  <c:v>Total Salary Expense</c:v>
                </c:pt>
              </c:strCache>
            </c:strRef>
          </c:tx>
          <c:spPr>
            <a:solidFill>
              <a:schemeClr val="accent6">
                <a:lumMod val="50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Analysis'!$H$41:$H$47</c:f>
              <c:numCache>
                <c:formatCode>_("$"* #,##0.00_);_("$"* \(#,##0.00\);_("$"* "-"??_);_(@_)</c:formatCode>
                <c:ptCount val="6"/>
                <c:pt idx="0">
                  <c:v>458763.23</c:v>
                </c:pt>
                <c:pt idx="1">
                  <c:v>320102.25</c:v>
                </c:pt>
                <c:pt idx="2">
                  <c:v>1019641.2199999999</c:v>
                </c:pt>
                <c:pt idx="3">
                  <c:v>391002.3</c:v>
                </c:pt>
                <c:pt idx="4">
                  <c:v>260300.95</c:v>
                </c:pt>
                <c:pt idx="5">
                  <c:v>451525.25</c:v>
                </c:pt>
              </c:numCache>
            </c:numRef>
          </c:val>
          <c:extLst>
            <c:ext xmlns:c16="http://schemas.microsoft.com/office/drawing/2014/chart" uri="{C3380CC4-5D6E-409C-BE32-E72D297353CC}">
              <c16:uniqueId val="{00000000-1F68-4118-8223-E2E304878F36}"/>
            </c:ext>
          </c:extLst>
        </c:ser>
        <c:ser>
          <c:idx val="1"/>
          <c:order val="1"/>
          <c:tx>
            <c:strRef>
              <c:f>'Pivot Analysis'!$I$40</c:f>
              <c:strCache>
                <c:ptCount val="1"/>
                <c:pt idx="0">
                  <c:v>Avg Salary</c:v>
                </c:pt>
              </c:strCache>
            </c:strRef>
          </c:tx>
          <c:spPr>
            <a:solidFill>
              <a:schemeClr val="accent6">
                <a:lumMod val="75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Analysis'!$I$41:$I$47</c:f>
              <c:numCache>
                <c:formatCode>_("$"* #,##0.00_);_("$"* \(#,##0.00\);_("$"* "-"??_);_(@_)</c:formatCode>
                <c:ptCount val="6"/>
                <c:pt idx="0">
                  <c:v>91752.645999999993</c:v>
                </c:pt>
                <c:pt idx="1">
                  <c:v>80025.5625</c:v>
                </c:pt>
                <c:pt idx="2">
                  <c:v>113293.46888888888</c:v>
                </c:pt>
                <c:pt idx="3">
                  <c:v>78200.459999999992</c:v>
                </c:pt>
                <c:pt idx="4">
                  <c:v>130150.47500000001</c:v>
                </c:pt>
                <c:pt idx="5">
                  <c:v>90305.05</c:v>
                </c:pt>
              </c:numCache>
            </c:numRef>
          </c:val>
          <c:extLst>
            <c:ext xmlns:c16="http://schemas.microsoft.com/office/drawing/2014/chart" uri="{C3380CC4-5D6E-409C-BE32-E72D297353CC}">
              <c16:uniqueId val="{00000001-1F68-4118-8223-E2E304878F36}"/>
            </c:ext>
          </c:extLst>
        </c:ser>
        <c:dLbls>
          <c:showLegendKey val="0"/>
          <c:showVal val="0"/>
          <c:showCatName val="0"/>
          <c:showSerName val="0"/>
          <c:showPercent val="0"/>
          <c:showBubbleSize val="0"/>
        </c:dLbls>
        <c:gapWidth val="43"/>
        <c:axId val="541055711"/>
        <c:axId val="541056191"/>
      </c:barChart>
      <c:catAx>
        <c:axId val="5410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6191"/>
        <c:crosses val="autoZero"/>
        <c:auto val="1"/>
        <c:lblAlgn val="ctr"/>
        <c:lblOffset val="100"/>
        <c:noMultiLvlLbl val="0"/>
      </c:catAx>
      <c:valAx>
        <c:axId val="5410561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Distribution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'Pivot Analysis'!$E$11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7F-4393-9E2A-39C6633549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7F-4393-9E2A-39C6633549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7F-4393-9E2A-39C6633549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7F-4393-9E2A-39C6633549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7F-4393-9E2A-39C6633549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07F-4393-9E2A-39C6633549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Analysis'!$D$12:$D$18</c:f>
              <c:strCache>
                <c:ptCount val="6"/>
                <c:pt idx="0">
                  <c:v>Finance</c:v>
                </c:pt>
                <c:pt idx="1">
                  <c:v>HR</c:v>
                </c:pt>
                <c:pt idx="2">
                  <c:v>IT</c:v>
                </c:pt>
                <c:pt idx="3">
                  <c:v>Marketing</c:v>
                </c:pt>
                <c:pt idx="4">
                  <c:v>Operations</c:v>
                </c:pt>
                <c:pt idx="5">
                  <c:v>Sales</c:v>
                </c:pt>
              </c:strCache>
            </c:strRef>
          </c:cat>
          <c:val>
            <c:numRef>
              <c:f>'Pivot Analysis'!$E$12:$E$18</c:f>
              <c:numCache>
                <c:formatCode>0</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C-707F-4393-9E2A-39C6633549A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Analysis!PivotTable5</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and Total Salary by Department</a:t>
            </a:r>
            <a:endParaRPr lang="en-US"/>
          </a:p>
        </c:rich>
      </c:tx>
      <c:layout>
        <c:manualLayout>
          <c:xMode val="edge"/>
          <c:yMode val="edge"/>
          <c:x val="0.2077636523234469"/>
          <c:y val="3.5359284201870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Analysis'!$H$40</c:f>
              <c:strCache>
                <c:ptCount val="1"/>
                <c:pt idx="0">
                  <c:v>Total Salary Expense</c:v>
                </c:pt>
              </c:strCache>
            </c:strRef>
          </c:tx>
          <c:spPr>
            <a:solidFill>
              <a:schemeClr val="accent6">
                <a:lumMod val="50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Analysis'!$H$41:$H$47</c:f>
              <c:numCache>
                <c:formatCode>_("$"* #,##0.00_);_("$"* \(#,##0.00\);_("$"* "-"??_);_(@_)</c:formatCode>
                <c:ptCount val="6"/>
                <c:pt idx="0">
                  <c:v>458763.23</c:v>
                </c:pt>
                <c:pt idx="1">
                  <c:v>320102.25</c:v>
                </c:pt>
                <c:pt idx="2">
                  <c:v>1019641.2199999999</c:v>
                </c:pt>
                <c:pt idx="3">
                  <c:v>391002.3</c:v>
                </c:pt>
                <c:pt idx="4">
                  <c:v>260300.95</c:v>
                </c:pt>
                <c:pt idx="5">
                  <c:v>451525.25</c:v>
                </c:pt>
              </c:numCache>
            </c:numRef>
          </c:val>
          <c:extLst>
            <c:ext xmlns:c16="http://schemas.microsoft.com/office/drawing/2014/chart" uri="{C3380CC4-5D6E-409C-BE32-E72D297353CC}">
              <c16:uniqueId val="{00000000-EC0E-4DCA-BB9B-F02A08FE60B1}"/>
            </c:ext>
          </c:extLst>
        </c:ser>
        <c:ser>
          <c:idx val="1"/>
          <c:order val="1"/>
          <c:tx>
            <c:strRef>
              <c:f>'Pivot Analysis'!$I$40</c:f>
              <c:strCache>
                <c:ptCount val="1"/>
                <c:pt idx="0">
                  <c:v>Avg Salary</c:v>
                </c:pt>
              </c:strCache>
            </c:strRef>
          </c:tx>
          <c:spPr>
            <a:solidFill>
              <a:schemeClr val="accent6">
                <a:lumMod val="75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Analysis'!$I$41:$I$47</c:f>
              <c:numCache>
                <c:formatCode>_("$"* #,##0.00_);_("$"* \(#,##0.00\);_("$"* "-"??_);_(@_)</c:formatCode>
                <c:ptCount val="6"/>
                <c:pt idx="0">
                  <c:v>91752.645999999993</c:v>
                </c:pt>
                <c:pt idx="1">
                  <c:v>80025.5625</c:v>
                </c:pt>
                <c:pt idx="2">
                  <c:v>113293.46888888888</c:v>
                </c:pt>
                <c:pt idx="3">
                  <c:v>78200.459999999992</c:v>
                </c:pt>
                <c:pt idx="4">
                  <c:v>130150.47500000001</c:v>
                </c:pt>
                <c:pt idx="5">
                  <c:v>90305.05</c:v>
                </c:pt>
              </c:numCache>
            </c:numRef>
          </c:val>
          <c:extLst>
            <c:ext xmlns:c16="http://schemas.microsoft.com/office/drawing/2014/chart" uri="{C3380CC4-5D6E-409C-BE32-E72D297353CC}">
              <c16:uniqueId val="{00000001-EC0E-4DCA-BB9B-F02A08FE60B1}"/>
            </c:ext>
          </c:extLst>
        </c:ser>
        <c:dLbls>
          <c:showLegendKey val="0"/>
          <c:showVal val="0"/>
          <c:showCatName val="0"/>
          <c:showSerName val="0"/>
          <c:showPercent val="0"/>
          <c:showBubbleSize val="0"/>
        </c:dLbls>
        <c:gapWidth val="43"/>
        <c:axId val="541055711"/>
        <c:axId val="541056191"/>
      </c:barChart>
      <c:catAx>
        <c:axId val="5410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6191"/>
        <c:crosses val="autoZero"/>
        <c:auto val="1"/>
        <c:lblAlgn val="ctr"/>
        <c:lblOffset val="100"/>
        <c:noMultiLvlLbl val="0"/>
      </c:catAx>
      <c:valAx>
        <c:axId val="541056191"/>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Hiring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Analysis'!$E$40</c:f>
              <c:strCache>
                <c:ptCount val="1"/>
                <c:pt idx="0">
                  <c:v>Total</c:v>
                </c:pt>
              </c:strCache>
            </c:strRef>
          </c:tx>
          <c:spPr>
            <a:ln w="28575" cap="rnd">
              <a:solidFill>
                <a:schemeClr val="accent6">
                  <a:lumMod val="50000"/>
                </a:schemeClr>
              </a:solidFill>
              <a:round/>
            </a:ln>
            <a:effectLst/>
          </c:spPr>
          <c:marker>
            <c:symbol val="none"/>
          </c:marker>
          <c:cat>
            <c:strRef>
              <c:f>'Pivot Analysis'!$D$41:$D$52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'Pivot Analysis'!$E$41:$E$52</c:f>
              <c:numCache>
                <c:formatCode>0</c:formatCode>
                <c:ptCount val="11"/>
                <c:pt idx="0">
                  <c:v>2</c:v>
                </c:pt>
                <c:pt idx="1">
                  <c:v>3</c:v>
                </c:pt>
                <c:pt idx="2">
                  <c:v>3</c:v>
                </c:pt>
                <c:pt idx="3">
                  <c:v>3</c:v>
                </c:pt>
                <c:pt idx="4">
                  <c:v>4</c:v>
                </c:pt>
                <c:pt idx="5">
                  <c:v>3</c:v>
                </c:pt>
                <c:pt idx="6">
                  <c:v>4</c:v>
                </c:pt>
                <c:pt idx="7">
                  <c:v>4</c:v>
                </c:pt>
                <c:pt idx="8">
                  <c:v>2</c:v>
                </c:pt>
                <c:pt idx="9">
                  <c:v>1</c:v>
                </c:pt>
                <c:pt idx="10">
                  <c:v>1</c:v>
                </c:pt>
              </c:numCache>
            </c:numRef>
          </c:val>
          <c:smooth val="0"/>
          <c:extLst>
            <c:ext xmlns:c16="http://schemas.microsoft.com/office/drawing/2014/chart" uri="{C3380CC4-5D6E-409C-BE32-E72D297353CC}">
              <c16:uniqueId val="{00000000-39FF-4710-9E05-1C4CE599C72F}"/>
            </c:ext>
          </c:extLst>
        </c:ser>
        <c:dLbls>
          <c:showLegendKey val="0"/>
          <c:showVal val="0"/>
          <c:showCatName val="0"/>
          <c:showSerName val="0"/>
          <c:showPercent val="0"/>
          <c:showBubbleSize val="0"/>
        </c:dLbls>
        <c:smooth val="0"/>
        <c:axId val="541045631"/>
        <c:axId val="541052831"/>
      </c:lineChart>
      <c:catAx>
        <c:axId val="5410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2831"/>
        <c:crosses val="autoZero"/>
        <c:auto val="1"/>
        <c:lblAlgn val="ctr"/>
        <c:lblOffset val="100"/>
        <c:noMultiLvlLbl val="0"/>
      </c:catAx>
      <c:valAx>
        <c:axId val="541052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Earners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Analysis'!$B$55</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Analysis'!$A$56:$A$61</c:f>
              <c:strCache>
                <c:ptCount val="5"/>
                <c:pt idx="0">
                  <c:v>James Johnson</c:v>
                </c:pt>
                <c:pt idx="1">
                  <c:v>Charlotte King</c:v>
                </c:pt>
                <c:pt idx="2">
                  <c:v>Sofia Mitchell</c:v>
                </c:pt>
                <c:pt idx="3">
                  <c:v>Daniel Scott</c:v>
                </c:pt>
                <c:pt idx="4">
                  <c:v>Daniel Perez</c:v>
                </c:pt>
              </c:strCache>
            </c:strRef>
          </c:cat>
          <c:val>
            <c:numRef>
              <c:f>'Pivot Analysis'!$B$56:$B$61</c:f>
              <c:numCache>
                <c:formatCode>"$"#,##0.00</c:formatCode>
                <c:ptCount val="5"/>
                <c:pt idx="0">
                  <c:v>125500</c:v>
                </c:pt>
                <c:pt idx="1">
                  <c:v>125700.85</c:v>
                </c:pt>
                <c:pt idx="2">
                  <c:v>128300.2</c:v>
                </c:pt>
                <c:pt idx="3">
                  <c:v>134200</c:v>
                </c:pt>
                <c:pt idx="4">
                  <c:v>134800.95000000001</c:v>
                </c:pt>
              </c:numCache>
            </c:numRef>
          </c:val>
          <c:extLst>
            <c:ext xmlns:c16="http://schemas.microsoft.com/office/drawing/2014/chart" uri="{C3380CC4-5D6E-409C-BE32-E72D297353CC}">
              <c16:uniqueId val="{00000000-2FFE-4A98-966C-DF06757864E3}"/>
            </c:ext>
          </c:extLst>
        </c:ser>
        <c:dLbls>
          <c:dLblPos val="outEnd"/>
          <c:showLegendKey val="0"/>
          <c:showVal val="1"/>
          <c:showCatName val="0"/>
          <c:showSerName val="0"/>
          <c:showPercent val="0"/>
          <c:showBubbleSize val="0"/>
        </c:dLbls>
        <c:gapWidth val="182"/>
        <c:axId val="530956815"/>
        <c:axId val="530961135"/>
      </c:barChart>
      <c:catAx>
        <c:axId val="530956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a:outerShdw blurRad="50800" dist="38100" dir="5400000" sx="75000" sy="75000" algn="t" rotWithShape="0">
              <a:prstClr val="black">
                <a:alpha val="0"/>
              </a:prst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1135"/>
        <c:crosses val="autoZero"/>
        <c:auto val="1"/>
        <c:lblAlgn val="ctr"/>
        <c:lblOffset val="100"/>
        <c:noMultiLvlLbl val="0"/>
      </c:catAx>
      <c:valAx>
        <c:axId val="530961135"/>
        <c:scaling>
          <c:orientation val="minMax"/>
        </c:scaling>
        <c:delete val="1"/>
        <c:axPos val="b"/>
        <c:numFmt formatCode="&quot;$&quot;#,##0.00" sourceLinked="1"/>
        <c:majorTickMark val="out"/>
        <c:minorTickMark val="none"/>
        <c:tickLblPos val="nextTo"/>
        <c:crossAx val="5309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Analysis'!$K$2</c:f>
              <c:strCache>
                <c:ptCount val="1"/>
                <c:pt idx="0">
                  <c:v>Total</c:v>
                </c:pt>
              </c:strCache>
            </c:strRef>
          </c:tx>
          <c:spPr>
            <a:solidFill>
              <a:schemeClr val="accent6">
                <a:lumMod val="50000"/>
              </a:schemeClr>
            </a:solidFill>
            <a:ln>
              <a:noFill/>
            </a:ln>
            <a:effectLst>
              <a:outerShdw blurRad="50800" dist="50800" dir="5400000" algn="ctr" rotWithShape="0">
                <a:schemeClr val="accent6">
                  <a:lumMod val="50000"/>
                </a:schemeClr>
              </a:outerShdw>
            </a:effectLst>
          </c:spPr>
          <c:invertIfNegative val="0"/>
          <c:cat>
            <c:strRef>
              <c:f>'Pivot Analysis'!$J$3:$J$9</c:f>
              <c:strCache>
                <c:ptCount val="6"/>
                <c:pt idx="0">
                  <c:v>Finance</c:v>
                </c:pt>
                <c:pt idx="1">
                  <c:v>HR</c:v>
                </c:pt>
                <c:pt idx="2">
                  <c:v>IT</c:v>
                </c:pt>
                <c:pt idx="3">
                  <c:v>Marketing</c:v>
                </c:pt>
                <c:pt idx="4">
                  <c:v>Operations</c:v>
                </c:pt>
                <c:pt idx="5">
                  <c:v>Sales</c:v>
                </c:pt>
              </c:strCache>
            </c:strRef>
          </c:cat>
          <c:val>
            <c:numRef>
              <c:f>'Pivot Analysis'!$K$3:$K$9</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3863-4207-82CB-1A014D247589}"/>
            </c:ext>
          </c:extLst>
        </c:ser>
        <c:dLbls>
          <c:showLegendKey val="0"/>
          <c:showVal val="0"/>
          <c:showCatName val="0"/>
          <c:showSerName val="0"/>
          <c:showPercent val="0"/>
          <c:showBubbleSize val="0"/>
        </c:dLbls>
        <c:gapWidth val="50"/>
        <c:overlap val="-27"/>
        <c:axId val="687721759"/>
        <c:axId val="687715999"/>
      </c:barChart>
      <c:catAx>
        <c:axId val="6877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15999"/>
        <c:crosses val="autoZero"/>
        <c:auto val="1"/>
        <c:lblAlgn val="ctr"/>
        <c:lblOffset val="100"/>
        <c:noMultiLvlLbl val="0"/>
      </c:catAx>
      <c:valAx>
        <c:axId val="68771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Relatioship Between</a:t>
            </a:r>
            <a:r>
              <a:rPr lang="en-US" baseline="0"/>
              <a:t> </a:t>
            </a:r>
          </a:p>
          <a:p>
            <a:pPr>
              <a:defRPr/>
            </a:pPr>
            <a:r>
              <a:rPr lang="en-US" baseline="0"/>
              <a:t>Tenure and Average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KPIs!$C$13</c:f>
              <c:strCache>
                <c:ptCount val="1"/>
                <c:pt idx="0">
                  <c:v>Column1</c:v>
                </c:pt>
              </c:strCache>
            </c:strRef>
          </c:tx>
          <c:spPr>
            <a:solidFill>
              <a:schemeClr val="accent6">
                <a:lumMod val="50000"/>
              </a:schemeClr>
            </a:solidFill>
            <a:ln>
              <a:noFill/>
            </a:ln>
            <a:effectLst/>
          </c:spPr>
          <c:invertIfNegative val="0"/>
          <c:cat>
            <c:strRef>
              <c:f>KPIs!$B$14:$B$16</c:f>
              <c:strCache>
                <c:ptCount val="3"/>
                <c:pt idx="0">
                  <c:v>Low Tenure</c:v>
                </c:pt>
                <c:pt idx="1">
                  <c:v>Mid Tenure</c:v>
                </c:pt>
                <c:pt idx="2">
                  <c:v>High Tenure</c:v>
                </c:pt>
              </c:strCache>
            </c:strRef>
          </c:cat>
          <c:val>
            <c:numRef>
              <c:f>KPIs!$C$14:$C$16</c:f>
              <c:numCache>
                <c:formatCode>_("$"* #,##0.00_);_("$"* \(#,##0.00\);_("$"* "-"??_);_(@_)</c:formatCode>
                <c:ptCount val="3"/>
                <c:pt idx="0">
                  <c:v>93109.712499999994</c:v>
                </c:pt>
                <c:pt idx="1">
                  <c:v>88533.787499999991</c:v>
                </c:pt>
                <c:pt idx="2">
                  <c:v>109405.205</c:v>
                </c:pt>
              </c:numCache>
            </c:numRef>
          </c:val>
          <c:extLst>
            <c:ext xmlns:c16="http://schemas.microsoft.com/office/drawing/2014/chart" uri="{C3380CC4-5D6E-409C-BE32-E72D297353CC}">
              <c16:uniqueId val="{00000000-65DD-4D59-8BD6-A4D0E21C3552}"/>
            </c:ext>
          </c:extLst>
        </c:ser>
        <c:dLbls>
          <c:showLegendKey val="0"/>
          <c:showVal val="0"/>
          <c:showCatName val="0"/>
          <c:showSerName val="0"/>
          <c:showPercent val="0"/>
          <c:showBubbleSize val="0"/>
        </c:dLbls>
        <c:gapWidth val="219"/>
        <c:overlap val="-27"/>
        <c:axId val="1875068639"/>
        <c:axId val="1875067679"/>
      </c:barChart>
      <c:catAx>
        <c:axId val="18750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67679"/>
        <c:crosses val="autoZero"/>
        <c:auto val="1"/>
        <c:lblAlgn val="ctr"/>
        <c:lblOffset val="100"/>
        <c:noMultiLvlLbl val="0"/>
      </c:catAx>
      <c:valAx>
        <c:axId val="18750676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68639"/>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Years of Experience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Analysis'!$B$2</c:f>
              <c:strCache>
                <c:ptCount val="1"/>
                <c:pt idx="0">
                  <c:v>Total</c:v>
                </c:pt>
              </c:strCache>
            </c:strRef>
          </c:tx>
          <c:spPr>
            <a:solidFill>
              <a:schemeClr val="accent6">
                <a:lumMod val="75000"/>
              </a:schemeClr>
            </a:solidFill>
            <a:ln>
              <a:noFill/>
            </a:ln>
            <a:effectLst/>
          </c:spPr>
          <c:invertIfNegative val="0"/>
          <c:cat>
            <c:strRef>
              <c:f>'Pivot Analysis'!$A$3:$A$9</c:f>
              <c:strCache>
                <c:ptCount val="6"/>
                <c:pt idx="0">
                  <c:v>Operations</c:v>
                </c:pt>
                <c:pt idx="1">
                  <c:v>Finance</c:v>
                </c:pt>
                <c:pt idx="2">
                  <c:v>HR</c:v>
                </c:pt>
                <c:pt idx="3">
                  <c:v>IT</c:v>
                </c:pt>
                <c:pt idx="4">
                  <c:v>Marketing</c:v>
                </c:pt>
                <c:pt idx="5">
                  <c:v>Sales</c:v>
                </c:pt>
              </c:strCache>
            </c:strRef>
          </c:cat>
          <c:val>
            <c:numRef>
              <c:f>'Pivot Analysis'!$B$3:$B$9</c:f>
              <c:numCache>
                <c:formatCode>0.00</c:formatCode>
                <c:ptCount val="6"/>
                <c:pt idx="0">
                  <c:v>13</c:v>
                </c:pt>
                <c:pt idx="1">
                  <c:v>10.559999999999999</c:v>
                </c:pt>
                <c:pt idx="2">
                  <c:v>8.75</c:v>
                </c:pt>
                <c:pt idx="3">
                  <c:v>7.5333333333333332</c:v>
                </c:pt>
                <c:pt idx="4">
                  <c:v>7.1199999999999992</c:v>
                </c:pt>
                <c:pt idx="5">
                  <c:v>5.34</c:v>
                </c:pt>
              </c:numCache>
            </c:numRef>
          </c:val>
          <c:extLst>
            <c:ext xmlns:c16="http://schemas.microsoft.com/office/drawing/2014/chart" uri="{C3380CC4-5D6E-409C-BE32-E72D297353CC}">
              <c16:uniqueId val="{00000000-CC6D-4380-9F49-8C8C608A919E}"/>
            </c:ext>
          </c:extLst>
        </c:ser>
        <c:dLbls>
          <c:showLegendKey val="0"/>
          <c:showVal val="0"/>
          <c:showCatName val="0"/>
          <c:showSerName val="0"/>
          <c:showPercent val="0"/>
          <c:showBubbleSize val="0"/>
        </c:dLbls>
        <c:gapWidth val="219"/>
        <c:overlap val="-27"/>
        <c:axId val="541087391"/>
        <c:axId val="541088351"/>
      </c:barChart>
      <c:catAx>
        <c:axId val="54108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88351"/>
        <c:crosses val="autoZero"/>
        <c:auto val="1"/>
        <c:lblAlgn val="ctr"/>
        <c:lblOffset val="100"/>
        <c:noMultiLvlLbl val="0"/>
      </c:catAx>
      <c:valAx>
        <c:axId val="5410883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87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Distribution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s>
    <c:plotArea>
      <c:layout/>
      <c:pieChart>
        <c:varyColors val="1"/>
        <c:ser>
          <c:idx val="0"/>
          <c:order val="0"/>
          <c:tx>
            <c:strRef>
              <c:f>'Pivot Analysis'!$E$11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96-4711-A71D-DF3868F414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96-4711-A71D-DF3868F414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96-4711-A71D-DF3868F414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96-4711-A71D-DF3868F414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96-4711-A71D-DF3868F414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696-4711-A71D-DF3868F414E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Analysis'!$D$12:$D$18</c:f>
              <c:strCache>
                <c:ptCount val="6"/>
                <c:pt idx="0">
                  <c:v>Finance</c:v>
                </c:pt>
                <c:pt idx="1">
                  <c:v>HR</c:v>
                </c:pt>
                <c:pt idx="2">
                  <c:v>IT</c:v>
                </c:pt>
                <c:pt idx="3">
                  <c:v>Marketing</c:v>
                </c:pt>
                <c:pt idx="4">
                  <c:v>Operations</c:v>
                </c:pt>
                <c:pt idx="5">
                  <c:v>Sales</c:v>
                </c:pt>
              </c:strCache>
            </c:strRef>
          </c:cat>
          <c:val>
            <c:numRef>
              <c:f>'Pivot Analysis'!$E$12:$E$18</c:f>
              <c:numCache>
                <c:formatCode>0</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C-4696-4711-A71D-DF3868F414E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Employee distribution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Analysis'!$B$20</c:f>
              <c:strCache>
                <c:ptCount val="1"/>
                <c:pt idx="0">
                  <c:v>Total</c:v>
                </c:pt>
              </c:strCache>
            </c:strRef>
          </c:tx>
          <c:spPr>
            <a:solidFill>
              <a:schemeClr val="accent6">
                <a:lumMod val="50000"/>
              </a:schemeClr>
            </a:solidFill>
            <a:ln>
              <a:noFill/>
            </a:ln>
            <a:effectLst/>
          </c:spPr>
          <c:invertIfNegative val="0"/>
          <c:cat>
            <c:strRef>
              <c:f>'Pivot Analysis'!$A$21:$A$27</c:f>
              <c:strCache>
                <c:ptCount val="6"/>
                <c:pt idx="0">
                  <c:v>USA</c:v>
                </c:pt>
                <c:pt idx="1">
                  <c:v>Canada</c:v>
                </c:pt>
                <c:pt idx="2">
                  <c:v>UK</c:v>
                </c:pt>
                <c:pt idx="3">
                  <c:v>India</c:v>
                </c:pt>
                <c:pt idx="4">
                  <c:v>France</c:v>
                </c:pt>
                <c:pt idx="5">
                  <c:v>Germany</c:v>
                </c:pt>
              </c:strCache>
            </c:strRef>
          </c:cat>
          <c:val>
            <c:numRef>
              <c:f>'Pivot Analysis'!$B$21:$B$27</c:f>
              <c:numCache>
                <c:formatCode>0</c:formatCode>
                <c:ptCount val="6"/>
                <c:pt idx="0">
                  <c:v>7</c:v>
                </c:pt>
                <c:pt idx="1">
                  <c:v>7</c:v>
                </c:pt>
                <c:pt idx="2">
                  <c:v>5</c:v>
                </c:pt>
                <c:pt idx="3">
                  <c:v>5</c:v>
                </c:pt>
                <c:pt idx="4">
                  <c:v>4</c:v>
                </c:pt>
                <c:pt idx="5">
                  <c:v>2</c:v>
                </c:pt>
              </c:numCache>
            </c:numRef>
          </c:val>
          <c:extLst>
            <c:ext xmlns:c16="http://schemas.microsoft.com/office/drawing/2014/chart" uri="{C3380CC4-5D6E-409C-BE32-E72D297353CC}">
              <c16:uniqueId val="{00000000-E7B8-4785-937F-6E16AC267BF2}"/>
            </c:ext>
          </c:extLst>
        </c:ser>
        <c:dLbls>
          <c:showLegendKey val="0"/>
          <c:showVal val="0"/>
          <c:showCatName val="0"/>
          <c:showSerName val="0"/>
          <c:showPercent val="0"/>
          <c:showBubbleSize val="0"/>
        </c:dLbls>
        <c:gapWidth val="50"/>
        <c:axId val="541092191"/>
        <c:axId val="541079711"/>
      </c:barChart>
      <c:catAx>
        <c:axId val="54109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79711"/>
        <c:crosses val="autoZero"/>
        <c:auto val="1"/>
        <c:lblAlgn val="ctr"/>
        <c:lblOffset val="100"/>
        <c:noMultiLvlLbl val="0"/>
      </c:catAx>
      <c:valAx>
        <c:axId val="54107971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9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FFFF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Hiring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Analysis'!$E$40</c:f>
              <c:strCache>
                <c:ptCount val="1"/>
                <c:pt idx="0">
                  <c:v>Total</c:v>
                </c:pt>
              </c:strCache>
            </c:strRef>
          </c:tx>
          <c:spPr>
            <a:ln w="28575" cap="rnd">
              <a:solidFill>
                <a:schemeClr val="accent6">
                  <a:lumMod val="50000"/>
                </a:schemeClr>
              </a:solidFill>
              <a:round/>
            </a:ln>
            <a:effectLst/>
          </c:spPr>
          <c:marker>
            <c:symbol val="none"/>
          </c:marker>
          <c:cat>
            <c:strRef>
              <c:f>'Pivot Analysis'!$D$41:$D$52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cat>
          <c:val>
            <c:numRef>
              <c:f>'Pivot Analysis'!$E$41:$E$52</c:f>
              <c:numCache>
                <c:formatCode>0</c:formatCode>
                <c:ptCount val="11"/>
                <c:pt idx="0">
                  <c:v>2</c:v>
                </c:pt>
                <c:pt idx="1">
                  <c:v>3</c:v>
                </c:pt>
                <c:pt idx="2">
                  <c:v>3</c:v>
                </c:pt>
                <c:pt idx="3">
                  <c:v>3</c:v>
                </c:pt>
                <c:pt idx="4">
                  <c:v>4</c:v>
                </c:pt>
                <c:pt idx="5">
                  <c:v>3</c:v>
                </c:pt>
                <c:pt idx="6">
                  <c:v>4</c:v>
                </c:pt>
                <c:pt idx="7">
                  <c:v>4</c:v>
                </c:pt>
                <c:pt idx="8">
                  <c:v>2</c:v>
                </c:pt>
                <c:pt idx="9">
                  <c:v>1</c:v>
                </c:pt>
                <c:pt idx="10">
                  <c:v>1</c:v>
                </c:pt>
              </c:numCache>
            </c:numRef>
          </c:val>
          <c:smooth val="0"/>
          <c:extLst>
            <c:ext xmlns:c16="http://schemas.microsoft.com/office/drawing/2014/chart" uri="{C3380CC4-5D6E-409C-BE32-E72D297353CC}">
              <c16:uniqueId val="{00000000-4CD7-4749-ACB4-EE4BBF21A40C}"/>
            </c:ext>
          </c:extLst>
        </c:ser>
        <c:dLbls>
          <c:showLegendKey val="0"/>
          <c:showVal val="0"/>
          <c:showCatName val="0"/>
          <c:showSerName val="0"/>
          <c:showPercent val="0"/>
          <c:showBubbleSize val="0"/>
        </c:dLbls>
        <c:smooth val="0"/>
        <c:axId val="541045631"/>
        <c:axId val="541052831"/>
      </c:lineChart>
      <c:catAx>
        <c:axId val="54104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2831"/>
        <c:crosses val="autoZero"/>
        <c:auto val="1"/>
        <c:lblAlgn val="ctr"/>
        <c:lblOffset val="100"/>
        <c:noMultiLvlLbl val="0"/>
      </c:catAx>
      <c:valAx>
        <c:axId val="5410528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Average and Total Salary by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5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Analysis'!$H$40</c:f>
              <c:strCache>
                <c:ptCount val="1"/>
                <c:pt idx="0">
                  <c:v>Total Salary Expense</c:v>
                </c:pt>
              </c:strCache>
            </c:strRef>
          </c:tx>
          <c:spPr>
            <a:solidFill>
              <a:schemeClr val="accent6">
                <a:lumMod val="50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Analysis'!$H$41:$H$47</c:f>
              <c:numCache>
                <c:formatCode>_("$"* #,##0.00_);_("$"* \(#,##0.00\);_("$"* "-"??_);_(@_)</c:formatCode>
                <c:ptCount val="6"/>
                <c:pt idx="0">
                  <c:v>458763.23</c:v>
                </c:pt>
                <c:pt idx="1">
                  <c:v>320102.25</c:v>
                </c:pt>
                <c:pt idx="2">
                  <c:v>1019641.2199999999</c:v>
                </c:pt>
                <c:pt idx="3">
                  <c:v>391002.3</c:v>
                </c:pt>
                <c:pt idx="4">
                  <c:v>260300.95</c:v>
                </c:pt>
                <c:pt idx="5">
                  <c:v>451525.25</c:v>
                </c:pt>
              </c:numCache>
            </c:numRef>
          </c:val>
          <c:extLst>
            <c:ext xmlns:c16="http://schemas.microsoft.com/office/drawing/2014/chart" uri="{C3380CC4-5D6E-409C-BE32-E72D297353CC}">
              <c16:uniqueId val="{00000000-8249-4904-8AFC-3536A277F82D}"/>
            </c:ext>
          </c:extLst>
        </c:ser>
        <c:ser>
          <c:idx val="1"/>
          <c:order val="1"/>
          <c:tx>
            <c:strRef>
              <c:f>'Pivot Analysis'!$I$40</c:f>
              <c:strCache>
                <c:ptCount val="1"/>
                <c:pt idx="0">
                  <c:v>Avg Salary</c:v>
                </c:pt>
              </c:strCache>
            </c:strRef>
          </c:tx>
          <c:spPr>
            <a:solidFill>
              <a:schemeClr val="accent6">
                <a:lumMod val="75000"/>
              </a:schemeClr>
            </a:solidFill>
            <a:ln>
              <a:noFill/>
            </a:ln>
            <a:effectLst/>
          </c:spPr>
          <c:invertIfNegative val="0"/>
          <c:cat>
            <c:strRef>
              <c:f>'Pivot Analysis'!$G$41:$G$47</c:f>
              <c:strCache>
                <c:ptCount val="6"/>
                <c:pt idx="0">
                  <c:v>Finance</c:v>
                </c:pt>
                <c:pt idx="1">
                  <c:v>HR</c:v>
                </c:pt>
                <c:pt idx="2">
                  <c:v>IT</c:v>
                </c:pt>
                <c:pt idx="3">
                  <c:v>Marketing</c:v>
                </c:pt>
                <c:pt idx="4">
                  <c:v>Operations</c:v>
                </c:pt>
                <c:pt idx="5">
                  <c:v>Sales</c:v>
                </c:pt>
              </c:strCache>
            </c:strRef>
          </c:cat>
          <c:val>
            <c:numRef>
              <c:f>'Pivot Analysis'!$I$41:$I$47</c:f>
              <c:numCache>
                <c:formatCode>_("$"* #,##0.00_);_("$"* \(#,##0.00\);_("$"* "-"??_);_(@_)</c:formatCode>
                <c:ptCount val="6"/>
                <c:pt idx="0">
                  <c:v>91752.645999999993</c:v>
                </c:pt>
                <c:pt idx="1">
                  <c:v>80025.5625</c:v>
                </c:pt>
                <c:pt idx="2">
                  <c:v>113293.46888888888</c:v>
                </c:pt>
                <c:pt idx="3">
                  <c:v>78200.459999999992</c:v>
                </c:pt>
                <c:pt idx="4">
                  <c:v>130150.47500000001</c:v>
                </c:pt>
                <c:pt idx="5">
                  <c:v>90305.05</c:v>
                </c:pt>
              </c:numCache>
            </c:numRef>
          </c:val>
          <c:extLst>
            <c:ext xmlns:c16="http://schemas.microsoft.com/office/drawing/2014/chart" uri="{C3380CC4-5D6E-409C-BE32-E72D297353CC}">
              <c16:uniqueId val="{00000001-8249-4904-8AFC-3536A277F82D}"/>
            </c:ext>
          </c:extLst>
        </c:ser>
        <c:dLbls>
          <c:showLegendKey val="0"/>
          <c:showVal val="0"/>
          <c:showCatName val="0"/>
          <c:showSerName val="0"/>
          <c:showPercent val="0"/>
          <c:showBubbleSize val="0"/>
        </c:dLbls>
        <c:gapWidth val="43"/>
        <c:axId val="541055711"/>
        <c:axId val="541056191"/>
      </c:barChart>
      <c:catAx>
        <c:axId val="5410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6191"/>
        <c:crosses val="autoZero"/>
        <c:auto val="1"/>
        <c:lblAlgn val="ctr"/>
        <c:lblOffset val="100"/>
        <c:noMultiLvlLbl val="0"/>
      </c:catAx>
      <c:valAx>
        <c:axId val="54105619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Earners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Analysis'!$B$55</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Analysis'!$A$56:$A$61</c:f>
              <c:strCache>
                <c:ptCount val="5"/>
                <c:pt idx="0">
                  <c:v>James Johnson</c:v>
                </c:pt>
                <c:pt idx="1">
                  <c:v>Charlotte King</c:v>
                </c:pt>
                <c:pt idx="2">
                  <c:v>Sofia Mitchell</c:v>
                </c:pt>
                <c:pt idx="3">
                  <c:v>Daniel Scott</c:v>
                </c:pt>
                <c:pt idx="4">
                  <c:v>Daniel Perez</c:v>
                </c:pt>
              </c:strCache>
            </c:strRef>
          </c:cat>
          <c:val>
            <c:numRef>
              <c:f>'Pivot Analysis'!$B$56:$B$61</c:f>
              <c:numCache>
                <c:formatCode>"$"#,##0.00</c:formatCode>
                <c:ptCount val="5"/>
                <c:pt idx="0">
                  <c:v>125500</c:v>
                </c:pt>
                <c:pt idx="1">
                  <c:v>125700.85</c:v>
                </c:pt>
                <c:pt idx="2">
                  <c:v>128300.2</c:v>
                </c:pt>
                <c:pt idx="3">
                  <c:v>134200</c:v>
                </c:pt>
                <c:pt idx="4">
                  <c:v>134800.95000000001</c:v>
                </c:pt>
              </c:numCache>
            </c:numRef>
          </c:val>
          <c:extLst>
            <c:ext xmlns:c16="http://schemas.microsoft.com/office/drawing/2014/chart" uri="{C3380CC4-5D6E-409C-BE32-E72D297353CC}">
              <c16:uniqueId val="{00000000-609A-486C-A7E0-3AB967865063}"/>
            </c:ext>
          </c:extLst>
        </c:ser>
        <c:dLbls>
          <c:dLblPos val="outEnd"/>
          <c:showLegendKey val="0"/>
          <c:showVal val="1"/>
          <c:showCatName val="0"/>
          <c:showSerName val="0"/>
          <c:showPercent val="0"/>
          <c:showBubbleSize val="0"/>
        </c:dLbls>
        <c:gapWidth val="182"/>
        <c:axId val="530956815"/>
        <c:axId val="530961135"/>
      </c:barChart>
      <c:catAx>
        <c:axId val="5309568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a:outerShdw blurRad="50800" dist="38100" dir="5400000" sx="75000" sy="75000" algn="t" rotWithShape="0">
              <a:prstClr val="black">
                <a:alpha val="0"/>
              </a:prst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61135"/>
        <c:crosses val="autoZero"/>
        <c:auto val="1"/>
        <c:lblAlgn val="ctr"/>
        <c:lblOffset val="100"/>
        <c:noMultiLvlLbl val="0"/>
      </c:catAx>
      <c:valAx>
        <c:axId val="530961135"/>
        <c:scaling>
          <c:orientation val="minMax"/>
        </c:scaling>
        <c:delete val="1"/>
        <c:axPos val="b"/>
        <c:numFmt formatCode="&quot;$&quot;#,##0.00" sourceLinked="1"/>
        <c:majorTickMark val="out"/>
        <c:minorTickMark val="none"/>
        <c:tickLblPos val="nextTo"/>
        <c:crossAx val="5309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srgbClr val="FFFF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[TechSavia - 1_Assignment - Excel.xlsx]Pivot 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outerShdw blurRad="50800" dist="50800" dir="5400000" algn="ctr" rotWithShape="0">
              <a:schemeClr val="accent6">
                <a:lumMod val="5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Analysis'!$K$2</c:f>
              <c:strCache>
                <c:ptCount val="1"/>
                <c:pt idx="0">
                  <c:v>Total</c:v>
                </c:pt>
              </c:strCache>
            </c:strRef>
          </c:tx>
          <c:spPr>
            <a:solidFill>
              <a:schemeClr val="accent6">
                <a:lumMod val="50000"/>
              </a:schemeClr>
            </a:solidFill>
            <a:ln>
              <a:noFill/>
            </a:ln>
            <a:effectLst>
              <a:outerShdw blurRad="50800" dist="50800" dir="5400000" algn="ctr" rotWithShape="0">
                <a:schemeClr val="accent6">
                  <a:lumMod val="50000"/>
                </a:schemeClr>
              </a:outerShdw>
            </a:effectLst>
          </c:spPr>
          <c:invertIfNegative val="0"/>
          <c:cat>
            <c:strRef>
              <c:f>'Pivot Analysis'!$J$3:$J$9</c:f>
              <c:strCache>
                <c:ptCount val="6"/>
                <c:pt idx="0">
                  <c:v>Finance</c:v>
                </c:pt>
                <c:pt idx="1">
                  <c:v>HR</c:v>
                </c:pt>
                <c:pt idx="2">
                  <c:v>IT</c:v>
                </c:pt>
                <c:pt idx="3">
                  <c:v>Marketing</c:v>
                </c:pt>
                <c:pt idx="4">
                  <c:v>Operations</c:v>
                </c:pt>
                <c:pt idx="5">
                  <c:v>Sales</c:v>
                </c:pt>
              </c:strCache>
            </c:strRef>
          </c:cat>
          <c:val>
            <c:numRef>
              <c:f>'Pivot Analysis'!$K$3:$K$9</c:f>
              <c:numCache>
                <c:formatCode>General</c:formatCode>
                <c:ptCount val="6"/>
                <c:pt idx="0">
                  <c:v>5</c:v>
                </c:pt>
                <c:pt idx="1">
                  <c:v>4</c:v>
                </c:pt>
                <c:pt idx="2">
                  <c:v>9</c:v>
                </c:pt>
                <c:pt idx="3">
                  <c:v>5</c:v>
                </c:pt>
                <c:pt idx="4">
                  <c:v>2</c:v>
                </c:pt>
                <c:pt idx="5">
                  <c:v>5</c:v>
                </c:pt>
              </c:numCache>
            </c:numRef>
          </c:val>
          <c:extLst>
            <c:ext xmlns:c16="http://schemas.microsoft.com/office/drawing/2014/chart" uri="{C3380CC4-5D6E-409C-BE32-E72D297353CC}">
              <c16:uniqueId val="{00000000-2B00-4EB8-B9C5-2E28468DB4F5}"/>
            </c:ext>
          </c:extLst>
        </c:ser>
        <c:dLbls>
          <c:showLegendKey val="0"/>
          <c:showVal val="0"/>
          <c:showCatName val="0"/>
          <c:showSerName val="0"/>
          <c:showPercent val="0"/>
          <c:showBubbleSize val="0"/>
        </c:dLbls>
        <c:gapWidth val="50"/>
        <c:overlap val="-27"/>
        <c:axId val="687721759"/>
        <c:axId val="687715999"/>
      </c:barChart>
      <c:catAx>
        <c:axId val="687721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15999"/>
        <c:crosses val="autoZero"/>
        <c:auto val="1"/>
        <c:lblAlgn val="ctr"/>
        <c:lblOffset val="100"/>
        <c:noMultiLvlLbl val="0"/>
      </c:catAx>
      <c:valAx>
        <c:axId val="68771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72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142875</xdr:colOff>
      <xdr:row>12</xdr:row>
      <xdr:rowOff>19050</xdr:rowOff>
    </xdr:to>
    <xdr:graphicFrame macro="">
      <xdr:nvGraphicFramePr>
        <xdr:cNvPr id="2" name="Chart 1">
          <a:extLst>
            <a:ext uri="{FF2B5EF4-FFF2-40B4-BE49-F238E27FC236}">
              <a16:creationId xmlns:a16="http://schemas.microsoft.com/office/drawing/2014/main" id="{32CB9084-ED91-4606-9828-5EABE7CEA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381001</xdr:colOff>
      <xdr:row>1</xdr:row>
      <xdr:rowOff>1</xdr:rowOff>
    </xdr:from>
    <xdr:to>
      <xdr:col>11</xdr:col>
      <xdr:colOff>552451</xdr:colOff>
      <xdr:row>12</xdr:row>
      <xdr:rowOff>76201</xdr:rowOff>
    </xdr:to>
    <xdr:graphicFrame macro="">
      <xdr:nvGraphicFramePr>
        <xdr:cNvPr id="3" name="Chart 2">
          <a:extLst>
            <a:ext uri="{FF2B5EF4-FFF2-40B4-BE49-F238E27FC236}">
              <a16:creationId xmlns:a16="http://schemas.microsoft.com/office/drawing/2014/main" id="{E5C19706-A849-4709-94C4-718BBFAFD3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0</xdr:rowOff>
    </xdr:from>
    <xdr:to>
      <xdr:col>8</xdr:col>
      <xdr:colOff>304800</xdr:colOff>
      <xdr:row>46</xdr:row>
      <xdr:rowOff>76200</xdr:rowOff>
    </xdr:to>
    <xdr:graphicFrame macro="">
      <xdr:nvGraphicFramePr>
        <xdr:cNvPr id="6" name="Chart 5">
          <a:extLst>
            <a:ext uri="{FF2B5EF4-FFF2-40B4-BE49-F238E27FC236}">
              <a16:creationId xmlns:a16="http://schemas.microsoft.com/office/drawing/2014/main" id="{42B60484-1A2B-422F-ADA7-4C67B66AF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xdr:row>
      <xdr:rowOff>0</xdr:rowOff>
    </xdr:from>
    <xdr:to>
      <xdr:col>17</xdr:col>
      <xdr:colOff>295275</xdr:colOff>
      <xdr:row>12</xdr:row>
      <xdr:rowOff>114300</xdr:rowOff>
    </xdr:to>
    <xdr:graphicFrame macro="">
      <xdr:nvGraphicFramePr>
        <xdr:cNvPr id="7" name="Chart 6">
          <a:extLst>
            <a:ext uri="{FF2B5EF4-FFF2-40B4-BE49-F238E27FC236}">
              <a16:creationId xmlns:a16="http://schemas.microsoft.com/office/drawing/2014/main" id="{49758F51-FD59-49AA-BCC3-9F7E4C262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13</xdr:row>
      <xdr:rowOff>0</xdr:rowOff>
    </xdr:from>
    <xdr:to>
      <xdr:col>6</xdr:col>
      <xdr:colOff>466725</xdr:colOff>
      <xdr:row>24</xdr:row>
      <xdr:rowOff>76200</xdr:rowOff>
    </xdr:to>
    <xdr:graphicFrame macro="">
      <xdr:nvGraphicFramePr>
        <xdr:cNvPr id="8" name="Chart 7">
          <a:extLst>
            <a:ext uri="{FF2B5EF4-FFF2-40B4-BE49-F238E27FC236}">
              <a16:creationId xmlns:a16="http://schemas.microsoft.com/office/drawing/2014/main" id="{5E0DD1CC-E829-4651-8577-4F2E169E98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xdr:colOff>
      <xdr:row>13</xdr:row>
      <xdr:rowOff>1</xdr:rowOff>
    </xdr:from>
    <xdr:to>
      <xdr:col>13</xdr:col>
      <xdr:colOff>123825</xdr:colOff>
      <xdr:row>24</xdr:row>
      <xdr:rowOff>38101</xdr:rowOff>
    </xdr:to>
    <xdr:graphicFrame macro="">
      <xdr:nvGraphicFramePr>
        <xdr:cNvPr id="9" name="Chart 8">
          <a:extLst>
            <a:ext uri="{FF2B5EF4-FFF2-40B4-BE49-F238E27FC236}">
              <a16:creationId xmlns:a16="http://schemas.microsoft.com/office/drawing/2014/main" id="{B0A62005-93CD-49CA-8B3C-F1FFAEF4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14</xdr:row>
      <xdr:rowOff>1</xdr:rowOff>
    </xdr:from>
    <xdr:to>
      <xdr:col>20</xdr:col>
      <xdr:colOff>228600</xdr:colOff>
      <xdr:row>24</xdr:row>
      <xdr:rowOff>104775</xdr:rowOff>
    </xdr:to>
    <xdr:graphicFrame macro="">
      <xdr:nvGraphicFramePr>
        <xdr:cNvPr id="10" name="Chart 9">
          <a:extLst>
            <a:ext uri="{FF2B5EF4-FFF2-40B4-BE49-F238E27FC236}">
              <a16:creationId xmlns:a16="http://schemas.microsoft.com/office/drawing/2014/main" id="{5D144209-B18A-4E6C-9131-1F47DA6D9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1</xdr:row>
      <xdr:rowOff>0</xdr:rowOff>
    </xdr:from>
    <xdr:to>
      <xdr:col>25</xdr:col>
      <xdr:colOff>209550</xdr:colOff>
      <xdr:row>12</xdr:row>
      <xdr:rowOff>152400</xdr:rowOff>
    </xdr:to>
    <xdr:graphicFrame macro="">
      <xdr:nvGraphicFramePr>
        <xdr:cNvPr id="11" name="Chart 10">
          <a:extLst>
            <a:ext uri="{FF2B5EF4-FFF2-40B4-BE49-F238E27FC236}">
              <a16:creationId xmlns:a16="http://schemas.microsoft.com/office/drawing/2014/main" id="{81FB5DAE-CA38-4649-8F64-0CE95AA37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0</xdr:colOff>
      <xdr:row>14</xdr:row>
      <xdr:rowOff>0</xdr:rowOff>
    </xdr:from>
    <xdr:to>
      <xdr:col>28</xdr:col>
      <xdr:colOff>304800</xdr:colOff>
      <xdr:row>28</xdr:row>
      <xdr:rowOff>76200</xdr:rowOff>
    </xdr:to>
    <xdr:graphicFrame macro="">
      <xdr:nvGraphicFramePr>
        <xdr:cNvPr id="12" name="Chart 11">
          <a:extLst>
            <a:ext uri="{FF2B5EF4-FFF2-40B4-BE49-F238E27FC236}">
              <a16:creationId xmlns:a16="http://schemas.microsoft.com/office/drawing/2014/main" id="{E1E6FD58-ADA8-44D3-A025-6A6E0C71A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47624</xdr:colOff>
      <xdr:row>0</xdr:row>
      <xdr:rowOff>47625</xdr:rowOff>
    </xdr:from>
    <xdr:to>
      <xdr:col>25</xdr:col>
      <xdr:colOff>84666</xdr:colOff>
      <xdr:row>3</xdr:row>
      <xdr:rowOff>133350</xdr:rowOff>
    </xdr:to>
    <xdr:sp macro="" textlink="">
      <xdr:nvSpPr>
        <xdr:cNvPr id="2" name="Rectangle 1">
          <a:extLst>
            <a:ext uri="{FF2B5EF4-FFF2-40B4-BE49-F238E27FC236}">
              <a16:creationId xmlns:a16="http://schemas.microsoft.com/office/drawing/2014/main" id="{4235620B-7F0F-6810-8520-F7BFA5D687EB}"/>
            </a:ext>
          </a:extLst>
        </xdr:cNvPr>
        <xdr:cNvSpPr/>
      </xdr:nvSpPr>
      <xdr:spPr>
        <a:xfrm>
          <a:off x="47624" y="47625"/>
          <a:ext cx="15382875" cy="657225"/>
        </a:xfrm>
        <a:prstGeom prst="rect">
          <a:avLst/>
        </a:prstGeom>
        <a:solidFill>
          <a:schemeClr val="accent6">
            <a:lumMod val="50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rgbClr val="FFFF00"/>
              </a:solidFill>
              <a:latin typeface="Segoe UI Symbol" panose="020B0502040204020203" pitchFamily="34" charset="0"/>
              <a:ea typeface="Segoe UI Symbol" panose="020B0502040204020203" pitchFamily="34" charset="0"/>
            </a:rPr>
            <a:t>GlobalTech Solution</a:t>
          </a:r>
        </a:p>
      </xdr:txBody>
    </xdr:sp>
    <xdr:clientData/>
  </xdr:twoCellAnchor>
  <xdr:twoCellAnchor>
    <xdr:from>
      <xdr:col>5</xdr:col>
      <xdr:colOff>78036</xdr:colOff>
      <xdr:row>3</xdr:row>
      <xdr:rowOff>169334</xdr:rowOff>
    </xdr:from>
    <xdr:to>
      <xdr:col>7</xdr:col>
      <xdr:colOff>194453</xdr:colOff>
      <xdr:row>6</xdr:row>
      <xdr:rowOff>84667</xdr:rowOff>
    </xdr:to>
    <xdr:sp macro="" textlink="KPIs!C2">
      <xdr:nvSpPr>
        <xdr:cNvPr id="5" name="Rectangle 4">
          <a:extLst>
            <a:ext uri="{FF2B5EF4-FFF2-40B4-BE49-F238E27FC236}">
              <a16:creationId xmlns:a16="http://schemas.microsoft.com/office/drawing/2014/main" id="{0C384346-D1DC-44A8-301E-4BC71BC2B7B8}"/>
            </a:ext>
          </a:extLst>
        </xdr:cNvPr>
        <xdr:cNvSpPr/>
      </xdr:nvSpPr>
      <xdr:spPr>
        <a:xfrm>
          <a:off x="3114130" y="740834"/>
          <a:ext cx="1330854" cy="486833"/>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Total Employees</a:t>
          </a:r>
        </a:p>
        <a:p>
          <a:pPr algn="ctr"/>
          <a:fld id="{2B9E9085-6753-404F-9E9D-1791569B9AB3}" type="TxLink">
            <a:rPr lang="en-US" sz="12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30</a:t>
          </a:fld>
          <a:endParaRPr lang="en-US" sz="12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9</xdr:col>
      <xdr:colOff>357412</xdr:colOff>
      <xdr:row>3</xdr:row>
      <xdr:rowOff>161666</xdr:rowOff>
    </xdr:from>
    <xdr:to>
      <xdr:col>11</xdr:col>
      <xdr:colOff>467215</xdr:colOff>
      <xdr:row>6</xdr:row>
      <xdr:rowOff>83344</xdr:rowOff>
    </xdr:to>
    <xdr:sp macro="" textlink="KPIs!C4">
      <xdr:nvSpPr>
        <xdr:cNvPr id="6" name="Rectangle 5">
          <a:extLst>
            <a:ext uri="{FF2B5EF4-FFF2-40B4-BE49-F238E27FC236}">
              <a16:creationId xmlns:a16="http://schemas.microsoft.com/office/drawing/2014/main" id="{E7BD832B-FE7F-49B9-990C-479B2EA203FD}"/>
            </a:ext>
          </a:extLst>
        </xdr:cNvPr>
        <xdr:cNvSpPr/>
      </xdr:nvSpPr>
      <xdr:spPr>
        <a:xfrm>
          <a:off x="5822381" y="733166"/>
          <a:ext cx="1324240" cy="493178"/>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Average Salary</a:t>
          </a:r>
          <a:fld id="{6423AFCA-EBCA-4DF0-8F37-C4EB9512C043}"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 $96,711.17 </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11</xdr:col>
      <xdr:colOff>493948</xdr:colOff>
      <xdr:row>3</xdr:row>
      <xdr:rowOff>167224</xdr:rowOff>
    </xdr:from>
    <xdr:to>
      <xdr:col>14</xdr:col>
      <xdr:colOff>3147</xdr:colOff>
      <xdr:row>6</xdr:row>
      <xdr:rowOff>84667</xdr:rowOff>
    </xdr:to>
    <xdr:sp macro="" textlink="KPIs!C5">
      <xdr:nvSpPr>
        <xdr:cNvPr id="7" name="Rectangle 6">
          <a:extLst>
            <a:ext uri="{FF2B5EF4-FFF2-40B4-BE49-F238E27FC236}">
              <a16:creationId xmlns:a16="http://schemas.microsoft.com/office/drawing/2014/main" id="{FB68A9FC-6191-4F5C-9BCC-956BDA25D084}"/>
            </a:ext>
          </a:extLst>
        </xdr:cNvPr>
        <xdr:cNvSpPr/>
      </xdr:nvSpPr>
      <xdr:spPr>
        <a:xfrm>
          <a:off x="7173354" y="738724"/>
          <a:ext cx="1330856" cy="488943"/>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Average Tenure</a:t>
          </a:r>
        </a:p>
        <a:p>
          <a:pPr algn="ctr"/>
          <a:fld id="{85282803-24BC-4703-A971-3FBC8A77F0C1}"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8.13</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14</xdr:col>
      <xdr:colOff>28531</xdr:colOff>
      <xdr:row>3</xdr:row>
      <xdr:rowOff>171456</xdr:rowOff>
    </xdr:from>
    <xdr:to>
      <xdr:col>16</xdr:col>
      <xdr:colOff>144948</xdr:colOff>
      <xdr:row>6</xdr:row>
      <xdr:rowOff>84667</xdr:rowOff>
    </xdr:to>
    <xdr:sp macro="" textlink="KPIs!C6">
      <xdr:nvSpPr>
        <xdr:cNvPr id="8" name="Rectangle 7">
          <a:extLst>
            <a:ext uri="{FF2B5EF4-FFF2-40B4-BE49-F238E27FC236}">
              <a16:creationId xmlns:a16="http://schemas.microsoft.com/office/drawing/2014/main" id="{218C8B21-2D6E-414F-960A-5628B68D7360}"/>
            </a:ext>
          </a:extLst>
        </xdr:cNvPr>
        <xdr:cNvSpPr/>
      </xdr:nvSpPr>
      <xdr:spPr>
        <a:xfrm>
          <a:off x="8529594" y="742956"/>
          <a:ext cx="1330854" cy="484711"/>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Total Countries</a:t>
          </a:r>
        </a:p>
        <a:p>
          <a:pPr algn="ctr"/>
          <a:fld id="{B4EA6F1A-8C70-4904-B340-8D1C2123D956}"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6</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16</xdr:col>
      <xdr:colOff>171670</xdr:colOff>
      <xdr:row>3</xdr:row>
      <xdr:rowOff>165111</xdr:rowOff>
    </xdr:from>
    <xdr:to>
      <xdr:col>18</xdr:col>
      <xdr:colOff>288087</xdr:colOff>
      <xdr:row>6</xdr:row>
      <xdr:rowOff>84667</xdr:rowOff>
    </xdr:to>
    <xdr:sp macro="" textlink="KPIs!C7">
      <xdr:nvSpPr>
        <xdr:cNvPr id="9" name="Rectangle 8">
          <a:extLst>
            <a:ext uri="{FF2B5EF4-FFF2-40B4-BE49-F238E27FC236}">
              <a16:creationId xmlns:a16="http://schemas.microsoft.com/office/drawing/2014/main" id="{1FD9DB46-5E33-452B-92F4-D19FAD86B576}"/>
            </a:ext>
          </a:extLst>
        </xdr:cNvPr>
        <xdr:cNvSpPr/>
      </xdr:nvSpPr>
      <xdr:spPr>
        <a:xfrm>
          <a:off x="9887170" y="736611"/>
          <a:ext cx="1330855" cy="491056"/>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Total Cities</a:t>
          </a:r>
        </a:p>
        <a:p>
          <a:pPr algn="ctr"/>
          <a:fld id="{1BD05164-7B7C-4FB5-AC05-8556D49BF38F}"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23</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18</xdr:col>
      <xdr:colOff>313496</xdr:colOff>
      <xdr:row>3</xdr:row>
      <xdr:rowOff>169349</xdr:rowOff>
    </xdr:from>
    <xdr:to>
      <xdr:col>20</xdr:col>
      <xdr:colOff>423299</xdr:colOff>
      <xdr:row>6</xdr:row>
      <xdr:rowOff>84667</xdr:rowOff>
    </xdr:to>
    <xdr:sp macro="" textlink="KPIs!C8">
      <xdr:nvSpPr>
        <xdr:cNvPr id="10" name="Rectangle 9">
          <a:extLst>
            <a:ext uri="{FF2B5EF4-FFF2-40B4-BE49-F238E27FC236}">
              <a16:creationId xmlns:a16="http://schemas.microsoft.com/office/drawing/2014/main" id="{3B72FDFD-5EAA-4110-B7A9-0A17470D86E9}"/>
            </a:ext>
          </a:extLst>
        </xdr:cNvPr>
        <xdr:cNvSpPr/>
      </xdr:nvSpPr>
      <xdr:spPr>
        <a:xfrm>
          <a:off x="11243434" y="740849"/>
          <a:ext cx="1324240" cy="486818"/>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Highest Salary</a:t>
          </a:r>
          <a:fld id="{50D8F9D7-FDC3-404E-BF12-6B8FF59047EC}"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 $134,800.95 </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20</xdr:col>
      <xdr:colOff>448685</xdr:colOff>
      <xdr:row>3</xdr:row>
      <xdr:rowOff>161681</xdr:rowOff>
    </xdr:from>
    <xdr:to>
      <xdr:col>22</xdr:col>
      <xdr:colOff>565102</xdr:colOff>
      <xdr:row>6</xdr:row>
      <xdr:rowOff>83345</xdr:rowOff>
    </xdr:to>
    <xdr:sp macro="" textlink="KPIs!C10">
      <xdr:nvSpPr>
        <xdr:cNvPr id="11" name="Rectangle 10">
          <a:extLst>
            <a:ext uri="{FF2B5EF4-FFF2-40B4-BE49-F238E27FC236}">
              <a16:creationId xmlns:a16="http://schemas.microsoft.com/office/drawing/2014/main" id="{1AA35F7C-A89A-42B2-943A-9735C2EDDC02}"/>
            </a:ext>
          </a:extLst>
        </xdr:cNvPr>
        <xdr:cNvSpPr/>
      </xdr:nvSpPr>
      <xdr:spPr>
        <a:xfrm>
          <a:off x="12593060" y="733181"/>
          <a:ext cx="1330855" cy="493164"/>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Total High-Risk </a:t>
          </a:r>
        </a:p>
        <a:p>
          <a:pPr algn="ctr"/>
          <a:fld id="{F723EB5D-8F58-43D7-B3D1-316C6BA3071E}"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3</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22</xdr:col>
      <xdr:colOff>579920</xdr:colOff>
      <xdr:row>3</xdr:row>
      <xdr:rowOff>167242</xdr:rowOff>
    </xdr:from>
    <xdr:to>
      <xdr:col>25</xdr:col>
      <xdr:colOff>89119</xdr:colOff>
      <xdr:row>6</xdr:row>
      <xdr:rowOff>84667</xdr:rowOff>
    </xdr:to>
    <xdr:sp macro="" textlink="KPIs!C11">
      <xdr:nvSpPr>
        <xdr:cNvPr id="12" name="Rectangle 11">
          <a:extLst>
            <a:ext uri="{FF2B5EF4-FFF2-40B4-BE49-F238E27FC236}">
              <a16:creationId xmlns:a16="http://schemas.microsoft.com/office/drawing/2014/main" id="{3398FDCE-9379-498B-9EC3-1D4558DAF78B}"/>
            </a:ext>
          </a:extLst>
        </xdr:cNvPr>
        <xdr:cNvSpPr/>
      </xdr:nvSpPr>
      <xdr:spPr>
        <a:xfrm>
          <a:off x="13938733" y="738742"/>
          <a:ext cx="1330855" cy="488925"/>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Top</a:t>
          </a:r>
          <a:r>
            <a:rPr lang="en-US" sz="1100" b="1" i="0" u="none" strike="noStrike" baseline="0">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t> Coutry</a:t>
          </a:r>
        </a:p>
        <a:p>
          <a:pPr algn="ctr"/>
          <a:fld id="{16D55933-2D26-490D-97F7-915ED38F4BC1}" type="TxLink">
            <a:rPr lang="en-US" sz="1100" b="1" i="0" u="none" strike="noStrike">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rPr>
            <a:pPr algn="ctr"/>
            <a:t>Canada</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7</xdr:col>
      <xdr:colOff>217714</xdr:colOff>
      <xdr:row>3</xdr:row>
      <xdr:rowOff>171475</xdr:rowOff>
    </xdr:from>
    <xdr:to>
      <xdr:col>9</xdr:col>
      <xdr:colOff>334131</xdr:colOff>
      <xdr:row>6</xdr:row>
      <xdr:rowOff>88900</xdr:rowOff>
    </xdr:to>
    <xdr:sp macro="" textlink="KPIs!C3">
      <xdr:nvSpPr>
        <xdr:cNvPr id="13" name="Rectangle 12">
          <a:extLst>
            <a:ext uri="{FF2B5EF4-FFF2-40B4-BE49-F238E27FC236}">
              <a16:creationId xmlns:a16="http://schemas.microsoft.com/office/drawing/2014/main" id="{DC6AB502-3B9A-459F-B7A8-457480C874CE}"/>
            </a:ext>
          </a:extLst>
        </xdr:cNvPr>
        <xdr:cNvSpPr/>
      </xdr:nvSpPr>
      <xdr:spPr>
        <a:xfrm>
          <a:off x="4468245" y="742975"/>
          <a:ext cx="1330855" cy="488925"/>
        </a:xfrm>
        <a:prstGeom prst="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i="0" u="none" strike="noStrike">
              <a:solidFill>
                <a:srgbClr val="FFFF00"/>
              </a:solidFill>
              <a:latin typeface="Calibri"/>
              <a:ea typeface="Segoe UI Symbol" panose="020B0502040204020203" pitchFamily="34" charset="0"/>
              <a:cs typeface="Calibri"/>
            </a:rPr>
            <a:t>Tot Annual Salary</a:t>
          </a:r>
          <a:fld id="{8156AA93-60E8-4498-852D-4F8DFC1FBDCB}" type="TxLink">
            <a:rPr lang="en-US" sz="1100" b="1" i="0" u="none" strike="noStrike">
              <a:solidFill>
                <a:srgbClr val="FFFF00"/>
              </a:solidFill>
              <a:latin typeface="Segoe UI Symbol" panose="020B0502040204020203" pitchFamily="34" charset="0"/>
              <a:ea typeface="Segoe UI Symbol" panose="020B0502040204020203" pitchFamily="34" charset="0"/>
              <a:cs typeface="Calibri"/>
            </a:rPr>
            <a:pPr algn="ctr"/>
            <a:t> $2,901,335.20 </a:t>
          </a:fld>
          <a:endParaRPr lang="en-US" sz="1100" b="1">
            <a:solidFill>
              <a:srgbClr val="FFFF00"/>
            </a:solidFill>
            <a:latin typeface="Segoe UI Symbol" panose="020B0502040204020203" pitchFamily="34" charset="0"/>
            <a:ea typeface="Segoe UI Symbol" panose="020B0502040204020203" pitchFamily="34" charset="0"/>
            <a:cs typeface="Segoe UI Semibold" panose="020B0702040204020203" pitchFamily="34" charset="0"/>
          </a:endParaRPr>
        </a:p>
      </xdr:txBody>
    </xdr:sp>
    <xdr:clientData/>
  </xdr:twoCellAnchor>
  <xdr:twoCellAnchor editAs="oneCell">
    <xdr:from>
      <xdr:col>0</xdr:col>
      <xdr:colOff>59531</xdr:colOff>
      <xdr:row>3</xdr:row>
      <xdr:rowOff>166688</xdr:rowOff>
    </xdr:from>
    <xdr:to>
      <xdr:col>5</xdr:col>
      <xdr:colOff>59531</xdr:colOff>
      <xdr:row>14</xdr:row>
      <xdr:rowOff>47625</xdr:rowOff>
    </xdr:to>
    <mc:AlternateContent xmlns:mc="http://schemas.openxmlformats.org/markup-compatibility/2006">
      <mc:Choice xmlns:a14="http://schemas.microsoft.com/office/drawing/2010/main" Requires="a14">
        <xdr:graphicFrame macro="">
          <xdr:nvGraphicFramePr>
            <xdr:cNvPr id="14" name="Department">
              <a:extLst>
                <a:ext uri="{FF2B5EF4-FFF2-40B4-BE49-F238E27FC236}">
                  <a16:creationId xmlns:a16="http://schemas.microsoft.com/office/drawing/2014/main" id="{49D7C2B7-BF14-4D00-93F1-8F03F3D223A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9531" y="738188"/>
              <a:ext cx="3036094" cy="1976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14</xdr:row>
      <xdr:rowOff>83337</xdr:rowOff>
    </xdr:from>
    <xdr:to>
      <xdr:col>5</xdr:col>
      <xdr:colOff>71436</xdr:colOff>
      <xdr:row>24</xdr:row>
      <xdr:rowOff>107150</xdr:rowOff>
    </xdr:to>
    <mc:AlternateContent xmlns:mc="http://schemas.openxmlformats.org/markup-compatibility/2006">
      <mc:Choice xmlns:a14="http://schemas.microsoft.com/office/drawing/2010/main" Requires="a14">
        <xdr:graphicFrame macro="">
          <xdr:nvGraphicFramePr>
            <xdr:cNvPr id="15" name="Country">
              <a:extLst>
                <a:ext uri="{FF2B5EF4-FFF2-40B4-BE49-F238E27FC236}">
                  <a16:creationId xmlns:a16="http://schemas.microsoft.com/office/drawing/2014/main" id="{27B0158B-C2DF-46B1-BD1D-899B4E63337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5719" y="2750337"/>
              <a:ext cx="3071811" cy="19288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95258</xdr:colOff>
      <xdr:row>6</xdr:row>
      <xdr:rowOff>107170</xdr:rowOff>
    </xdr:from>
    <xdr:to>
      <xdr:col>10</xdr:col>
      <xdr:colOff>573889</xdr:colOff>
      <xdr:row>17</xdr:row>
      <xdr:rowOff>183370</xdr:rowOff>
    </xdr:to>
    <xdr:graphicFrame macro="">
      <xdr:nvGraphicFramePr>
        <xdr:cNvPr id="16" name="Chart 15">
          <a:extLst>
            <a:ext uri="{FF2B5EF4-FFF2-40B4-BE49-F238E27FC236}">
              <a16:creationId xmlns:a16="http://schemas.microsoft.com/office/drawing/2014/main" id="{860D0826-3721-4394-B332-9904C6CA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488156</xdr:colOff>
      <xdr:row>6</xdr:row>
      <xdr:rowOff>107168</xdr:rowOff>
    </xdr:from>
    <xdr:to>
      <xdr:col>25</xdr:col>
      <xdr:colOff>71437</xdr:colOff>
      <xdr:row>17</xdr:row>
      <xdr:rowOff>183368</xdr:rowOff>
    </xdr:to>
    <xdr:graphicFrame macro="">
      <xdr:nvGraphicFramePr>
        <xdr:cNvPr id="18" name="Chart 17">
          <a:extLst>
            <a:ext uri="{FF2B5EF4-FFF2-40B4-BE49-F238E27FC236}">
              <a16:creationId xmlns:a16="http://schemas.microsoft.com/office/drawing/2014/main" id="{4D4D25FC-ABAD-4543-9965-FF0F04DB5D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18</xdr:row>
      <xdr:rowOff>11906</xdr:rowOff>
    </xdr:from>
    <xdr:to>
      <xdr:col>10</xdr:col>
      <xdr:colOff>571499</xdr:colOff>
      <xdr:row>28</xdr:row>
      <xdr:rowOff>116680</xdr:rowOff>
    </xdr:to>
    <xdr:graphicFrame macro="">
      <xdr:nvGraphicFramePr>
        <xdr:cNvPr id="19" name="Chart 18">
          <a:extLst>
            <a:ext uri="{FF2B5EF4-FFF2-40B4-BE49-F238E27FC236}">
              <a16:creationId xmlns:a16="http://schemas.microsoft.com/office/drawing/2014/main" id="{BECA01EE-C3CD-4E04-9E22-8CF6546DB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11905</xdr:colOff>
      <xdr:row>6</xdr:row>
      <xdr:rowOff>130968</xdr:rowOff>
    </xdr:from>
    <xdr:to>
      <xdr:col>17</xdr:col>
      <xdr:colOff>440529</xdr:colOff>
      <xdr:row>18</xdr:row>
      <xdr:rowOff>0</xdr:rowOff>
    </xdr:to>
    <xdr:graphicFrame macro="">
      <xdr:nvGraphicFramePr>
        <xdr:cNvPr id="20" name="Chart 19">
          <a:extLst>
            <a:ext uri="{FF2B5EF4-FFF2-40B4-BE49-F238E27FC236}">
              <a16:creationId xmlns:a16="http://schemas.microsoft.com/office/drawing/2014/main" id="{0A52DCA9-86CC-451B-B025-595615CE1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35719</xdr:colOff>
      <xdr:row>24</xdr:row>
      <xdr:rowOff>130970</xdr:rowOff>
    </xdr:from>
    <xdr:to>
      <xdr:col>5</xdr:col>
      <xdr:colOff>59531</xdr:colOff>
      <xdr:row>35</xdr:row>
      <xdr:rowOff>11906</xdr:rowOff>
    </xdr:to>
    <mc:AlternateContent xmlns:mc="http://schemas.openxmlformats.org/markup-compatibility/2006">
      <mc:Choice xmlns:a14="http://schemas.microsoft.com/office/drawing/2010/main" Requires="a14">
        <xdr:graphicFrame macro="">
          <xdr:nvGraphicFramePr>
            <xdr:cNvPr id="21" name="JobTitle">
              <a:extLst>
                <a:ext uri="{FF2B5EF4-FFF2-40B4-BE49-F238E27FC236}">
                  <a16:creationId xmlns:a16="http://schemas.microsoft.com/office/drawing/2014/main" id="{B6427715-D995-4489-8162-45093DD59B0C}"/>
                </a:ext>
              </a:extLst>
            </xdr:cNvPr>
            <xdr:cNvGraphicFramePr/>
          </xdr:nvGraphicFramePr>
          <xdr:xfrm>
            <a:off x="0" y="0"/>
            <a:ext cx="0" cy="0"/>
          </xdr:xfrm>
          <a:graphic>
            <a:graphicData uri="http://schemas.microsoft.com/office/drawing/2010/slicer">
              <sle:slicer xmlns:sle="http://schemas.microsoft.com/office/drawing/2010/slicer" name="JobTitle"/>
            </a:graphicData>
          </a:graphic>
        </xdr:graphicFrame>
      </mc:Choice>
      <mc:Fallback>
        <xdr:sp macro="" textlink="">
          <xdr:nvSpPr>
            <xdr:cNvPr id="0" name=""/>
            <xdr:cNvSpPr>
              <a:spLocks noTextEdit="1"/>
            </xdr:cNvSpPr>
          </xdr:nvSpPr>
          <xdr:spPr>
            <a:xfrm>
              <a:off x="35719" y="4702970"/>
              <a:ext cx="3059906" cy="1976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40481</xdr:colOff>
      <xdr:row>35</xdr:row>
      <xdr:rowOff>66670</xdr:rowOff>
    </xdr:from>
    <xdr:to>
      <xdr:col>5</xdr:col>
      <xdr:colOff>71436</xdr:colOff>
      <xdr:row>40</xdr:row>
      <xdr:rowOff>35713</xdr:rowOff>
    </xdr:to>
    <mc:AlternateContent xmlns:mc="http://schemas.openxmlformats.org/markup-compatibility/2006">
      <mc:Choice xmlns:a14="http://schemas.microsoft.com/office/drawing/2010/main" Requires="a14">
        <xdr:graphicFrame macro="">
          <xdr:nvGraphicFramePr>
            <xdr:cNvPr id="22" name="ExperienceFlag">
              <a:extLst>
                <a:ext uri="{FF2B5EF4-FFF2-40B4-BE49-F238E27FC236}">
                  <a16:creationId xmlns:a16="http://schemas.microsoft.com/office/drawing/2014/main" id="{9924CB83-DCAC-4F6E-BA08-765574697439}"/>
                </a:ext>
              </a:extLst>
            </xdr:cNvPr>
            <xdr:cNvGraphicFramePr/>
          </xdr:nvGraphicFramePr>
          <xdr:xfrm>
            <a:off x="0" y="0"/>
            <a:ext cx="0" cy="0"/>
          </xdr:xfrm>
          <a:graphic>
            <a:graphicData uri="http://schemas.microsoft.com/office/drawing/2010/slicer">
              <sle:slicer xmlns:sle="http://schemas.microsoft.com/office/drawing/2010/slicer" name="ExperienceFlag"/>
            </a:graphicData>
          </a:graphic>
        </xdr:graphicFrame>
      </mc:Choice>
      <mc:Fallback>
        <xdr:sp macro="" textlink="">
          <xdr:nvSpPr>
            <xdr:cNvPr id="0" name=""/>
            <xdr:cNvSpPr>
              <a:spLocks noTextEdit="1"/>
            </xdr:cNvSpPr>
          </xdr:nvSpPr>
          <xdr:spPr>
            <a:xfrm>
              <a:off x="40481" y="6734170"/>
              <a:ext cx="3067049" cy="921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95248</xdr:colOff>
      <xdr:row>28</xdr:row>
      <xdr:rowOff>154786</xdr:rowOff>
    </xdr:from>
    <xdr:to>
      <xdr:col>13</xdr:col>
      <xdr:colOff>357176</xdr:colOff>
      <xdr:row>40</xdr:row>
      <xdr:rowOff>23807</xdr:rowOff>
    </xdr:to>
    <xdr:graphicFrame macro="">
      <xdr:nvGraphicFramePr>
        <xdr:cNvPr id="23" name="Chart 22">
          <a:extLst>
            <a:ext uri="{FF2B5EF4-FFF2-40B4-BE49-F238E27FC236}">
              <a16:creationId xmlns:a16="http://schemas.microsoft.com/office/drawing/2014/main" id="{05588849-6A65-416F-9D51-B6175B396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xdr:colOff>
      <xdr:row>18</xdr:row>
      <xdr:rowOff>23820</xdr:rowOff>
    </xdr:from>
    <xdr:to>
      <xdr:col>17</xdr:col>
      <xdr:colOff>440532</xdr:colOff>
      <xdr:row>28</xdr:row>
      <xdr:rowOff>130968</xdr:rowOff>
    </xdr:to>
    <xdr:graphicFrame macro="">
      <xdr:nvGraphicFramePr>
        <xdr:cNvPr id="24" name="Chart 23">
          <a:extLst>
            <a:ext uri="{FF2B5EF4-FFF2-40B4-BE49-F238E27FC236}">
              <a16:creationId xmlns:a16="http://schemas.microsoft.com/office/drawing/2014/main" id="{9BDC6C49-85B6-425B-8C7D-EFA5B444D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488156</xdr:colOff>
      <xdr:row>18</xdr:row>
      <xdr:rowOff>11907</xdr:rowOff>
    </xdr:from>
    <xdr:to>
      <xdr:col>25</xdr:col>
      <xdr:colOff>83343</xdr:colOff>
      <xdr:row>28</xdr:row>
      <xdr:rowOff>130969</xdr:rowOff>
    </xdr:to>
    <xdr:graphicFrame macro="">
      <xdr:nvGraphicFramePr>
        <xdr:cNvPr id="25" name="Chart 24">
          <a:extLst>
            <a:ext uri="{FF2B5EF4-FFF2-40B4-BE49-F238E27FC236}">
              <a16:creationId xmlns:a16="http://schemas.microsoft.com/office/drawing/2014/main" id="{E4F004A4-CD44-47C2-9961-7C64A6549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392906</xdr:colOff>
      <xdr:row>28</xdr:row>
      <xdr:rowOff>166688</xdr:rowOff>
    </xdr:from>
    <xdr:to>
      <xdr:col>25</xdr:col>
      <xdr:colOff>119057</xdr:colOff>
      <xdr:row>40</xdr:row>
      <xdr:rowOff>0</xdr:rowOff>
    </xdr:to>
    <xdr:graphicFrame macro="">
      <xdr:nvGraphicFramePr>
        <xdr:cNvPr id="26" name="Chart 25">
          <a:extLst>
            <a:ext uri="{FF2B5EF4-FFF2-40B4-BE49-F238E27FC236}">
              <a16:creationId xmlns:a16="http://schemas.microsoft.com/office/drawing/2014/main" id="{1A1AA4B0-1E95-4EA4-B974-31DE699C2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ch Inc" refreshedDate="45948.57975902778" createdVersion="8" refreshedVersion="8" minRefreshableVersion="3" recordCount="30" xr:uid="{2B0F4361-37E7-41D3-9782-52261225EA13}">
  <cacheSource type="worksheet">
    <worksheetSource name="GlobalTech_Data"/>
  </cacheSource>
  <cacheFields count="14">
    <cacheField name="EmpID" numFmtId="0">
      <sharedItems/>
    </cacheField>
    <cacheField name="FullName" numFmtId="0">
      <sharedItems/>
    </cacheField>
    <cacheField name="JobTitle" numFmtId="0">
      <sharedItems count="23">
        <s v="HR Specialist"/>
        <s v="Data Analyst"/>
        <s v="Developer"/>
        <s v="Project Manager"/>
        <s v="Data Scientist"/>
        <s v="Financial Analyst"/>
        <s v="Designer"/>
        <s v="Software Engineer"/>
        <s v="Product Manager"/>
        <s v="HR Manager"/>
        <s v="Support Engineer"/>
        <s v="Marketing Specialist"/>
        <s v="DevOps Engineer"/>
        <s v="Recruiter"/>
        <s v="UI/UX Designer"/>
        <s v="Accountant"/>
        <s v="Marketing Analyst"/>
        <s v="Product Owner"/>
        <s v="Customer Support"/>
        <s v="Data Engineer"/>
        <s v="Sales Executive"/>
        <s v="HR Generalist"/>
        <s v="Marketing Manager"/>
      </sharedItems>
    </cacheField>
    <cacheField name="Department" numFmtId="0">
      <sharedItems count="6">
        <s v="Finance"/>
        <s v="IT"/>
        <s v="Sales"/>
        <s v="Operations"/>
        <s v="Marketing"/>
        <s v="HR"/>
      </sharedItems>
    </cacheField>
    <cacheField name="HireDate" numFmtId="14">
      <sharedItems containsSemiMixedTypes="0" containsNonDate="0" containsDate="1" containsString="0" minDate="2012-02-14T00:00:00" maxDate="2022-07-14T00:00:00" count="30">
        <d v="2012-02-14T00:00:00"/>
        <d v="2018-10-07T00:00:00"/>
        <d v="2019-10-24T00:00:00"/>
        <d v="2016-06-01T00:00:00"/>
        <d v="2020-03-15T00:00:00"/>
        <d v="2015-09-21T00:00:00"/>
        <d v="2017-12-11T00:00:00"/>
        <d v="2014-07-25T00:00:00"/>
        <d v="2019-01-09T00:00:00"/>
        <d v="2013-05-30T00:00:00"/>
        <d v="2018-02-17T00:00:00"/>
        <d v="2021-06-20T00:00:00"/>
        <d v="2016-08-05T00:00:00"/>
        <d v="2017-10-19T00:00:00"/>
        <d v="2014-11-25T00:00:00"/>
        <d v="2019-04-14T00:00:00"/>
        <d v="2015-01-09T00:00:00"/>
        <d v="2022-07-13T00:00:00"/>
        <d v="2013-03-18T00:00:00"/>
        <d v="2020-08-29T00:00:00"/>
        <d v="2016-12-02T00:00:00"/>
        <d v="2018-09-17T00:00:00"/>
        <d v="2012-04-22T00:00:00"/>
        <d v="2019-07-03T00:00:00"/>
        <d v="2017-05-30T00:00:00"/>
        <d v="2014-10-27T00:00:00"/>
        <d v="2016-01-11T00:00:00"/>
        <d v="2015-07-19T00:00:00"/>
        <d v="2018-11-05T00:00:00"/>
        <d v="2013-09-23T00:00:00"/>
      </sharedItems>
      <fieldGroup par="13"/>
    </cacheField>
    <cacheField name="Salary" numFmtId="0">
      <sharedItems containsSemiMixedTypes="0" containsString="0" containsNumber="1" minValue="58200.800000000003" maxValue="134800.95000000001"/>
    </cacheField>
    <cacheField name="YearsExperience" numFmtId="0">
      <sharedItems containsSemiMixedTypes="0" containsString="0" containsNumber="1" minValue="1.3" maxValue="15" count="30">
        <n v="13.1"/>
        <n v="14.8"/>
        <n v="1.3"/>
        <n v="11.4"/>
        <n v="4.5"/>
        <n v="9.6999999999999993"/>
        <n v="6.1"/>
        <n v="12"/>
        <n v="3.9"/>
        <n v="14.2"/>
        <n v="5.7"/>
        <n v="2.1"/>
        <n v="8.5"/>
        <n v="7.3"/>
        <n v="10.199999999999999"/>
        <n v="4"/>
        <n v="9.5"/>
        <n v="2.5"/>
        <n v="15"/>
        <n v="3.3"/>
        <n v="6.9"/>
        <n v="5.2"/>
        <n v="14.6"/>
        <n v="3.1"/>
        <n v="7.7"/>
        <n v="11.1"/>
        <n v="8.1999999999999993"/>
        <n v="9.9"/>
        <n v="5.4"/>
        <n v="12.7"/>
      </sharedItems>
    </cacheField>
    <cacheField name="Country" numFmtId="0">
      <sharedItems count="6">
        <s v="Canada"/>
        <s v="UK"/>
        <s v="USA"/>
        <s v="India"/>
        <s v="France"/>
        <s v="Germany"/>
      </sharedItems>
    </cacheField>
    <cacheField name="City" numFmtId="0">
      <sharedItems count="23">
        <s v="Toronto"/>
        <s v="Berlin"/>
        <s v="New York"/>
        <s v="Delhi"/>
        <s v="Paris"/>
        <s v="Chicago"/>
        <s v="Montreal"/>
        <s v="Boston"/>
        <s v="Lyon"/>
        <s v="Mumbai"/>
        <s v="Vancouver"/>
        <s v="London"/>
        <s v="Miami"/>
        <s v="Bangalore"/>
        <s v="Manchester"/>
        <s v="Hamburg"/>
        <s v="San Francisco"/>
        <s v="Bristol"/>
        <s v="Hyderabad"/>
        <s v="Ottawa"/>
        <s v="Atlanta"/>
        <s v="Chennai"/>
        <s v="Liverpool"/>
      </sharedItems>
    </cacheField>
    <cacheField name="HireYear" numFmtId="0">
      <sharedItems containsSemiMixedTypes="0" containsString="0" containsNumber="1" containsInteger="1" minValue="2012" maxValue="2022"/>
    </cacheField>
    <cacheField name="ExperienceFlag" numFmtId="0">
      <sharedItems count="2">
        <s v="More than 10"/>
        <s v="Less than 10"/>
      </sharedItems>
    </cacheField>
    <cacheField name="Months (HireDate)" numFmtId="0" databaseField="0">
      <fieldGroup base="4">
        <rangePr groupBy="months" startDate="2012-02-14T00:00:00" endDate="2022-07-14T00:00:00"/>
        <groupItems count="14">
          <s v="&lt;2/14/2012"/>
          <s v="Jan"/>
          <s v="Feb"/>
          <s v="Mar"/>
          <s v="Apr"/>
          <s v="May"/>
          <s v="Jun"/>
          <s v="Jul"/>
          <s v="Aug"/>
          <s v="Sep"/>
          <s v="Oct"/>
          <s v="Nov"/>
          <s v="Dec"/>
          <s v="&gt;7/14/2022"/>
        </groupItems>
      </fieldGroup>
    </cacheField>
    <cacheField name="Quarters (HireDate)" numFmtId="0" databaseField="0">
      <fieldGroup base="4">
        <rangePr groupBy="quarters" startDate="2012-02-14T00:00:00" endDate="2022-07-14T00:00:00"/>
        <groupItems count="6">
          <s v="&lt;2/14/2012"/>
          <s v="Qtr1"/>
          <s v="Qtr2"/>
          <s v="Qtr3"/>
          <s v="Qtr4"/>
          <s v="&gt;7/14/2022"/>
        </groupItems>
      </fieldGroup>
    </cacheField>
    <cacheField name="Years (HireDate)" numFmtId="0" databaseField="0">
      <fieldGroup base="4">
        <rangePr groupBy="years" startDate="2012-02-14T00:00:00" endDate="2022-07-14T00:00:00"/>
        <groupItems count="13">
          <s v="&lt;2/14/2012"/>
          <s v="2012"/>
          <s v="2013"/>
          <s v="2014"/>
          <s v="2015"/>
          <s v="2016"/>
          <s v="2017"/>
          <s v="2018"/>
          <s v="2019"/>
          <s v="2020"/>
          <s v="2021"/>
          <s v="2022"/>
          <s v="&gt;7/14/2022"/>
        </groupItems>
      </fieldGroup>
    </cacheField>
  </cacheFields>
  <extLst>
    <ext xmlns:x14="http://schemas.microsoft.com/office/spreadsheetml/2009/9/main" uri="{725AE2AE-9491-48be-B2B4-4EB974FC3084}">
      <x14:pivotCacheDefinition pivotCacheId="15005205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ch Inc" refreshedDate="45949.695610185183" createdVersion="8" refreshedVersion="8" minRefreshableVersion="3" recordCount="30" xr:uid="{AB945EE0-4608-43E9-8181-EED0E039F6DE}">
  <cacheSource type="worksheet">
    <worksheetSource name="GlobalTech_F_Data_1"/>
  </cacheSource>
  <cacheFields count="14">
    <cacheField name="EmpID" numFmtId="0">
      <sharedItems/>
    </cacheField>
    <cacheField name="FullName" numFmtId="0">
      <sharedItems count="30">
        <s v="Laura Doe"/>
        <s v="Jane Smith"/>
        <s v="David Kim"/>
        <s v="John Brown"/>
        <s v="James Johnson"/>
        <s v="Sophia Lee"/>
        <s v="Emma Garcia"/>
        <s v="Daniel Scott"/>
        <s v="Olivia Miller"/>
        <s v="William Davis"/>
        <s v="Ethan Wilson"/>
        <s v="Ava Taylor"/>
        <s v="Michael Clark"/>
        <s v="Isabella White"/>
        <s v="Alexander Hall"/>
        <s v="Mia Young"/>
        <s v="Jacob Allen"/>
        <s v="Charlotte King"/>
        <s v="Henry Wright"/>
        <s v="Amelia Adams"/>
        <s v="Lucas Nelson"/>
        <s v="Harper Baker"/>
        <s v="Daniel Perez"/>
        <s v="Evelyn Rivera"/>
        <s v="Matthew Carter"/>
        <s v="Sofia Mitchell"/>
        <s v="Benjamin Roberts"/>
        <s v="Abigail Turner"/>
        <s v="Joseph Phillips"/>
        <s v="Emily Campbell"/>
      </sharedItems>
    </cacheField>
    <cacheField name="JobTitle" numFmtId="0">
      <sharedItems count="23">
        <s v="HR Specialist"/>
        <s v="Developer"/>
        <s v="Financial Analyst"/>
        <s v="Data Analyst"/>
        <s v="Project Manager"/>
        <s v="Data Scientist"/>
        <s v="Designer"/>
        <s v="Software Engineer"/>
        <s v="Product Manager"/>
        <s v="HR Manager"/>
        <s v="Support Engineer"/>
        <s v="Marketing Specialist"/>
        <s v="DevOps Engineer"/>
        <s v="Recruiter"/>
        <s v="UI/UX Designer"/>
        <s v="Accountant"/>
        <s v="Marketing Analyst"/>
        <s v="Product Owner"/>
        <s v="Customer Support"/>
        <s v="Data Engineer"/>
        <s v="Sales Executive"/>
        <s v="HR Generalist"/>
        <s v="Marketing Manager"/>
      </sharedItems>
    </cacheField>
    <cacheField name="Department" numFmtId="0">
      <sharedItems count="6">
        <s v="Finance"/>
        <s v="Sales"/>
        <s v="IT"/>
        <s v="Operations"/>
        <s v="Marketing"/>
        <s v="HR"/>
      </sharedItems>
    </cacheField>
    <cacheField name="HireDate" numFmtId="14">
      <sharedItems containsSemiMixedTypes="0" containsNonDate="0" containsDate="1" containsString="0" minDate="2012-02-14T00:00:00" maxDate="2022-07-14T00:00:00"/>
    </cacheField>
    <cacheField name="Salary" numFmtId="0">
      <sharedItems containsSemiMixedTypes="0" containsString="0" containsNumber="1" minValue="58200.800000000003" maxValue="134800.95000000001" count="30">
        <n v="78960.73"/>
        <n v="97023.2"/>
        <n v="98400.75"/>
        <n v="105887.97"/>
        <n v="125500"/>
        <n v="115450.5"/>
        <n v="76500.2"/>
        <n v="134200"/>
        <n v="112300.65"/>
        <n v="89400.8"/>
        <n v="68500.899999999994"/>
        <n v="60200.45"/>
        <n v="121300.1"/>
        <n v="99800.75"/>
        <n v="109500.25"/>
        <n v="71500.55"/>
        <n v="85000.65"/>
        <n v="125700.85"/>
        <n v="88000.4"/>
        <n v="104500.7"/>
        <n v="78200.350000000006"/>
        <n v="69800.25"/>
        <n v="134800.95000000001"/>
        <n v="58200.800000000003"/>
        <n v="93600.6"/>
        <n v="128300.2"/>
        <n v="74500.350000000006"/>
        <n v="81000.55"/>
        <n v="115800"/>
        <n v="99500.75"/>
      </sharedItems>
    </cacheField>
    <cacheField name="YearsExperience" numFmtId="0">
      <sharedItems containsSemiMixedTypes="0" containsString="0" containsNumber="1" minValue="1.3" maxValue="15"/>
    </cacheField>
    <cacheField name="Country" numFmtId="0">
      <sharedItems count="6">
        <s v="Canada"/>
        <s v="UK"/>
        <s v="USA"/>
        <s v="India"/>
        <s v="France"/>
        <s v="Germany"/>
      </sharedItems>
    </cacheField>
    <cacheField name="City" numFmtId="0">
      <sharedItems/>
    </cacheField>
    <cacheField name="HireYear" numFmtId="0">
      <sharedItems containsSemiMixedTypes="0" containsString="0" containsNumber="1" containsInteger="1" minValue="2012" maxValue="2022"/>
    </cacheField>
    <cacheField name="ExperienceLevel" numFmtId="0">
      <sharedItems/>
    </cacheField>
    <cacheField name="AvgDeptSalary" numFmtId="0">
      <sharedItems containsSemiMixedTypes="0" containsString="0" containsNumber="1" minValue="78200.460000000006" maxValue="130150.47500000001"/>
    </cacheField>
    <cacheField name="HighClassStatus" numFmtId="0">
      <sharedItems/>
    </cacheField>
    <cacheField name="Total_Country_Employees" numFmtId="0">
      <sharedItems containsSemiMixedTypes="0" containsString="0" containsNumber="1" containsInteger="1" minValue="2" maxValue="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EMP001"/>
    <s v="Laura Doe"/>
    <x v="0"/>
    <x v="0"/>
    <x v="0"/>
    <n v="78960.73"/>
    <x v="0"/>
    <x v="0"/>
    <x v="0"/>
    <n v="2012"/>
    <x v="0"/>
  </r>
  <r>
    <s v="EMP002"/>
    <s v="John Brown"/>
    <x v="1"/>
    <x v="1"/>
    <x v="1"/>
    <n v="105887.97"/>
    <x v="1"/>
    <x v="1"/>
    <x v="1"/>
    <n v="2018"/>
    <x v="0"/>
  </r>
  <r>
    <s v="EMP003"/>
    <s v="Jane Smith"/>
    <x v="2"/>
    <x v="2"/>
    <x v="2"/>
    <n v="97023.2"/>
    <x v="2"/>
    <x v="0"/>
    <x v="1"/>
    <n v="2019"/>
    <x v="1"/>
  </r>
  <r>
    <s v="EMP004"/>
    <s v="James Johnson"/>
    <x v="3"/>
    <x v="3"/>
    <x v="3"/>
    <n v="125500"/>
    <x v="3"/>
    <x v="2"/>
    <x v="2"/>
    <n v="2016"/>
    <x v="0"/>
  </r>
  <r>
    <s v="EMP005"/>
    <s v="Sophia Lee"/>
    <x v="4"/>
    <x v="1"/>
    <x v="4"/>
    <n v="115450.5"/>
    <x v="4"/>
    <x v="3"/>
    <x v="3"/>
    <n v="2020"/>
    <x v="1"/>
  </r>
  <r>
    <s v="EMP006"/>
    <s v="David Kim"/>
    <x v="5"/>
    <x v="0"/>
    <x v="5"/>
    <n v="98400.75"/>
    <x v="5"/>
    <x v="0"/>
    <x v="0"/>
    <n v="2015"/>
    <x v="1"/>
  </r>
  <r>
    <s v="EMP007"/>
    <s v="Emma Garcia"/>
    <x v="6"/>
    <x v="4"/>
    <x v="6"/>
    <n v="76500.2"/>
    <x v="6"/>
    <x v="4"/>
    <x v="4"/>
    <n v="2017"/>
    <x v="1"/>
  </r>
  <r>
    <s v="EMP008"/>
    <s v="Daniel Scott"/>
    <x v="7"/>
    <x v="1"/>
    <x v="7"/>
    <n v="134200"/>
    <x v="7"/>
    <x v="2"/>
    <x v="5"/>
    <n v="2014"/>
    <x v="0"/>
  </r>
  <r>
    <s v="EMP009"/>
    <s v="Olivia Miller"/>
    <x v="8"/>
    <x v="2"/>
    <x v="8"/>
    <n v="112300.65"/>
    <x v="8"/>
    <x v="5"/>
    <x v="1"/>
    <n v="2019"/>
    <x v="1"/>
  </r>
  <r>
    <s v="EMP010"/>
    <s v="William Davis"/>
    <x v="9"/>
    <x v="5"/>
    <x v="9"/>
    <n v="89400.8"/>
    <x v="9"/>
    <x v="0"/>
    <x v="6"/>
    <n v="2013"/>
    <x v="0"/>
  </r>
  <r>
    <s v="EMP011"/>
    <s v="Ethan Wilson"/>
    <x v="10"/>
    <x v="1"/>
    <x v="10"/>
    <n v="68500.899999999994"/>
    <x v="10"/>
    <x v="2"/>
    <x v="7"/>
    <n v="2018"/>
    <x v="1"/>
  </r>
  <r>
    <s v="EMP012"/>
    <s v="Ava Taylor"/>
    <x v="11"/>
    <x v="4"/>
    <x v="11"/>
    <n v="60200.45"/>
    <x v="11"/>
    <x v="4"/>
    <x v="8"/>
    <n v="2021"/>
    <x v="1"/>
  </r>
  <r>
    <s v="EMP013"/>
    <s v="Michael Clark"/>
    <x v="12"/>
    <x v="1"/>
    <x v="12"/>
    <n v="121300.1"/>
    <x v="12"/>
    <x v="3"/>
    <x v="9"/>
    <n v="2016"/>
    <x v="1"/>
  </r>
  <r>
    <s v="EMP014"/>
    <s v="Isabella White"/>
    <x v="1"/>
    <x v="0"/>
    <x v="13"/>
    <n v="99800.75"/>
    <x v="13"/>
    <x v="0"/>
    <x v="10"/>
    <n v="2017"/>
    <x v="1"/>
  </r>
  <r>
    <s v="EMP015"/>
    <s v="Alexander Hall"/>
    <x v="2"/>
    <x v="2"/>
    <x v="14"/>
    <n v="109500.25"/>
    <x v="14"/>
    <x v="1"/>
    <x v="11"/>
    <n v="2014"/>
    <x v="0"/>
  </r>
  <r>
    <s v="EMP016"/>
    <s v="Mia Young"/>
    <x v="13"/>
    <x v="5"/>
    <x v="15"/>
    <n v="71500.55"/>
    <x v="15"/>
    <x v="2"/>
    <x v="12"/>
    <n v="2019"/>
    <x v="1"/>
  </r>
  <r>
    <s v="EMP017"/>
    <s v="Jacob Allen"/>
    <x v="14"/>
    <x v="4"/>
    <x v="16"/>
    <n v="85000.65"/>
    <x v="16"/>
    <x v="4"/>
    <x v="4"/>
    <n v="2015"/>
    <x v="1"/>
  </r>
  <r>
    <s v="EMP018"/>
    <s v="Charlotte King"/>
    <x v="4"/>
    <x v="1"/>
    <x v="17"/>
    <n v="125700.85"/>
    <x v="17"/>
    <x v="3"/>
    <x v="13"/>
    <n v="2022"/>
    <x v="1"/>
  </r>
  <r>
    <s v="EMP019"/>
    <s v="Henry Wright"/>
    <x v="15"/>
    <x v="0"/>
    <x v="18"/>
    <n v="88000.4"/>
    <x v="18"/>
    <x v="0"/>
    <x v="0"/>
    <n v="2013"/>
    <x v="0"/>
  </r>
  <r>
    <s v="EMP020"/>
    <s v="Amelia Adams"/>
    <x v="7"/>
    <x v="1"/>
    <x v="19"/>
    <n v="104500.7"/>
    <x v="19"/>
    <x v="1"/>
    <x v="14"/>
    <n v="2020"/>
    <x v="1"/>
  </r>
  <r>
    <s v="EMP021"/>
    <s v="Lucas Nelson"/>
    <x v="0"/>
    <x v="5"/>
    <x v="20"/>
    <n v="78200.350000000006"/>
    <x v="20"/>
    <x v="2"/>
    <x v="5"/>
    <n v="2016"/>
    <x v="1"/>
  </r>
  <r>
    <s v="EMP022"/>
    <s v="Harper Baker"/>
    <x v="16"/>
    <x v="4"/>
    <x v="21"/>
    <n v="69800.25"/>
    <x v="21"/>
    <x v="5"/>
    <x v="15"/>
    <n v="2018"/>
    <x v="1"/>
  </r>
  <r>
    <s v="EMP023"/>
    <s v="Daniel Perez"/>
    <x v="17"/>
    <x v="3"/>
    <x v="22"/>
    <n v="134800.95000000001"/>
    <x v="22"/>
    <x v="2"/>
    <x v="16"/>
    <n v="2012"/>
    <x v="0"/>
  </r>
  <r>
    <s v="EMP024"/>
    <s v="Evelyn Rivera"/>
    <x v="18"/>
    <x v="2"/>
    <x v="23"/>
    <n v="58200.800000000003"/>
    <x v="23"/>
    <x v="1"/>
    <x v="17"/>
    <n v="2019"/>
    <x v="1"/>
  </r>
  <r>
    <s v="EMP025"/>
    <s v="Matthew Carter"/>
    <x v="5"/>
    <x v="0"/>
    <x v="24"/>
    <n v="93600.6"/>
    <x v="24"/>
    <x v="3"/>
    <x v="18"/>
    <n v="2017"/>
    <x v="1"/>
  </r>
  <r>
    <s v="EMP026"/>
    <s v="Sofia Mitchell"/>
    <x v="19"/>
    <x v="1"/>
    <x v="25"/>
    <n v="128300.2"/>
    <x v="25"/>
    <x v="4"/>
    <x v="4"/>
    <n v="2014"/>
    <x v="0"/>
  </r>
  <r>
    <s v="EMP027"/>
    <s v="Benjamin Roberts"/>
    <x v="20"/>
    <x v="2"/>
    <x v="26"/>
    <n v="74500.350000000006"/>
    <x v="26"/>
    <x v="0"/>
    <x v="19"/>
    <n v="2016"/>
    <x v="1"/>
  </r>
  <r>
    <s v="EMP028"/>
    <s v="Abigail Turner"/>
    <x v="21"/>
    <x v="5"/>
    <x v="27"/>
    <n v="81000.55"/>
    <x v="27"/>
    <x v="2"/>
    <x v="20"/>
    <n v="2015"/>
    <x v="1"/>
  </r>
  <r>
    <s v="EMP029"/>
    <s v="Joseph Phillips"/>
    <x v="2"/>
    <x v="1"/>
    <x v="28"/>
    <n v="115800"/>
    <x v="28"/>
    <x v="3"/>
    <x v="21"/>
    <n v="2018"/>
    <x v="1"/>
  </r>
  <r>
    <s v="EMP030"/>
    <s v="Emily Campbell"/>
    <x v="22"/>
    <x v="4"/>
    <x v="29"/>
    <n v="99500.75"/>
    <x v="29"/>
    <x v="1"/>
    <x v="22"/>
    <n v="201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EMP001"/>
    <x v="0"/>
    <x v="0"/>
    <x v="0"/>
    <d v="2012-02-14T00:00:00"/>
    <x v="0"/>
    <n v="13.1"/>
    <x v="0"/>
    <s v="Toronto"/>
    <n v="2012"/>
    <s v="More than 10 Experience"/>
    <n v="91752.645999999993"/>
    <s v="Standard"/>
    <n v="7"/>
  </r>
  <r>
    <s v="EMP003"/>
    <x v="1"/>
    <x v="1"/>
    <x v="1"/>
    <d v="2019-10-24T00:00:00"/>
    <x v="1"/>
    <n v="1.3"/>
    <x v="0"/>
    <s v="Berlin"/>
    <n v="2019"/>
    <s v="Less than 10"/>
    <n v="90305.05"/>
    <s v="High Class"/>
    <n v="7"/>
  </r>
  <r>
    <s v="EMP006"/>
    <x v="2"/>
    <x v="2"/>
    <x v="0"/>
    <d v="2015-09-21T00:00:00"/>
    <x v="2"/>
    <n v="9.6999999999999993"/>
    <x v="0"/>
    <s v="Toronto"/>
    <n v="2015"/>
    <s v="Less than 10"/>
    <n v="91752.645999999993"/>
    <s v="High Class"/>
    <n v="7"/>
  </r>
  <r>
    <s v="EMP002"/>
    <x v="3"/>
    <x v="3"/>
    <x v="2"/>
    <d v="2018-10-07T00:00:00"/>
    <x v="3"/>
    <n v="14.8"/>
    <x v="1"/>
    <s v="Berlin"/>
    <n v="2018"/>
    <s v="More than 10 Experience"/>
    <n v="113293.46890000001"/>
    <s v="Standard"/>
    <n v="5"/>
  </r>
  <r>
    <s v="EMP004"/>
    <x v="4"/>
    <x v="4"/>
    <x v="3"/>
    <d v="2016-06-01T00:00:00"/>
    <x v="4"/>
    <n v="11.4"/>
    <x v="2"/>
    <s v="New York"/>
    <n v="2016"/>
    <s v="More than 10 Experience"/>
    <n v="130150.47500000001"/>
    <s v="Standard"/>
    <n v="7"/>
  </r>
  <r>
    <s v="EMP005"/>
    <x v="5"/>
    <x v="5"/>
    <x v="2"/>
    <d v="2020-03-15T00:00:00"/>
    <x v="5"/>
    <n v="4.5"/>
    <x v="3"/>
    <s v="Delhi"/>
    <n v="2020"/>
    <s v="Less than 10"/>
    <n v="113293.46890000001"/>
    <s v="High Class"/>
    <n v="5"/>
  </r>
  <r>
    <s v="EMP007"/>
    <x v="6"/>
    <x v="6"/>
    <x v="4"/>
    <d v="2017-12-11T00:00:00"/>
    <x v="6"/>
    <n v="6.1"/>
    <x v="4"/>
    <s v="Paris"/>
    <n v="2017"/>
    <s v="Less than 10"/>
    <n v="78200.460000000006"/>
    <s v="Standard"/>
    <n v="4"/>
  </r>
  <r>
    <s v="EMP008"/>
    <x v="7"/>
    <x v="7"/>
    <x v="2"/>
    <d v="2014-07-25T00:00:00"/>
    <x v="7"/>
    <n v="12"/>
    <x v="2"/>
    <s v="Chicago"/>
    <n v="2014"/>
    <s v="More than 10 Experience"/>
    <n v="113293.46890000001"/>
    <s v="High Class"/>
    <n v="7"/>
  </r>
  <r>
    <s v="EMP009"/>
    <x v="8"/>
    <x v="8"/>
    <x v="1"/>
    <d v="2019-01-09T00:00:00"/>
    <x v="8"/>
    <n v="3.9"/>
    <x v="5"/>
    <s v="Berlin"/>
    <n v="2019"/>
    <s v="Less than 10"/>
    <n v="90305.05"/>
    <s v="High Class"/>
    <n v="2"/>
  </r>
  <r>
    <s v="EMP010"/>
    <x v="9"/>
    <x v="9"/>
    <x v="5"/>
    <d v="2013-05-30T00:00:00"/>
    <x v="9"/>
    <n v="14.2"/>
    <x v="0"/>
    <s v="Montreal"/>
    <n v="2013"/>
    <s v="More than 10 Experience"/>
    <n v="80025.5625"/>
    <s v="High Class"/>
    <n v="7"/>
  </r>
  <r>
    <s v="EMP011"/>
    <x v="10"/>
    <x v="10"/>
    <x v="2"/>
    <d v="2018-02-17T00:00:00"/>
    <x v="10"/>
    <n v="5.7"/>
    <x v="2"/>
    <s v="Boston"/>
    <n v="2018"/>
    <s v="Less than 10"/>
    <n v="113293.46890000001"/>
    <s v="Standard"/>
    <n v="7"/>
  </r>
  <r>
    <s v="EMP012"/>
    <x v="11"/>
    <x v="11"/>
    <x v="4"/>
    <d v="2021-06-20T00:00:00"/>
    <x v="11"/>
    <n v="2.1"/>
    <x v="4"/>
    <s v="Lyon"/>
    <n v="2021"/>
    <s v="Less than 10"/>
    <n v="78200.460000000006"/>
    <s v="Standard"/>
    <n v="4"/>
  </r>
  <r>
    <s v="EMP013"/>
    <x v="12"/>
    <x v="12"/>
    <x v="2"/>
    <d v="2016-08-05T00:00:00"/>
    <x v="12"/>
    <n v="8.5"/>
    <x v="3"/>
    <s v="Mumbai"/>
    <n v="2016"/>
    <s v="Less than 10"/>
    <n v="113293.46890000001"/>
    <s v="High Class"/>
    <n v="5"/>
  </r>
  <r>
    <s v="EMP014"/>
    <x v="13"/>
    <x v="3"/>
    <x v="0"/>
    <d v="2017-10-19T00:00:00"/>
    <x v="13"/>
    <n v="7.3"/>
    <x v="0"/>
    <s v="Vancouver"/>
    <n v="2017"/>
    <s v="Less than 10"/>
    <n v="91752.645999999993"/>
    <s v="High Class"/>
    <n v="7"/>
  </r>
  <r>
    <s v="EMP015"/>
    <x v="14"/>
    <x v="1"/>
    <x v="1"/>
    <d v="2014-11-25T00:00:00"/>
    <x v="14"/>
    <n v="10.199999999999999"/>
    <x v="1"/>
    <s v="London"/>
    <n v="2014"/>
    <s v="More than 10 Experience"/>
    <n v="90305.05"/>
    <s v="High Class"/>
    <n v="5"/>
  </r>
  <r>
    <s v="EMP016"/>
    <x v="15"/>
    <x v="13"/>
    <x v="5"/>
    <d v="2019-04-14T00:00:00"/>
    <x v="15"/>
    <n v="4"/>
    <x v="2"/>
    <s v="Miami"/>
    <n v="2019"/>
    <s v="Less than 10"/>
    <n v="80025.5625"/>
    <s v="Standard"/>
    <n v="7"/>
  </r>
  <r>
    <s v="EMP017"/>
    <x v="16"/>
    <x v="14"/>
    <x v="4"/>
    <d v="2015-01-09T00:00:00"/>
    <x v="16"/>
    <n v="9.5"/>
    <x v="4"/>
    <s v="Paris"/>
    <n v="2015"/>
    <s v="Less than 10"/>
    <n v="78200.460000000006"/>
    <s v="High Class"/>
    <n v="4"/>
  </r>
  <r>
    <s v="EMP018"/>
    <x v="17"/>
    <x v="5"/>
    <x v="2"/>
    <d v="2022-07-13T00:00:00"/>
    <x v="17"/>
    <n v="2.5"/>
    <x v="3"/>
    <s v="Bangalore"/>
    <n v="2022"/>
    <s v="Less than 10"/>
    <n v="113293.46890000001"/>
    <s v="High Class"/>
    <n v="5"/>
  </r>
  <r>
    <s v="EMP019"/>
    <x v="18"/>
    <x v="15"/>
    <x v="0"/>
    <d v="2013-03-18T00:00:00"/>
    <x v="18"/>
    <n v="15"/>
    <x v="0"/>
    <s v="Toronto"/>
    <n v="2013"/>
    <s v="More than 10 Experience"/>
    <n v="91752.645999999993"/>
    <s v="Standard"/>
    <n v="7"/>
  </r>
  <r>
    <s v="EMP020"/>
    <x v="19"/>
    <x v="7"/>
    <x v="2"/>
    <d v="2020-08-29T00:00:00"/>
    <x v="19"/>
    <n v="3.3"/>
    <x v="1"/>
    <s v="Manchester"/>
    <n v="2020"/>
    <s v="Less than 10"/>
    <n v="113293.46890000001"/>
    <s v="Standard"/>
    <n v="5"/>
  </r>
  <r>
    <s v="EMP021"/>
    <x v="20"/>
    <x v="0"/>
    <x v="5"/>
    <d v="2016-12-02T00:00:00"/>
    <x v="20"/>
    <n v="6.9"/>
    <x v="2"/>
    <s v="Chicago"/>
    <n v="2016"/>
    <s v="Less than 10"/>
    <n v="80025.5625"/>
    <s v="Standard"/>
    <n v="7"/>
  </r>
  <r>
    <s v="EMP022"/>
    <x v="21"/>
    <x v="16"/>
    <x v="4"/>
    <d v="2018-09-17T00:00:00"/>
    <x v="21"/>
    <n v="5.2"/>
    <x v="5"/>
    <s v="Hamburg"/>
    <n v="2018"/>
    <s v="Less than 10"/>
    <n v="78200.460000000006"/>
    <s v="Standard"/>
    <n v="2"/>
  </r>
  <r>
    <s v="EMP023"/>
    <x v="22"/>
    <x v="17"/>
    <x v="3"/>
    <d v="2012-04-22T00:00:00"/>
    <x v="22"/>
    <n v="14.6"/>
    <x v="2"/>
    <s v="San Francisco"/>
    <n v="2012"/>
    <s v="More than 10 Experience"/>
    <n v="130150.47500000001"/>
    <s v="High Class"/>
    <n v="7"/>
  </r>
  <r>
    <s v="EMP024"/>
    <x v="23"/>
    <x v="18"/>
    <x v="1"/>
    <d v="2019-07-03T00:00:00"/>
    <x v="23"/>
    <n v="3.1"/>
    <x v="1"/>
    <s v="Bristol"/>
    <n v="2019"/>
    <s v="Less than 10"/>
    <n v="90305.05"/>
    <s v="Standard"/>
    <n v="5"/>
  </r>
  <r>
    <s v="EMP025"/>
    <x v="24"/>
    <x v="2"/>
    <x v="0"/>
    <d v="2017-05-30T00:00:00"/>
    <x v="24"/>
    <n v="7.7"/>
    <x v="3"/>
    <s v="Hyderabad"/>
    <n v="2017"/>
    <s v="Less than 10"/>
    <n v="91752.645999999993"/>
    <s v="High Class"/>
    <n v="5"/>
  </r>
  <r>
    <s v="EMP026"/>
    <x v="25"/>
    <x v="19"/>
    <x v="2"/>
    <d v="2014-10-27T00:00:00"/>
    <x v="25"/>
    <n v="11.1"/>
    <x v="4"/>
    <s v="Paris"/>
    <n v="2014"/>
    <s v="More than 10 Experience"/>
    <n v="113293.46890000001"/>
    <s v="High Class"/>
    <n v="4"/>
  </r>
  <r>
    <s v="EMP027"/>
    <x v="26"/>
    <x v="20"/>
    <x v="1"/>
    <d v="2016-01-11T00:00:00"/>
    <x v="26"/>
    <n v="8.1999999999999993"/>
    <x v="0"/>
    <s v="Ottawa"/>
    <n v="2016"/>
    <s v="Less than 10"/>
    <n v="90305.05"/>
    <s v="Standard"/>
    <n v="7"/>
  </r>
  <r>
    <s v="EMP028"/>
    <x v="27"/>
    <x v="21"/>
    <x v="5"/>
    <d v="2015-07-19T00:00:00"/>
    <x v="27"/>
    <n v="9.9"/>
    <x v="2"/>
    <s v="Atlanta"/>
    <n v="2015"/>
    <s v="Less than 10"/>
    <n v="80025.5625"/>
    <s v="High Class"/>
    <n v="7"/>
  </r>
  <r>
    <s v="EMP029"/>
    <x v="28"/>
    <x v="1"/>
    <x v="2"/>
    <d v="2018-11-05T00:00:00"/>
    <x v="28"/>
    <n v="5.4"/>
    <x v="3"/>
    <s v="Chennai"/>
    <n v="2018"/>
    <s v="Less than 10"/>
    <n v="113293.46890000001"/>
    <s v="High Class"/>
    <n v="5"/>
  </r>
  <r>
    <s v="EMP030"/>
    <x v="29"/>
    <x v="22"/>
    <x v="4"/>
    <d v="2013-09-23T00:00:00"/>
    <x v="29"/>
    <n v="12.7"/>
    <x v="1"/>
    <s v="Liverpool"/>
    <n v="2013"/>
    <s v="More than 10 Experience"/>
    <n v="78200.460000000006"/>
    <s v="High Class"/>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3D5F6-2B01-4F5D-A58C-B2A448172F88}"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2:K9" firstHeaderRow="1" firstDataRow="1" firstDataCol="1"/>
  <pivotFields count="14">
    <pivotField dataField="1" showAll="0"/>
    <pivotField showAll="0"/>
    <pivotField showAll="0"/>
    <pivotField axis="axisRow" showAll="0">
      <items count="7">
        <item x="0"/>
        <item x="5"/>
        <item x="2"/>
        <item x="4"/>
        <item x="3"/>
        <item x="1"/>
        <item t="default"/>
      </items>
    </pivotField>
    <pivotField numFmtId="14"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EmpID" fld="0" subtotal="count" baseField="0" baseItem="0"/>
  </dataFields>
  <chartFormats count="2">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14A729-B161-4686-933F-B93A0DA91738}" name="PivotTable2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estion 6">
  <location ref="D29:K37" firstHeaderRow="1" firstDataRow="2" firstDataCol="1"/>
  <pivotFields count="14">
    <pivotField dataField="1"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axis="axisRow" showAll="0">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pivotField axis="axisCol" showAll="0" sortType="descending">
      <items count="7">
        <item x="0"/>
        <item x="4"/>
        <item x="5"/>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7">
    <i>
      <x/>
    </i>
    <i>
      <x v="1"/>
    </i>
    <i>
      <x v="2"/>
    </i>
    <i>
      <x v="3"/>
    </i>
    <i>
      <x v="4"/>
    </i>
    <i>
      <x v="5"/>
    </i>
    <i t="grand">
      <x/>
    </i>
  </rowItems>
  <colFields count="1">
    <field x="7"/>
  </colFields>
  <colItems count="7">
    <i>
      <x v="5"/>
    </i>
    <i>
      <x/>
    </i>
    <i>
      <x v="4"/>
    </i>
    <i>
      <x v="3"/>
    </i>
    <i>
      <x v="1"/>
    </i>
    <i>
      <x v="2"/>
    </i>
    <i t="grand">
      <x/>
    </i>
  </colItems>
  <dataFields count="1">
    <dataField name="Count of EmpID" fld="0" subtotal="count"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10546E-9ED2-470A-B5F8-1924AD8D14E7}" name="PivotTable2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estion 5B">
  <location ref="A29:B53" firstHeaderRow="1" firstDataRow="1" firstDataCol="1"/>
  <pivotFields count="14">
    <pivotField dataField="1"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showAll="0">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pivotField showAll="0" sortType="descending">
      <items count="7">
        <item x="0"/>
        <item x="4"/>
        <item x="5"/>
        <item x="3"/>
        <item x="1"/>
        <item x="2"/>
        <item t="default"/>
      </items>
      <autoSortScope>
        <pivotArea dataOnly="0" outline="0" fieldPosition="0">
          <references count="1">
            <reference field="4294967294" count="1" selected="0">
              <x v="0"/>
            </reference>
          </references>
        </pivotArea>
      </autoSortScope>
    </pivotField>
    <pivotField axis="axisRow" showAll="0" sortType="descending">
      <items count="24">
        <item x="20"/>
        <item x="13"/>
        <item x="1"/>
        <item x="7"/>
        <item x="17"/>
        <item x="21"/>
        <item x="5"/>
        <item x="3"/>
        <item x="15"/>
        <item x="18"/>
        <item x="22"/>
        <item x="11"/>
        <item x="8"/>
        <item x="14"/>
        <item x="12"/>
        <item x="6"/>
        <item x="9"/>
        <item x="2"/>
        <item x="19"/>
        <item x="4"/>
        <item x="16"/>
        <item x="0"/>
        <item x="10"/>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8"/>
  </rowFields>
  <rowItems count="24">
    <i>
      <x v="21"/>
    </i>
    <i>
      <x v="19"/>
    </i>
    <i>
      <x v="2"/>
    </i>
    <i>
      <x v="6"/>
    </i>
    <i>
      <x/>
    </i>
    <i>
      <x v="1"/>
    </i>
    <i>
      <x v="13"/>
    </i>
    <i>
      <x v="5"/>
    </i>
    <i>
      <x v="3"/>
    </i>
    <i>
      <x v="14"/>
    </i>
    <i>
      <x v="12"/>
    </i>
    <i>
      <x v="15"/>
    </i>
    <i>
      <x v="4"/>
    </i>
    <i>
      <x v="17"/>
    </i>
    <i>
      <x v="16"/>
    </i>
    <i>
      <x v="7"/>
    </i>
    <i>
      <x v="18"/>
    </i>
    <i>
      <x v="8"/>
    </i>
    <i>
      <x v="20"/>
    </i>
    <i>
      <x v="9"/>
    </i>
    <i>
      <x v="22"/>
    </i>
    <i>
      <x v="10"/>
    </i>
    <i>
      <x v="11"/>
    </i>
    <i t="grand">
      <x/>
    </i>
  </rowItems>
  <colItems count="1">
    <i/>
  </colItems>
  <dataFields count="1">
    <dataField name="Count of EmpID" fld="0" subtotal="count"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908617-829A-4D06-BFFE-4651835F40E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Question 2">
  <location ref="A2:B9" firstHeaderRow="1" firstDataRow="1" firstDataCol="1"/>
  <pivotFields count="14">
    <pivotField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dataField="1" showAll="0"/>
    <pivotField showAll="0">
      <items count="7">
        <item x="0"/>
        <item x="4"/>
        <item x="5"/>
        <item x="3"/>
        <item x="1"/>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7">
    <i>
      <x v="4"/>
    </i>
    <i>
      <x/>
    </i>
    <i>
      <x v="1"/>
    </i>
    <i>
      <x v="2"/>
    </i>
    <i>
      <x v="3"/>
    </i>
    <i>
      <x v="5"/>
    </i>
    <i t="grand">
      <x/>
    </i>
  </rowItems>
  <colItems count="1">
    <i/>
  </colItems>
  <dataFields count="1">
    <dataField name="Average of YearsExperience" fld="6" subtotal="average" baseField="3" baseItem="0"/>
  </dataFields>
  <formats count="1">
    <format dxfId="6">
      <pivotArea collapsedLevelsAreSubtotals="1" fieldPosition="0">
        <references count="1">
          <reference field="3"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85B42E6-693A-45E3-B8DB-D62A1F9563C0}" name="PivotTable2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Question 5A">
  <location ref="A20:B27" firstHeaderRow="1" firstDataRow="1" firstDataCol="1"/>
  <pivotFields count="14">
    <pivotField dataField="1"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showAll="0">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pivotField axis="axisRow" showAll="0" sortType="descending">
      <items count="7">
        <item x="0"/>
        <item x="4"/>
        <item x="5"/>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7"/>
  </rowFields>
  <rowItems count="7">
    <i>
      <x v="5"/>
    </i>
    <i>
      <x/>
    </i>
    <i>
      <x v="4"/>
    </i>
    <i>
      <x v="3"/>
    </i>
    <i>
      <x v="1"/>
    </i>
    <i>
      <x v="2"/>
    </i>
    <i t="grand">
      <x/>
    </i>
  </rowItems>
  <colItems count="1">
    <i/>
  </colItems>
  <dataFields count="1">
    <dataField name="Count of EmpID" fld="0" subtotal="count" baseField="0" baseItem="0" numFmtId="1"/>
  </dataFields>
  <formats count="1">
    <format dxfId="3">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75F8CD-A561-474B-8160-92054FB1CBB5}"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55:H62" firstHeaderRow="0" firstDataRow="1" firstDataCol="1"/>
  <pivotFields count="14">
    <pivotField showAll="0" defaultSubtotal="0"/>
    <pivotField showAll="0" measureFilter="1" sortType="ascending" defaultSubtotal="0">
      <items count="30">
        <item x="27"/>
        <item x="14"/>
        <item x="19"/>
        <item x="11"/>
        <item x="26"/>
        <item x="17"/>
        <item x="22"/>
        <item x="7"/>
        <item x="2"/>
        <item x="29"/>
        <item x="6"/>
        <item x="10"/>
        <item x="23"/>
        <item x="21"/>
        <item x="18"/>
        <item x="13"/>
        <item x="16"/>
        <item x="4"/>
        <item x="1"/>
        <item x="3"/>
        <item x="28"/>
        <item x="0"/>
        <item x="20"/>
        <item x="24"/>
        <item x="15"/>
        <item x="12"/>
        <item x="8"/>
        <item x="25"/>
        <item x="5"/>
        <item x="9"/>
      </items>
      <autoSortScope>
        <pivotArea dataOnly="0" outline="0" fieldPosition="0">
          <references count="1">
            <reference field="4294967294" count="1" selected="0">
              <x v="3"/>
            </reference>
          </references>
        </pivotArea>
      </autoSortScope>
    </pivotField>
    <pivotField showAll="0" defaultSubtotal="0">
      <items count="23">
        <item x="15"/>
        <item x="18"/>
        <item x="3"/>
        <item x="19"/>
        <item x="5"/>
        <item x="6"/>
        <item x="1"/>
        <item x="12"/>
        <item x="2"/>
        <item x="21"/>
        <item x="9"/>
        <item x="0"/>
        <item x="16"/>
        <item x="22"/>
        <item x="11"/>
        <item x="8"/>
        <item x="17"/>
        <item x="4"/>
        <item x="13"/>
        <item x="20"/>
        <item x="7"/>
        <item x="10"/>
        <item x="14"/>
      </items>
    </pivotField>
    <pivotField showAll="0" defaultSubtotal="0"/>
    <pivotField numFmtId="14" showAll="0" defaultSubtotal="0"/>
    <pivotField dataField="1" showAll="0" defaultSubtotal="0">
      <items count="30">
        <item x="23"/>
        <item x="11"/>
        <item x="10"/>
        <item x="21"/>
        <item x="15"/>
        <item x="26"/>
        <item x="6"/>
        <item x="20"/>
        <item x="0"/>
        <item x="27"/>
        <item x="16"/>
        <item x="18"/>
        <item x="9"/>
        <item x="24"/>
        <item x="1"/>
        <item x="2"/>
        <item x="29"/>
        <item x="13"/>
        <item x="19"/>
        <item x="3"/>
        <item x="14"/>
        <item x="8"/>
        <item x="5"/>
        <item x="28"/>
        <item x="12"/>
        <item x="4"/>
        <item x="17"/>
        <item x="25"/>
        <item x="7"/>
        <item x="22"/>
      </items>
    </pivotField>
    <pivotField showAll="0" defaultSubtotal="0"/>
    <pivotField axis="axisRow" showAll="0" sortType="descending" defaultSubtotal="0">
      <items count="6">
        <item x="0"/>
        <item x="4"/>
        <item x="5"/>
        <item x="3"/>
        <item x="1"/>
        <item x="2"/>
      </items>
      <autoSortScope>
        <pivotArea dataOnly="0" outline="0" fieldPosition="0">
          <references count="1">
            <reference field="4294967294" count="1" selected="0">
              <x v="2"/>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7">
    <i>
      <x v="3"/>
    </i>
    <i>
      <x v="5"/>
    </i>
    <i>
      <x v="4"/>
    </i>
    <i>
      <x v="2"/>
    </i>
    <i>
      <x/>
    </i>
    <i>
      <x v="1"/>
    </i>
    <i t="grand">
      <x/>
    </i>
  </rowItems>
  <colFields count="1">
    <field x="-2"/>
  </colFields>
  <colItems count="4">
    <i>
      <x/>
    </i>
    <i i="1">
      <x v="1"/>
    </i>
    <i i="2">
      <x v="2"/>
    </i>
    <i i="3">
      <x v="3"/>
    </i>
  </colItems>
  <dataFields count="4">
    <dataField name="Minimum Salary" fld="5" subtotal="min" baseField="7" baseItem="4"/>
    <dataField name="Maximum Salary" fld="5" subtotal="max" baseField="7" baseItem="4"/>
    <dataField name="Average Salary" fld="5" subtotal="average" baseField="7" baseItem="1" numFmtId="167"/>
    <dataField name="Total Salary" fld="5" baseField="7" baseItem="4"/>
  </dataFields>
  <formats count="2">
    <format dxfId="9">
      <pivotArea grandRow="1" outline="0" collapsedLevelsAreSubtotals="1" fieldPosition="0"/>
    </format>
    <format dxfId="8">
      <pivotArea outline="0" fieldPosition="0">
        <references count="1">
          <reference field="4294967294" count="1">
            <x v="2"/>
          </reference>
        </references>
      </pivotArea>
    </format>
  </formats>
  <chartFormats count="2">
    <chartFormat chart="0" format="30" series="1">
      <pivotArea type="data" outline="0" fieldPosition="0">
        <references count="1">
          <reference field="4294967294" count="1" selected="0">
            <x v="3"/>
          </reference>
        </references>
      </pivotArea>
    </chartFormat>
    <chartFormat chart="3" format="3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 type="count" evalOrder="-1" id="1" iMeasureFld="3">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10CA39-A27E-4C91-B802-8C4010CE905A}"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5:B61" firstHeaderRow="1" firstDataRow="1" firstDataCol="1"/>
  <pivotFields count="14">
    <pivotField showAll="0"/>
    <pivotField axis="axisRow" showAll="0" measureFilter="1" sortType="ascending">
      <items count="31">
        <item x="27"/>
        <item x="14"/>
        <item x="19"/>
        <item x="11"/>
        <item x="26"/>
        <item x="17"/>
        <item x="22"/>
        <item x="7"/>
        <item x="2"/>
        <item x="29"/>
        <item x="6"/>
        <item x="10"/>
        <item x="23"/>
        <item x="21"/>
        <item x="18"/>
        <item x="13"/>
        <item x="16"/>
        <item x="4"/>
        <item x="1"/>
        <item x="3"/>
        <item x="28"/>
        <item x="0"/>
        <item x="20"/>
        <item x="24"/>
        <item x="15"/>
        <item x="12"/>
        <item x="8"/>
        <item x="25"/>
        <item x="5"/>
        <item x="9"/>
        <item t="default"/>
      </items>
      <autoSortScope>
        <pivotArea dataOnly="0" outline="0" fieldPosition="0">
          <references count="1">
            <reference field="4294967294" count="1" selected="0">
              <x v="0"/>
            </reference>
          </references>
        </pivotArea>
      </autoSortScope>
    </pivotField>
    <pivotField showAll="0">
      <items count="24">
        <item x="15"/>
        <item x="18"/>
        <item x="3"/>
        <item x="19"/>
        <item x="5"/>
        <item x="6"/>
        <item x="1"/>
        <item x="12"/>
        <item x="2"/>
        <item x="21"/>
        <item x="9"/>
        <item x="0"/>
        <item x="16"/>
        <item x="22"/>
        <item x="11"/>
        <item x="8"/>
        <item x="17"/>
        <item x="4"/>
        <item x="13"/>
        <item x="20"/>
        <item x="7"/>
        <item x="10"/>
        <item x="14"/>
        <item t="default"/>
      </items>
    </pivotField>
    <pivotField showAll="0"/>
    <pivotField numFmtId="14" showAll="0"/>
    <pivotField dataField="1" showAll="0">
      <items count="31">
        <item x="23"/>
        <item x="11"/>
        <item x="10"/>
        <item x="21"/>
        <item x="15"/>
        <item x="26"/>
        <item x="6"/>
        <item x="20"/>
        <item x="0"/>
        <item x="27"/>
        <item x="16"/>
        <item x="18"/>
        <item x="9"/>
        <item x="24"/>
        <item x="1"/>
        <item x="2"/>
        <item x="29"/>
        <item x="13"/>
        <item x="19"/>
        <item x="3"/>
        <item x="14"/>
        <item x="8"/>
        <item x="5"/>
        <item x="28"/>
        <item x="12"/>
        <item x="4"/>
        <item x="17"/>
        <item x="25"/>
        <item x="7"/>
        <item x="22"/>
        <item t="default"/>
      </items>
    </pivotField>
    <pivotField showAll="0"/>
    <pivotField showAll="0"/>
    <pivotField showAll="0"/>
    <pivotField showAll="0"/>
    <pivotField showAll="0"/>
    <pivotField showAll="0"/>
    <pivotField showAll="0"/>
    <pivotField showAll="0"/>
  </pivotFields>
  <rowFields count="1">
    <field x="1"/>
  </rowFields>
  <rowItems count="6">
    <i>
      <x v="17"/>
    </i>
    <i>
      <x v="5"/>
    </i>
    <i>
      <x v="27"/>
    </i>
    <i>
      <x v="7"/>
    </i>
    <i>
      <x v="6"/>
    </i>
    <i t="grand">
      <x/>
    </i>
  </rowItems>
  <colItems count="1">
    <i/>
  </colItems>
  <dataFields count="1">
    <dataField name="Sum of Salary" fld="5" baseField="0" baseItem="0"/>
  </dataFields>
  <formats count="2">
    <format dxfId="11">
      <pivotArea collapsedLevelsAreSubtotals="1" fieldPosition="0">
        <references count="1">
          <reference field="1" count="0"/>
        </references>
      </pivotArea>
    </format>
    <format dxfId="10">
      <pivotArea grandRow="1" outline="0" collapsedLevelsAreSubtotals="1" fieldPosition="0"/>
    </format>
  </formats>
  <chartFormats count="2">
    <chartFormat chart="3" format="32" series="1">
      <pivotArea type="data" outline="0" fieldPosition="0">
        <references count="1">
          <reference field="4294967294" count="1" selected="0">
            <x v="0"/>
          </reference>
        </references>
      </pivotArea>
    </chartFormat>
    <chartFormat chart="9"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9803AE-6E1E-469E-A6CC-212903CB7A6D}" name="PivotTable5" cacheId="13"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30">
  <location ref="G40:I47" firstHeaderRow="0" firstDataRow="1" firstDataCol="1"/>
  <pivotFields count="14">
    <pivotField showAll="0"/>
    <pivotField showAll="0"/>
    <pivotField showAll="0"/>
    <pivotField axis="axisRow" showAll="0">
      <items count="7">
        <item x="0"/>
        <item x="5"/>
        <item x="2"/>
        <item x="4"/>
        <item x="3"/>
        <item x="1"/>
        <item t="default"/>
      </items>
    </pivotField>
    <pivotField numFmtId="14" showAll="0"/>
    <pivotField dataField="1"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Total Salary Expense" fld="5" baseField="3" baseItem="0"/>
    <dataField name="Avg Salary" fld="5" subtotal="average" baseField="3" baseItem="0"/>
  </dataFields>
  <formats count="1">
    <format dxfId="12">
      <pivotArea outline="0" collapsedLevelsAreSubtotals="1" fieldPosition="0"/>
    </format>
  </formats>
  <chartFormats count="6">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6" format="13" series="1">
      <pivotArea type="data" outline="0" fieldPosition="0">
        <references count="1">
          <reference field="4294967294" count="1" selected="0">
            <x v="0"/>
          </reference>
        </references>
      </pivotArea>
    </chartFormat>
    <chartFormat chart="26" format="14" series="1">
      <pivotArea type="data" outline="0" fieldPosition="0">
        <references count="1">
          <reference field="4294967294" count="1" selected="0">
            <x v="1"/>
          </reference>
        </references>
      </pivotArea>
    </chartFormat>
    <chartFormat chart="29" format="17" series="1">
      <pivotArea type="data" outline="0" fieldPosition="0">
        <references count="1">
          <reference field="4294967294" count="1" selected="0">
            <x v="0"/>
          </reference>
        </references>
      </pivotArea>
    </chartFormat>
    <chartFormat chart="29"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CBD690-43AF-4677-AB44-A82A8C3ECD1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Employee dist. By Dept">
  <location ref="D11:E18" firstHeaderRow="1" firstDataRow="1" firstDataCol="1"/>
  <pivotFields count="14">
    <pivotField dataField="1"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axis="axisRow" showAll="0">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items count="31">
        <item x="2"/>
        <item x="11"/>
        <item x="17"/>
        <item x="23"/>
        <item x="19"/>
        <item x="8"/>
        <item x="15"/>
        <item x="4"/>
        <item x="21"/>
        <item x="28"/>
        <item x="10"/>
        <item x="6"/>
        <item x="20"/>
        <item x="13"/>
        <item x="24"/>
        <item x="26"/>
        <item x="12"/>
        <item x="16"/>
        <item x="5"/>
        <item x="27"/>
        <item x="14"/>
        <item x="25"/>
        <item x="3"/>
        <item x="7"/>
        <item x="29"/>
        <item x="0"/>
        <item x="9"/>
        <item x="22"/>
        <item x="1"/>
        <item x="18"/>
        <item t="default"/>
      </items>
    </pivotField>
    <pivotField showAll="0">
      <items count="7">
        <item x="0"/>
        <item x="4"/>
        <item x="5"/>
        <item x="3"/>
        <item x="1"/>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7">
    <i>
      <x/>
    </i>
    <i>
      <x v="1"/>
    </i>
    <i>
      <x v="2"/>
    </i>
    <i>
      <x v="3"/>
    </i>
    <i>
      <x v="4"/>
    </i>
    <i>
      <x v="5"/>
    </i>
    <i t="grand">
      <x/>
    </i>
  </rowItems>
  <colItems count="1">
    <i/>
  </colItems>
  <dataFields count="1">
    <dataField name="Count of EmpID" fld="0" subtotal="count" baseField="0" baseItem="0" numFmtId="1"/>
  </dataFields>
  <formats count="1">
    <format dxfId="0">
      <pivotArea outline="0" collapsedLevelsAreSubtotals="1" fieldPosition="0"/>
    </format>
  </formats>
  <chartFormats count="14">
    <chartFormat chart="8" format="22" series="1">
      <pivotArea type="data" outline="0" fieldPosition="0">
        <references count="1">
          <reference field="4294967294" count="1" selected="0">
            <x v="0"/>
          </reference>
        </references>
      </pivotArea>
    </chartFormat>
    <chartFormat chart="8" format="23">
      <pivotArea type="data" outline="0" fieldPosition="0">
        <references count="2">
          <reference field="4294967294" count="1" selected="0">
            <x v="0"/>
          </reference>
          <reference field="3" count="1" selected="0">
            <x v="0"/>
          </reference>
        </references>
      </pivotArea>
    </chartFormat>
    <chartFormat chart="8" format="24">
      <pivotArea type="data" outline="0" fieldPosition="0">
        <references count="2">
          <reference field="4294967294" count="1" selected="0">
            <x v="0"/>
          </reference>
          <reference field="3" count="1" selected="0">
            <x v="1"/>
          </reference>
        </references>
      </pivotArea>
    </chartFormat>
    <chartFormat chart="8" format="25">
      <pivotArea type="data" outline="0" fieldPosition="0">
        <references count="2">
          <reference field="4294967294" count="1" selected="0">
            <x v="0"/>
          </reference>
          <reference field="3" count="1" selected="0">
            <x v="2"/>
          </reference>
        </references>
      </pivotArea>
    </chartFormat>
    <chartFormat chart="8" format="26">
      <pivotArea type="data" outline="0" fieldPosition="0">
        <references count="2">
          <reference field="4294967294" count="1" selected="0">
            <x v="0"/>
          </reference>
          <reference field="3" count="1" selected="0">
            <x v="3"/>
          </reference>
        </references>
      </pivotArea>
    </chartFormat>
    <chartFormat chart="8" format="27">
      <pivotArea type="data" outline="0" fieldPosition="0">
        <references count="2">
          <reference field="4294967294" count="1" selected="0">
            <x v="0"/>
          </reference>
          <reference field="3" count="1" selected="0">
            <x v="4"/>
          </reference>
        </references>
      </pivotArea>
    </chartFormat>
    <chartFormat chart="8" format="28">
      <pivotArea type="data" outline="0" fieldPosition="0">
        <references count="2">
          <reference field="4294967294" count="1" selected="0">
            <x v="0"/>
          </reference>
          <reference field="3" count="1" selected="0">
            <x v="5"/>
          </reference>
        </references>
      </pivotArea>
    </chartFormat>
    <chartFormat chart="11" format="36" series="1">
      <pivotArea type="data" outline="0" fieldPosition="0">
        <references count="1">
          <reference field="4294967294" count="1" selected="0">
            <x v="0"/>
          </reference>
        </references>
      </pivotArea>
    </chartFormat>
    <chartFormat chart="11" format="37">
      <pivotArea type="data" outline="0" fieldPosition="0">
        <references count="2">
          <reference field="4294967294" count="1" selected="0">
            <x v="0"/>
          </reference>
          <reference field="3" count="1" selected="0">
            <x v="0"/>
          </reference>
        </references>
      </pivotArea>
    </chartFormat>
    <chartFormat chart="11" format="38">
      <pivotArea type="data" outline="0" fieldPosition="0">
        <references count="2">
          <reference field="4294967294" count="1" selected="0">
            <x v="0"/>
          </reference>
          <reference field="3" count="1" selected="0">
            <x v="1"/>
          </reference>
        </references>
      </pivotArea>
    </chartFormat>
    <chartFormat chart="11" format="39">
      <pivotArea type="data" outline="0" fieldPosition="0">
        <references count="2">
          <reference field="4294967294" count="1" selected="0">
            <x v="0"/>
          </reference>
          <reference field="3" count="1" selected="0">
            <x v="2"/>
          </reference>
        </references>
      </pivotArea>
    </chartFormat>
    <chartFormat chart="11" format="40">
      <pivotArea type="data" outline="0" fieldPosition="0">
        <references count="2">
          <reference field="4294967294" count="1" selected="0">
            <x v="0"/>
          </reference>
          <reference field="3" count="1" selected="0">
            <x v="3"/>
          </reference>
        </references>
      </pivotArea>
    </chartFormat>
    <chartFormat chart="11" format="41">
      <pivotArea type="data" outline="0" fieldPosition="0">
        <references count="2">
          <reference field="4294967294" count="1" selected="0">
            <x v="0"/>
          </reference>
          <reference field="3" count="1" selected="0">
            <x v="4"/>
          </reference>
        </references>
      </pivotArea>
    </chartFormat>
    <chartFormat chart="11" format="4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EAE39F-AC51-4CDE-ABDE-25AAFB61E1CD}"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Hiring Trend">
  <location ref="D40:E52" firstHeaderRow="1" firstDataRow="1" firstDataCol="1"/>
  <pivotFields count="14">
    <pivotField dataField="1"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showAll="0">
      <items count="7">
        <item x="0"/>
        <item x="5"/>
        <item x="1"/>
        <item x="4"/>
        <item x="3"/>
        <item x="2"/>
        <item t="default"/>
      </items>
    </pivotField>
    <pivotField axis="axisRow"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pivotField showAll="0">
      <items count="7">
        <item x="0"/>
        <item x="4"/>
        <item x="5"/>
        <item x="3"/>
        <item x="1"/>
        <item x="2"/>
        <item t="default"/>
      </items>
    </pivotField>
    <pivotField showAll="0"/>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4">
        <item sd="0" x="0"/>
        <item sd="0" x="1"/>
        <item sd="0" x="2"/>
        <item sd="0" x="3"/>
        <item sd="0" x="4"/>
        <item sd="0" x="5"/>
        <item sd="0" x="6"/>
        <item sd="0" x="7"/>
        <item sd="0" x="8"/>
        <item sd="0" x="9"/>
        <item sd="0" x="10"/>
        <item sd="0" x="11"/>
        <item sd="0" x="12"/>
        <item t="default"/>
      </items>
    </pivotField>
  </pivotFields>
  <rowFields count="4">
    <field x="13"/>
    <field x="12"/>
    <field x="11"/>
    <field x="4"/>
  </rowFields>
  <rowItems count="12">
    <i>
      <x v="1"/>
    </i>
    <i>
      <x v="2"/>
    </i>
    <i>
      <x v="3"/>
    </i>
    <i>
      <x v="4"/>
    </i>
    <i>
      <x v="5"/>
    </i>
    <i>
      <x v="6"/>
    </i>
    <i>
      <x v="7"/>
    </i>
    <i>
      <x v="8"/>
    </i>
    <i>
      <x v="9"/>
    </i>
    <i>
      <x v="10"/>
    </i>
    <i>
      <x v="11"/>
    </i>
    <i t="grand">
      <x/>
    </i>
  </rowItems>
  <colItems count="1">
    <i/>
  </colItems>
  <dataFields count="1">
    <dataField name="Count of EmpID" fld="0" subtotal="count" baseField="0" baseItem="0" numFmtId="1"/>
  </dataFields>
  <formats count="1">
    <format dxfId="5">
      <pivotArea outline="0" collapsedLevelsAreSubtotals="1" fieldPosition="0"/>
    </format>
  </formats>
  <chartFormats count="2">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F0825D-A75C-4E1E-A5BE-AA0CD486DFF9}" name="PivotTable2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estion 10">
  <location ref="D2:E9" firstHeaderRow="1" firstDataRow="1" firstDataCol="1"/>
  <pivotFields count="14">
    <pivotField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axis="axisRow" showAll="0" sortType="descending">
      <items count="7">
        <item x="0"/>
        <item x="5"/>
        <item x="1"/>
        <item x="4"/>
        <item x="3"/>
        <item x="2"/>
        <item t="default"/>
      </items>
      <autoSortScope>
        <pivotArea dataOnly="0" outline="0" fieldPosition="0">
          <references count="1">
            <reference field="4294967294" count="1" selected="0">
              <x v="0"/>
            </reference>
          </references>
        </pivotArea>
      </autoSortScope>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dataField="1" showAll="0"/>
    <pivotField showAll="0"/>
    <pivotField showAll="0">
      <items count="7">
        <item x="0"/>
        <item x="4"/>
        <item x="5"/>
        <item x="3"/>
        <item x="1"/>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7">
    <i>
      <x v="2"/>
    </i>
    <i>
      <x/>
    </i>
    <i>
      <x v="5"/>
    </i>
    <i>
      <x v="3"/>
    </i>
    <i>
      <x v="1"/>
    </i>
    <i>
      <x v="4"/>
    </i>
    <i t="grand">
      <x/>
    </i>
  </rowItems>
  <colItems count="1">
    <i/>
  </colItems>
  <dataFields count="1">
    <dataField name="Sum of Salary" fld="5" baseField="3" baseItem="0" numFmtId="4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38C134-EC76-4E0B-AB29-3F24C9175233}" name="PivotTable2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Question 3">
  <location ref="A11:B18" firstHeaderRow="1" firstDataRow="1" firstDataCol="1"/>
  <pivotFields count="14">
    <pivotField showAll="0"/>
    <pivotField showAll="0"/>
    <pivotField showAll="0">
      <items count="24">
        <item x="15"/>
        <item x="18"/>
        <item x="1"/>
        <item x="19"/>
        <item x="4"/>
        <item x="6"/>
        <item x="2"/>
        <item x="12"/>
        <item x="5"/>
        <item x="21"/>
        <item x="9"/>
        <item x="0"/>
        <item x="16"/>
        <item x="22"/>
        <item x="11"/>
        <item x="8"/>
        <item x="17"/>
        <item x="3"/>
        <item x="13"/>
        <item x="20"/>
        <item x="7"/>
        <item x="10"/>
        <item x="14"/>
        <item t="default"/>
      </items>
    </pivotField>
    <pivotField axis="axisRow" showAll="0">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dataField="1" showAll="0"/>
    <pivotField showAll="0"/>
    <pivotField showAll="0">
      <items count="7">
        <item x="0"/>
        <item x="4"/>
        <item x="5"/>
        <item x="3"/>
        <item x="1"/>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3"/>
  </rowFields>
  <rowItems count="7">
    <i>
      <x/>
    </i>
    <i>
      <x v="1"/>
    </i>
    <i>
      <x v="2"/>
    </i>
    <i>
      <x v="3"/>
    </i>
    <i>
      <x v="4"/>
    </i>
    <i>
      <x v="5"/>
    </i>
    <i t="grand">
      <x/>
    </i>
  </rowItems>
  <colItems count="1">
    <i/>
  </colItems>
  <dataFields count="1">
    <dataField name="Average of Salary" fld="5" subtotal="average" baseField="3" baseItem="0" numFmtId="4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B224C6-65A1-4A44-9733-CDC70EC1F365}" name="PivotTable2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Question 11">
  <location ref="G2:H26" firstHeaderRow="1" firstDataRow="1" firstDataCol="1"/>
  <pivotFields count="14">
    <pivotField showAll="0"/>
    <pivotField showAll="0"/>
    <pivotField axis="axisRow" dataField="1" showAll="0" sortType="descending">
      <items count="24">
        <item x="15"/>
        <item x="18"/>
        <item x="1"/>
        <item x="19"/>
        <item x="4"/>
        <item x="6"/>
        <item x="2"/>
        <item x="12"/>
        <item x="5"/>
        <item x="21"/>
        <item x="9"/>
        <item x="0"/>
        <item x="16"/>
        <item x="22"/>
        <item x="11"/>
        <item x="8"/>
        <item x="17"/>
        <item x="3"/>
        <item x="13"/>
        <item x="20"/>
        <item x="7"/>
        <item x="10"/>
        <item x="14"/>
        <item t="default"/>
      </items>
      <autoSortScope>
        <pivotArea dataOnly="0" outline="0" fieldPosition="0">
          <references count="1">
            <reference field="4294967294" count="1" selected="0">
              <x v="0"/>
            </reference>
          </references>
        </pivotArea>
      </autoSortScope>
    </pivotField>
    <pivotField showAll="0" sortType="ascending">
      <items count="7">
        <item x="0"/>
        <item x="5"/>
        <item x="1"/>
        <item x="4"/>
        <item x="3"/>
        <item x="2"/>
        <item t="default"/>
      </items>
    </pivotField>
    <pivotField numFmtId="14" showAll="0">
      <items count="31">
        <item x="0"/>
        <item x="22"/>
        <item x="18"/>
        <item x="9"/>
        <item x="29"/>
        <item x="7"/>
        <item x="25"/>
        <item x="14"/>
        <item x="16"/>
        <item x="27"/>
        <item x="5"/>
        <item x="26"/>
        <item x="3"/>
        <item x="12"/>
        <item x="20"/>
        <item x="24"/>
        <item x="13"/>
        <item x="6"/>
        <item x="10"/>
        <item x="21"/>
        <item x="1"/>
        <item x="28"/>
        <item x="8"/>
        <item x="15"/>
        <item x="23"/>
        <item x="2"/>
        <item x="4"/>
        <item x="19"/>
        <item x="11"/>
        <item x="17"/>
        <item t="default"/>
      </items>
    </pivotField>
    <pivotField showAll="0"/>
    <pivotField showAll="0"/>
    <pivotField showAll="0">
      <items count="7">
        <item x="0"/>
        <item x="4"/>
        <item x="5"/>
        <item x="3"/>
        <item x="1"/>
        <item x="2"/>
        <item t="default"/>
      </items>
    </pivotField>
    <pivotField showAll="0"/>
    <pivotField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
  </rowFields>
  <rowItems count="24">
    <i>
      <x v="6"/>
    </i>
    <i>
      <x v="20"/>
    </i>
    <i>
      <x v="8"/>
    </i>
    <i>
      <x v="2"/>
    </i>
    <i>
      <x v="4"/>
    </i>
    <i>
      <x v="11"/>
    </i>
    <i>
      <x v="21"/>
    </i>
    <i>
      <x v="17"/>
    </i>
    <i>
      <x v="15"/>
    </i>
    <i>
      <x v="7"/>
    </i>
    <i>
      <x v="19"/>
    </i>
    <i>
      <x v="1"/>
    </i>
    <i>
      <x v="3"/>
    </i>
    <i>
      <x v="9"/>
    </i>
    <i>
      <x v="16"/>
    </i>
    <i>
      <x v="10"/>
    </i>
    <i>
      <x v="18"/>
    </i>
    <i>
      <x/>
    </i>
    <i>
      <x v="5"/>
    </i>
    <i>
      <x v="12"/>
    </i>
    <i>
      <x v="22"/>
    </i>
    <i>
      <x v="13"/>
    </i>
    <i>
      <x v="14"/>
    </i>
    <i t="grand">
      <x/>
    </i>
  </rowItems>
  <colItems count="1">
    <i/>
  </colItems>
  <dataFields count="1">
    <dataField name="Count of Job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896C7AA3-D4D9-45C9-893E-546D28DC4376}"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60E4B19A-32F1-45AB-B093-6B12CB7E00E7}" autoFormatId="16" applyNumberFormats="0" applyBorderFormats="0" applyFontFormats="0" applyPatternFormats="0" applyAlignmentFormats="0" applyWidthHeightFormats="0">
  <queryTableRefresh nextId="2">
    <queryTableFields count="1">
      <queryTableField id="1" name="Column1"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2" xr16:uid="{403499ED-9BAA-4A13-AF1B-678885729045}" autoFormatId="16" applyNumberFormats="0" applyBorderFormats="0" applyFontFormats="0" applyPatternFormats="0" applyAlignmentFormats="0" applyWidthHeightFormats="0">
  <queryTableRefresh nextId="3">
    <queryTableFields count="2">
      <queryTableField id="1" name="Department" tableColumnId="1"/>
      <queryTableField id="2" name="Avg_Dept_Salar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4" xr16:uid="{8DFDFBBA-CB64-42FE-82F4-82E356A828D3}" autoFormatId="16" applyNumberFormats="0" applyBorderFormats="0" applyFontFormats="0" applyPatternFormats="0" applyAlignmentFormats="0" applyWidthHeightFormats="0">
  <queryTableRefresh nextId="13">
    <queryTableFields count="10">
      <queryTableField id="1" name="EmpID" tableColumnId="1"/>
      <queryTableField id="2" name="FullName" tableColumnId="2"/>
      <queryTableField id="3" name="JobTitle" tableColumnId="3"/>
      <queryTableField id="4" name="Department" tableColumnId="4"/>
      <queryTableField id="5" name="HireDate" tableColumnId="5"/>
      <queryTableField id="6" name="Salary" tableColumnId="6"/>
      <queryTableField id="7" name="YearsExperience" tableColumnId="7"/>
      <queryTableField id="8" name="Country" tableColumnId="8"/>
      <queryTableField id="9" name="City" tableColumnId="9"/>
      <queryTableField id="10" name="HireYear"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1" xr16:uid="{8B0C74FA-1123-40D3-AC4D-9D2525FC9954}" autoFormatId="16" applyNumberFormats="0" applyBorderFormats="0" applyFontFormats="0" applyPatternFormats="0" applyAlignmentFormats="0" applyWidthHeightFormats="0">
  <queryTableRefresh nextId="3">
    <queryTableFields count="2">
      <queryTableField id="1" name="Country" tableColumnId="1"/>
      <queryTableField id="2" name="Total_Country_Employees"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4" connectionId="6" xr16:uid="{A7F54939-CED0-4BA8-BA42-2513116ACB24}" autoFormatId="16" applyNumberFormats="0" applyBorderFormats="0" applyFontFormats="0" applyPatternFormats="0" applyAlignmentFormats="0" applyWidthHeightFormats="0">
  <queryTableRefresh nextId="17">
    <queryTableFields count="13">
      <queryTableField id="1" name="EmpID" tableColumnId="1"/>
      <queryTableField id="2" name="FullName" tableColumnId="2"/>
      <queryTableField id="3" name="JobTitle" tableColumnId="3"/>
      <queryTableField id="4" name="Department" tableColumnId="4"/>
      <queryTableField id="5" name="HireDate" tableColumnId="5"/>
      <queryTableField id="6" name="Salary" tableColumnId="6"/>
      <queryTableField id="7" name="YearsExperience" tableColumnId="7"/>
      <queryTableField id="8" name="Country" tableColumnId="8"/>
      <queryTableField id="9" name="City" tableColumnId="9"/>
      <queryTableField id="10" name="HireYear" tableColumnId="10"/>
      <queryTableField id="12" name="ExperienceLevel" tableColumnId="12"/>
      <queryTableField id="15" name="AvgDeptSalary" tableColumnId="14"/>
      <queryTableField id="16" name="HighClassStatus"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 connectionId="5" xr16:uid="{42F1BF4A-BED9-41D9-B7FA-E05E85622BA8}" autoFormatId="16" applyNumberFormats="0" applyBorderFormats="0" applyFontFormats="0" applyPatternFormats="0" applyAlignmentFormats="0" applyWidthHeightFormats="0">
  <queryTableRefresh nextId="16">
    <queryTableFields count="14">
      <queryTableField id="1" name="EmpID" tableColumnId="1"/>
      <queryTableField id="2" name="FullName" tableColumnId="2"/>
      <queryTableField id="3" name="JobTitle" tableColumnId="3"/>
      <queryTableField id="4" name="Department" tableColumnId="4"/>
      <queryTableField id="5" name="HireDate" tableColumnId="5"/>
      <queryTableField id="6" name="Salary" tableColumnId="6"/>
      <queryTableField id="7" name="YearsExperience" tableColumnId="7"/>
      <queryTableField id="8" name="Country" tableColumnId="8"/>
      <queryTableField id="9" name="City" tableColumnId="9"/>
      <queryTableField id="10" name="HireYear" tableColumnId="10"/>
      <queryTableField id="11" name="ExperienceLevel" tableColumnId="11"/>
      <queryTableField id="12" name="AvgDeptSalary" tableColumnId="12"/>
      <queryTableField id="13" name="HighClassStatus" tableColumnId="13"/>
      <queryTableField id="15" name="Total_Country_Employees"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A834FA4-1B60-4FA6-BC53-208182D13C53}" sourceName="Department">
  <pivotTables>
    <pivotTable tabId="6" name="PivotTable21"/>
    <pivotTable tabId="6" name="PivotTable1"/>
    <pivotTable tabId="6" name="PivotTable2"/>
    <pivotTable tabId="6" name="PivotTable20"/>
    <pivotTable tabId="6" name="PivotTable22"/>
    <pivotTable tabId="6" name="PivotTable23"/>
    <pivotTable tabId="6" name="PivotTable24"/>
    <pivotTable tabId="6" name="PivotTable25"/>
    <pivotTable tabId="6" name="PivotTable3"/>
  </pivotTables>
  <data>
    <tabular pivotCacheId="1500520556">
      <items count="6">
        <i x="0" s="1"/>
        <i x="5" s="1"/>
        <i x="1" s="1"/>
        <i x="4"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F0B1D0C-68A5-46D7-8206-6F446DA1AA5B}" sourceName="Country">
  <pivotTables>
    <pivotTable tabId="6" name="PivotTable21"/>
    <pivotTable tabId="6" name="PivotTable1"/>
    <pivotTable tabId="6" name="PivotTable2"/>
    <pivotTable tabId="6" name="PivotTable20"/>
    <pivotTable tabId="6" name="PivotTable22"/>
    <pivotTable tabId="6" name="PivotTable23"/>
    <pivotTable tabId="6" name="PivotTable24"/>
    <pivotTable tabId="6" name="PivotTable25"/>
    <pivotTable tabId="6" name="PivotTable3"/>
  </pivotTables>
  <data>
    <tabular pivotCacheId="1500520556">
      <items count="6">
        <i x="0" s="1"/>
        <i x="4" s="1"/>
        <i x="5"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Title" xr10:uid="{CC5F4A6A-D1EA-4AC3-AB87-2182D84254F4}" sourceName="JobTitle">
  <pivotTables>
    <pivotTable tabId="6" name="PivotTable3"/>
    <pivotTable tabId="6" name="PivotTable1"/>
    <pivotTable tabId="6" name="PivotTable2"/>
    <pivotTable tabId="6" name="PivotTable20"/>
    <pivotTable tabId="6" name="PivotTable21"/>
    <pivotTable tabId="6" name="PivotTable22"/>
    <pivotTable tabId="6" name="PivotTable23"/>
    <pivotTable tabId="6" name="PivotTable24"/>
    <pivotTable tabId="6" name="PivotTable25"/>
  </pivotTables>
  <data>
    <tabular pivotCacheId="1500520556">
      <items count="23">
        <i x="15" s="1"/>
        <i x="18" s="1"/>
        <i x="1" s="1"/>
        <i x="19" s="1"/>
        <i x="4" s="1"/>
        <i x="6" s="1"/>
        <i x="2" s="1"/>
        <i x="12" s="1"/>
        <i x="5" s="1"/>
        <i x="21" s="1"/>
        <i x="9" s="1"/>
        <i x="0" s="1"/>
        <i x="16" s="1"/>
        <i x="22" s="1"/>
        <i x="11" s="1"/>
        <i x="8" s="1"/>
        <i x="17" s="1"/>
        <i x="3" s="1"/>
        <i x="13" s="1"/>
        <i x="20" s="1"/>
        <i x="7" s="1"/>
        <i x="10"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Flag" xr10:uid="{AFF95377-D222-4541-80F8-7D7FAA7B829A}" sourceName="ExperienceFlag">
  <pivotTables>
    <pivotTable tabId="6" name="PivotTable3"/>
    <pivotTable tabId="6" name="PivotTable1"/>
    <pivotTable tabId="6" name="PivotTable2"/>
    <pivotTable tabId="6" name="PivotTable20"/>
    <pivotTable tabId="6" name="PivotTable21"/>
    <pivotTable tabId="6" name="PivotTable22"/>
    <pivotTable tabId="6" name="PivotTable23"/>
    <pivotTable tabId="6" name="PivotTable24"/>
    <pivotTable tabId="6" name="PivotTable25"/>
  </pivotTables>
  <data>
    <tabular pivotCacheId="15005205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AB02809-6E00-46CB-B158-717518A360AC}" cache="Slicer_Department" caption="Department" style="SlicerStyleDark6" rowHeight="241300"/>
  <slicer name="Country" xr10:uid="{810ED430-057E-439B-9819-FC1450BEC366}" cache="Slicer_Country" caption="Country" style="SlicerStyleDark6" rowHeight="241300"/>
  <slicer name="JobTitle" xr10:uid="{42C385DA-77DD-4656-931E-12A631BB5F18}" cache="Slicer_JobTitle" caption="JobTitle" style="SlicerStyleDark6" rowHeight="241300"/>
  <slicer name="ExperienceFlag" xr10:uid="{A47E295C-3331-48A6-B6C2-64F271818E37}" cache="Slicer_ExperienceFlag" caption="ExperienceFlag"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48EAAF-4F02-4713-B8D0-B59059053C11}" name="Page002" displayName="Page002" ref="A1:A3" tableType="queryTable" totalsRowShown="0">
  <autoFilter ref="A1:A3" xr:uid="{E548EAAF-4F02-4713-B8D0-B59059053C11}"/>
  <tableColumns count="1">
    <tableColumn id="1" xr3:uid="{3E436DA1-E454-490D-83D2-6EEDB45455E2}" uniqueName="1" name="Column1" queryTableFieldId="1"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720616-232D-41C1-8743-CEC8BC751A52}" name="GlobalTech_01" displayName="GlobalTech_01" ref="A1:A30" tableType="queryTable" totalsRowShown="0">
  <autoFilter ref="A1:A30" xr:uid="{96720616-232D-41C1-8743-CEC8BC751A52}"/>
  <tableColumns count="1">
    <tableColumn id="1" xr3:uid="{9314589B-7577-419C-B26B-C9580D938A7E}" uniqueName="1" name="Column1" queryTableFieldId="1" dataDxfId="3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7138009-FE80-4523-BAB8-410349ED9C67}" name="Dept_Averages" displayName="Dept_Averages" ref="A1:B7" tableType="queryTable" totalsRowShown="0">
  <autoFilter ref="A1:B7" xr:uid="{27138009-FE80-4523-BAB8-410349ED9C67}"/>
  <tableColumns count="2">
    <tableColumn id="1" xr3:uid="{FC9F14D5-9A08-4AB9-A956-D93B29EE6AAC}" uniqueName="1" name="Department" queryTableFieldId="1" dataDxfId="38"/>
    <tableColumn id="2" xr3:uid="{2091C3E5-5EF2-4465-A505-E0CC9DD5B845}" uniqueName="2" name="Avg_Dept_Salary"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42BF63-5274-43A4-97FD-749FBBACE05F}" name="GlobalTech_Data" displayName="GlobalTech_Data" ref="A1:J31" tableType="queryTable" totalsRowShown="0">
  <autoFilter ref="A1:J31" xr:uid="{2E42BF63-5274-43A4-97FD-749FBBACE05F}"/>
  <tableColumns count="10">
    <tableColumn id="1" xr3:uid="{DD8C1A90-E6CA-40A7-B808-E7C4B4C2D183}" uniqueName="1" name="EmpID" queryTableFieldId="1" dataDxfId="37"/>
    <tableColumn id="2" xr3:uid="{00EE3AC6-2610-46B9-B809-525ADA1C31F1}" uniqueName="2" name="FullName" queryTableFieldId="2" dataDxfId="36"/>
    <tableColumn id="3" xr3:uid="{9EBCC7D2-21FD-4AF9-B4B4-C5FC682F129A}" uniqueName="3" name="JobTitle" queryTableFieldId="3" dataDxfId="35"/>
    <tableColumn id="4" xr3:uid="{4733FED4-528A-4F43-B738-07A4A8028853}" uniqueName="4" name="Department" queryTableFieldId="4" dataDxfId="34"/>
    <tableColumn id="5" xr3:uid="{A5CE5671-E347-4D51-BE6E-8DA2683D2759}" uniqueName="5" name="HireDate" queryTableFieldId="5" dataDxfId="33"/>
    <tableColumn id="6" xr3:uid="{ADCDB9E8-52D1-424A-B673-FA1B2A55A4F6}" uniqueName="6" name="Salary" queryTableFieldId="6"/>
    <tableColumn id="7" xr3:uid="{DFAE0616-12AB-4842-AF35-465A89130F8A}" uniqueName="7" name="YearsExperience" queryTableFieldId="7"/>
    <tableColumn id="8" xr3:uid="{4164D9FC-4796-4859-9CFC-427F5085ED2C}" uniqueName="8" name="Country" queryTableFieldId="8" dataDxfId="32"/>
    <tableColumn id="9" xr3:uid="{CD5F2573-3E83-4974-B303-124ACFB5A1A1}" uniqueName="9" name="City" queryTableFieldId="9" dataDxfId="31"/>
    <tableColumn id="10" xr3:uid="{5B6C708A-C8F7-46C1-9918-7065AA76D5E2}" uniqueName="10" name="HireYear"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2DEB36-D13D-46FC-A37C-E83B739625B3}" name="Country_Headcount" displayName="Country_Headcount" ref="A1:B7" tableType="queryTable" totalsRowShown="0">
  <autoFilter ref="A1:B7" xr:uid="{9E2DEB36-D13D-46FC-A37C-E83B739625B3}"/>
  <tableColumns count="2">
    <tableColumn id="1" xr3:uid="{68BD12C7-B338-41B9-A244-6DA56A949EA5}" uniqueName="1" name="Country" queryTableFieldId="1" dataDxfId="20"/>
    <tableColumn id="2" xr3:uid="{7072A06C-6532-42E3-ADF1-A6F54E4D1E77}" uniqueName="2" name="Total_Country_Employees"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8E34AE6-3DFE-47E8-95B7-905CD2FF2F19}" name="GlobalTech_Final_Data" displayName="GlobalTech_Final_Data" ref="A1:M31" tableType="queryTable" totalsRowShown="0">
  <autoFilter ref="A1:M31" xr:uid="{D8E34AE6-3DFE-47E8-95B7-905CD2FF2F19}"/>
  <sortState xmlns:xlrd2="http://schemas.microsoft.com/office/spreadsheetml/2017/richdata2" ref="A2:M31">
    <sortCondition descending="1" ref="F1:F31"/>
  </sortState>
  <tableColumns count="13">
    <tableColumn id="1" xr3:uid="{21477EC5-CD35-4FF9-92F2-9B531C750D18}" uniqueName="1" name="EmpID" queryTableFieldId="1" dataDxfId="30"/>
    <tableColumn id="2" xr3:uid="{A39F7E18-4D05-4A7C-967E-BA5FB73DBE55}" uniqueName="2" name="FullName" queryTableFieldId="2" dataDxfId="29"/>
    <tableColumn id="3" xr3:uid="{5F3B8F71-A44E-4CC8-ACE1-95C417C21C57}" uniqueName="3" name="JobTitle" queryTableFieldId="3" dataDxfId="28"/>
    <tableColumn id="4" xr3:uid="{DC2CCFA6-B6DD-4FE6-B995-D2C03FB79783}" uniqueName="4" name="Department" queryTableFieldId="4" dataDxfId="27"/>
    <tableColumn id="5" xr3:uid="{633FE181-5B06-4220-8114-6D0C1EB3B4D0}" uniqueName="5" name="HireDate" queryTableFieldId="5" dataDxfId="26"/>
    <tableColumn id="6" xr3:uid="{9409BFA1-C385-4492-A002-55F872435ADD}" uniqueName="6" name="Salary" queryTableFieldId="6" dataCellStyle="Currency"/>
    <tableColumn id="7" xr3:uid="{B07DC384-AE10-4969-90E7-CF2AFD568CEC}" uniqueName="7" name="YearsExperience" queryTableFieldId="7" dataDxfId="25"/>
    <tableColumn id="8" xr3:uid="{594E563A-5FE1-49B7-95B0-5A5787182C3A}" uniqueName="8" name="Country" queryTableFieldId="8" dataDxfId="24"/>
    <tableColumn id="9" xr3:uid="{DA0263A9-FD1C-4BCA-825B-55DC48DC7FF7}" uniqueName="9" name="City" queryTableFieldId="9" dataDxfId="23"/>
    <tableColumn id="10" xr3:uid="{F0CCF04D-B6AF-4786-BB6C-0B62083362C5}" uniqueName="10" name="HireYear" queryTableFieldId="10"/>
    <tableColumn id="12" xr3:uid="{01B4BF63-082B-44D9-B2B2-612616DFCB24}" uniqueName="12" name="ExperienceLevel" queryTableFieldId="12"/>
    <tableColumn id="14" xr3:uid="{1936DDB1-8DE2-4F62-84F4-83F63A176D05}" uniqueName="14" name="AvgDeptSalary" queryTableFieldId="15" dataCellStyle="Currency"/>
    <tableColumn id="15" xr3:uid="{93BCC869-8F4D-4B40-9F35-298D04026B94}" uniqueName="15" name="HighClassStatus" queryTableFieldId="1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60BF12-B079-4EC9-B485-9A9F8C6FF56C}" name="GlobalTech_F_Data_1" displayName="GlobalTech_F_Data_1" ref="A1:N31" tableType="queryTable" totalsRowShown="0">
  <autoFilter ref="A1:N31" xr:uid="{A060BF12-B079-4EC9-B485-9A9F8C6FF56C}"/>
  <tableColumns count="14">
    <tableColumn id="1" xr3:uid="{EDE75623-D4EC-4CFD-95FC-E7D90FCAF7F1}" uniqueName="1" name="EmpID" queryTableFieldId="1" dataDxfId="19"/>
    <tableColumn id="2" xr3:uid="{DE2DA703-ADBE-4459-AD6D-BD1B5D39BE86}" uniqueName="2" name="FullName" queryTableFieldId="2" dataDxfId="18"/>
    <tableColumn id="3" xr3:uid="{90AABC4A-8100-4D76-B4DE-E2AF56EFD8B3}" uniqueName="3" name="JobTitle" queryTableFieldId="3" dataDxfId="17"/>
    <tableColumn id="4" xr3:uid="{98BA28D5-9B1C-4CBA-BB92-C544D1ADB21D}" uniqueName="4" name="Department" queryTableFieldId="4" dataDxfId="16"/>
    <tableColumn id="5" xr3:uid="{FE5E3979-84F3-4BFF-8C15-EE910A98EF53}" uniqueName="5" name="HireDate" queryTableFieldId="5" dataDxfId="15"/>
    <tableColumn id="6" xr3:uid="{FC2F41A1-11FC-48E1-BA95-CC8047B169F5}" uniqueName="6" name="Salary" queryTableFieldId="6"/>
    <tableColumn id="7" xr3:uid="{4DBC2A75-6559-4FE6-A6C5-6375317370B7}" uniqueName="7" name="YearsExperience" queryTableFieldId="7"/>
    <tableColumn id="8" xr3:uid="{5A582C37-BB43-427D-B748-BD421190FD43}" uniqueName="8" name="Country" queryTableFieldId="8" dataDxfId="14"/>
    <tableColumn id="9" xr3:uid="{C8C012FE-8154-411A-B3D3-AE39F565EC49}" uniqueName="9" name="City" queryTableFieldId="9" dataDxfId="13"/>
    <tableColumn id="10" xr3:uid="{0D56EC2B-B70A-45AB-9DD2-58FC1DF0AC54}" uniqueName="10" name="HireYear" queryTableFieldId="10"/>
    <tableColumn id="11" xr3:uid="{01FA6FE9-220E-457C-BAB7-2E7E8AE266C1}" uniqueName="11" name="ExperienceLevel" queryTableFieldId="11"/>
    <tableColumn id="12" xr3:uid="{B8713CAA-4F49-42EE-9B27-BDEB33A83323}" uniqueName="12" name="AvgDeptSalary" queryTableFieldId="12"/>
    <tableColumn id="13" xr3:uid="{D43B2DA9-C02F-4992-B917-C899F80CC257}" uniqueName="13" name="HighClassStatus" queryTableFieldId="13"/>
    <tableColumn id="15" xr3:uid="{F2A4521E-4B15-4C35-BD83-DF25BC6D8427}" uniqueName="15" name="Total_Country_Employees" queryTableFieldId="1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134A2D-27CA-4724-8BD8-E3D46D392AB3}" name="Table4" displayName="Table4" ref="B13:C16" totalsRowShown="0" headerRowDxfId="22">
  <autoFilter ref="B13:C16" xr:uid="{5D134A2D-27CA-4724-8BD8-E3D46D392AB3}"/>
  <tableColumns count="2">
    <tableColumn id="1" xr3:uid="{BDB8B0FC-E485-4A17-9D22-1D7DA499026C}" name="Summary Table"/>
    <tableColumn id="2" xr3:uid="{717170AF-E494-4557-B821-D3FCBFEBBDE5}" name="Column1" dataDxfId="21"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ECD90-B0D6-4E5C-B808-00394810768A}">
  <dimension ref="A1:A3"/>
  <sheetViews>
    <sheetView workbookViewId="0">
      <selection activeCell="V15" sqref="V15"/>
    </sheetView>
  </sheetViews>
  <sheetFormatPr defaultRowHeight="15" x14ac:dyDescent="0.25"/>
  <cols>
    <col min="1" max="1" width="81.140625" bestFit="1" customWidth="1"/>
  </cols>
  <sheetData>
    <row r="1" spans="1:1" x14ac:dyDescent="0.25">
      <c r="A1" t="s">
        <v>0</v>
      </c>
    </row>
    <row r="2" spans="1:1" x14ac:dyDescent="0.25">
      <c r="A2" s="1" t="s">
        <v>30</v>
      </c>
    </row>
    <row r="3" spans="1:1" x14ac:dyDescent="0.25">
      <c r="A3" s="1" t="s">
        <v>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3899-3950-4CA2-953A-6B906329BDBA}">
  <dimension ref="B1:D16"/>
  <sheetViews>
    <sheetView workbookViewId="0">
      <selection activeCell="V15" sqref="V15"/>
    </sheetView>
  </sheetViews>
  <sheetFormatPr defaultRowHeight="15" x14ac:dyDescent="0.25"/>
  <cols>
    <col min="3" max="3" width="14.28515625" bestFit="1" customWidth="1"/>
    <col min="8" max="8" width="19.28515625" bestFit="1" customWidth="1"/>
    <col min="9" max="9" width="13.42578125" bestFit="1" customWidth="1"/>
  </cols>
  <sheetData>
    <row r="1" spans="2:4" x14ac:dyDescent="0.25">
      <c r="B1" s="12" t="s">
        <v>195</v>
      </c>
      <c r="C1" s="12"/>
    </row>
    <row r="2" spans="2:4" x14ac:dyDescent="0.25">
      <c r="B2" t="s">
        <v>188</v>
      </c>
      <c r="C2">
        <f>COUNTA(GlobalTech_Final_Data[EmpID])</f>
        <v>30</v>
      </c>
    </row>
    <row r="3" spans="2:4" x14ac:dyDescent="0.25">
      <c r="B3" t="s">
        <v>198</v>
      </c>
      <c r="C3" s="9">
        <f>SUM(GlobalTech_Final_Data[Salary])</f>
        <v>2901335.1999999997</v>
      </c>
    </row>
    <row r="4" spans="2:4" x14ac:dyDescent="0.25">
      <c r="B4" t="s">
        <v>189</v>
      </c>
      <c r="C4" s="9">
        <f>AVERAGE(GlobalTech_Final_Data[Salary])</f>
        <v>96711.173333333325</v>
      </c>
    </row>
    <row r="5" spans="2:4" x14ac:dyDescent="0.25">
      <c r="B5" t="s">
        <v>190</v>
      </c>
      <c r="C5">
        <f>AVERAGE(GlobalTech_Final_Data[YearsExperience])</f>
        <v>8.129999999999999</v>
      </c>
    </row>
    <row r="6" spans="2:4" x14ac:dyDescent="0.25">
      <c r="B6" t="s">
        <v>191</v>
      </c>
      <c r="C6">
        <f>COUNTA(_xlfn.UNIQUE(GlobalTech_Final_Data[Country]))</f>
        <v>6</v>
      </c>
    </row>
    <row r="7" spans="2:4" x14ac:dyDescent="0.25">
      <c r="B7" t="s">
        <v>192</v>
      </c>
      <c r="C7">
        <f>COUNTA(_xlfn.UNIQUE(GlobalTech_Final_Data[City]))</f>
        <v>23</v>
      </c>
    </row>
    <row r="8" spans="2:4" x14ac:dyDescent="0.25">
      <c r="B8" t="s">
        <v>193</v>
      </c>
      <c r="C8" s="8">
        <f>MAX(GlobalTech_Final_Data[Salary])</f>
        <v>134800.95000000001</v>
      </c>
    </row>
    <row r="9" spans="2:4" x14ac:dyDescent="0.25">
      <c r="B9" t="s">
        <v>194</v>
      </c>
      <c r="C9" t="str">
        <f>_xlfn.XLOOKUP($C$8,GlobalTech_Final_Data[Salary],GlobalTech_Final_Data[FullName])</f>
        <v>Daniel Perez</v>
      </c>
    </row>
    <row r="10" spans="2:4" x14ac:dyDescent="0.25">
      <c r="B10" t="s">
        <v>196</v>
      </c>
      <c r="C10">
        <f>COUNTIF(GlobalTech_Final_Data[YearsExperience],"&lt;3")</f>
        <v>3</v>
      </c>
    </row>
    <row r="11" spans="2:4" x14ac:dyDescent="0.25">
      <c r="B11" t="s">
        <v>197</v>
      </c>
      <c r="C11" t="str">
        <f>_xlfn.XLOOKUP(MAX(GlobalTech_F_Data_1[Total_Country_Employees]), GlobalTech_F_Data_1[Total_Country_Employees], GlobalTech_F_Data_1[Country])</f>
        <v>Canada</v>
      </c>
      <c r="D11">
        <f>GETPIVOTDATA("EmpID",'Pivot Analysis'!$A$20,"Country","USA")</f>
        <v>7</v>
      </c>
    </row>
    <row r="13" spans="2:4" x14ac:dyDescent="0.25">
      <c r="B13" s="7" t="s">
        <v>170</v>
      </c>
      <c r="C13" s="7" t="s">
        <v>0</v>
      </c>
    </row>
    <row r="14" spans="2:4" x14ac:dyDescent="0.25">
      <c r="B14" t="s">
        <v>166</v>
      </c>
      <c r="C14" s="8">
        <f>AVERAGEIFS(GlobalTech_Data!F:F, GlobalTech_Data!G:G, "&gt;=0", GlobalTech_Data!G:G, "&lt;=5")</f>
        <v>93109.712499999994</v>
      </c>
    </row>
    <row r="15" spans="2:4" x14ac:dyDescent="0.25">
      <c r="B15" t="s">
        <v>167</v>
      </c>
      <c r="C15" s="8">
        <f>AVERAGEIFS(GlobalTech_Data!F:F, GlobalTech_Data!G:G, "&gt;5", GlobalTech_Data!G:G, "&lt;=10")</f>
        <v>88533.787499999991</v>
      </c>
    </row>
    <row r="16" spans="2:4" x14ac:dyDescent="0.25">
      <c r="B16" t="s">
        <v>169</v>
      </c>
      <c r="C16" s="8">
        <f>AVERAGEIFS(GlobalTech_Data!F:F, GlobalTech_Data!G:G, "&gt;10")</f>
        <v>109405.205</v>
      </c>
    </row>
  </sheetData>
  <mergeCells count="1">
    <mergeCell ref="B1:C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A1501-F927-4A82-BB40-D5BD2AAF2A0E}">
  <dimension ref="D12:I17"/>
  <sheetViews>
    <sheetView showGridLines="0" tabSelected="1" zoomScale="80" zoomScaleNormal="80" workbookViewId="0">
      <selection activeCell="AH34" sqref="AH34"/>
    </sheetView>
  </sheetViews>
  <sheetFormatPr defaultRowHeight="15" x14ac:dyDescent="0.25"/>
  <cols>
    <col min="1" max="16384" width="9.140625" style="13"/>
  </cols>
  <sheetData>
    <row r="12" spans="4:5" x14ac:dyDescent="0.25">
      <c r="E12" s="15"/>
    </row>
    <row r="14" spans="4:5" x14ac:dyDescent="0.25">
      <c r="D14" s="14"/>
    </row>
    <row r="17" spans="9:9" x14ac:dyDescent="0.25">
      <c r="I17"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4A105-8EB3-47F6-810D-0F5FA88DBACB}">
  <dimension ref="A1:A30"/>
  <sheetViews>
    <sheetView workbookViewId="0">
      <selection activeCell="V15" sqref="V15"/>
    </sheetView>
  </sheetViews>
  <sheetFormatPr defaultRowHeight="15" x14ac:dyDescent="0.25"/>
  <cols>
    <col min="1" max="1" width="81.140625" bestFit="1" customWidth="1"/>
  </cols>
  <sheetData>
    <row r="1" spans="1:1" x14ac:dyDescent="0.25">
      <c r="A1" t="s">
        <v>0</v>
      </c>
    </row>
    <row r="2" spans="1:1" x14ac:dyDescent="0.25">
      <c r="A2" s="1" t="s">
        <v>1</v>
      </c>
    </row>
    <row r="3" spans="1:1" x14ac:dyDescent="0.25">
      <c r="A3" s="1" t="s">
        <v>2</v>
      </c>
    </row>
    <row r="4" spans="1:1" x14ac:dyDescent="0.25">
      <c r="A4" s="1" t="s">
        <v>3</v>
      </c>
    </row>
    <row r="5" spans="1:1" x14ac:dyDescent="0.25">
      <c r="A5" s="1" t="s">
        <v>4</v>
      </c>
    </row>
    <row r="6" spans="1:1" x14ac:dyDescent="0.25">
      <c r="A6" s="1" t="s">
        <v>5</v>
      </c>
    </row>
    <row r="7" spans="1:1" x14ac:dyDescent="0.25">
      <c r="A7" s="1" t="s">
        <v>6</v>
      </c>
    </row>
    <row r="8" spans="1:1" x14ac:dyDescent="0.25">
      <c r="A8" s="1" t="s">
        <v>7</v>
      </c>
    </row>
    <row r="9" spans="1:1" x14ac:dyDescent="0.25">
      <c r="A9" s="1" t="s">
        <v>8</v>
      </c>
    </row>
    <row r="10" spans="1:1" x14ac:dyDescent="0.25">
      <c r="A10" s="1" t="s">
        <v>9</v>
      </c>
    </row>
    <row r="11" spans="1:1" x14ac:dyDescent="0.25">
      <c r="A11" s="1" t="s">
        <v>10</v>
      </c>
    </row>
    <row r="12" spans="1:1" x14ac:dyDescent="0.25">
      <c r="A12" s="1" t="s">
        <v>11</v>
      </c>
    </row>
    <row r="13" spans="1:1" x14ac:dyDescent="0.25">
      <c r="A13" s="1" t="s">
        <v>12</v>
      </c>
    </row>
    <row r="14" spans="1:1" x14ac:dyDescent="0.25">
      <c r="A14" s="1" t="s">
        <v>13</v>
      </c>
    </row>
    <row r="15" spans="1:1" x14ac:dyDescent="0.25">
      <c r="A15" s="1" t="s">
        <v>14</v>
      </c>
    </row>
    <row r="16" spans="1:1" x14ac:dyDescent="0.25">
      <c r="A16" s="1" t="s">
        <v>15</v>
      </c>
    </row>
    <row r="17" spans="1:1" x14ac:dyDescent="0.25">
      <c r="A17" s="1" t="s">
        <v>16</v>
      </c>
    </row>
    <row r="18" spans="1:1" x14ac:dyDescent="0.25">
      <c r="A18" s="1" t="s">
        <v>17</v>
      </c>
    </row>
    <row r="19" spans="1:1" x14ac:dyDescent="0.25">
      <c r="A19" s="1" t="s">
        <v>18</v>
      </c>
    </row>
    <row r="20" spans="1:1" x14ac:dyDescent="0.25">
      <c r="A20" s="1" t="s">
        <v>19</v>
      </c>
    </row>
    <row r="21" spans="1:1" x14ac:dyDescent="0.25">
      <c r="A21" s="1" t="s">
        <v>20</v>
      </c>
    </row>
    <row r="22" spans="1:1" x14ac:dyDescent="0.25">
      <c r="A22" s="1" t="s">
        <v>21</v>
      </c>
    </row>
    <row r="23" spans="1:1" x14ac:dyDescent="0.25">
      <c r="A23" s="1" t="s">
        <v>22</v>
      </c>
    </row>
    <row r="24" spans="1:1" x14ac:dyDescent="0.25">
      <c r="A24" s="1" t="s">
        <v>23</v>
      </c>
    </row>
    <row r="25" spans="1:1" x14ac:dyDescent="0.25">
      <c r="A25" s="1" t="s">
        <v>24</v>
      </c>
    </row>
    <row r="26" spans="1:1" x14ac:dyDescent="0.25">
      <c r="A26" s="1" t="s">
        <v>25</v>
      </c>
    </row>
    <row r="27" spans="1:1" x14ac:dyDescent="0.25">
      <c r="A27" s="1" t="s">
        <v>26</v>
      </c>
    </row>
    <row r="28" spans="1:1" x14ac:dyDescent="0.25">
      <c r="A28" s="1" t="s">
        <v>27</v>
      </c>
    </row>
    <row r="29" spans="1:1" x14ac:dyDescent="0.25">
      <c r="A29" s="1" t="s">
        <v>28</v>
      </c>
    </row>
    <row r="30" spans="1:1" x14ac:dyDescent="0.25">
      <c r="A30" s="1" t="s">
        <v>29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9A6EB-BDC0-41BA-A19B-30ACEF0C39E9}">
  <dimension ref="A1:B7"/>
  <sheetViews>
    <sheetView workbookViewId="0">
      <selection activeCell="V15" sqref="V15"/>
    </sheetView>
  </sheetViews>
  <sheetFormatPr defaultRowHeight="15" x14ac:dyDescent="0.25"/>
  <cols>
    <col min="1" max="1" width="14" bestFit="1" customWidth="1"/>
    <col min="2" max="2" width="18.28515625" bestFit="1" customWidth="1"/>
  </cols>
  <sheetData>
    <row r="1" spans="1:2" x14ac:dyDescent="0.25">
      <c r="A1" t="s">
        <v>35</v>
      </c>
      <c r="B1" t="s">
        <v>176</v>
      </c>
    </row>
    <row r="2" spans="1:2" x14ac:dyDescent="0.25">
      <c r="A2" s="1" t="s">
        <v>45</v>
      </c>
      <c r="B2">
        <v>91752.645999999993</v>
      </c>
    </row>
    <row r="3" spans="1:2" x14ac:dyDescent="0.25">
      <c r="A3" s="1" t="s">
        <v>51</v>
      </c>
      <c r="B3">
        <v>113293.46888888889</v>
      </c>
    </row>
    <row r="4" spans="1:2" x14ac:dyDescent="0.25">
      <c r="A4" s="1" t="s">
        <v>57</v>
      </c>
      <c r="B4">
        <v>90305.05</v>
      </c>
    </row>
    <row r="5" spans="1:2" x14ac:dyDescent="0.25">
      <c r="A5" s="1" t="s">
        <v>61</v>
      </c>
      <c r="B5">
        <v>130150.47500000001</v>
      </c>
    </row>
    <row r="6" spans="1:2" x14ac:dyDescent="0.25">
      <c r="A6" s="1" t="s">
        <v>75</v>
      </c>
      <c r="B6">
        <v>78200.459999999992</v>
      </c>
    </row>
    <row r="7" spans="1:2" x14ac:dyDescent="0.25">
      <c r="A7" s="1" t="s">
        <v>89</v>
      </c>
      <c r="B7">
        <v>80025.5625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70922-A774-473B-9CA9-44B2E83E6E7F}">
  <dimension ref="A1:N31"/>
  <sheetViews>
    <sheetView topLeftCell="D1" workbookViewId="0">
      <selection activeCell="V15" sqref="V15"/>
    </sheetView>
  </sheetViews>
  <sheetFormatPr defaultRowHeight="15" x14ac:dyDescent="0.25"/>
  <cols>
    <col min="1" max="1" width="9" bestFit="1" customWidth="1"/>
    <col min="2" max="2" width="16.85546875" bestFit="1" customWidth="1"/>
    <col min="3" max="3" width="19.140625" bestFit="1" customWidth="1"/>
    <col min="4" max="4" width="14" bestFit="1" customWidth="1"/>
    <col min="5" max="5" width="11.140625" bestFit="1" customWidth="1"/>
    <col min="6" max="6" width="10" bestFit="1" customWidth="1"/>
    <col min="7" max="7" width="18.140625" bestFit="1" customWidth="1"/>
    <col min="8" max="8" width="10.28515625" bestFit="1" customWidth="1"/>
    <col min="9" max="9" width="12.7109375" bestFit="1" customWidth="1"/>
    <col min="10" max="10" width="11" bestFit="1" customWidth="1"/>
    <col min="11" max="11" width="16.7109375" customWidth="1"/>
    <col min="12" max="13" width="14.7109375" bestFit="1" customWidth="1"/>
    <col min="14" max="14" width="11" bestFit="1" customWidth="1"/>
    <col min="15" max="15" width="19.28515625" bestFit="1" customWidth="1"/>
    <col min="16" max="16" width="13.42578125" bestFit="1" customWidth="1"/>
  </cols>
  <sheetData>
    <row r="1" spans="1:14" x14ac:dyDescent="0.25">
      <c r="A1" t="s">
        <v>32</v>
      </c>
      <c r="B1" t="s">
        <v>33</v>
      </c>
      <c r="C1" t="s">
        <v>34</v>
      </c>
      <c r="D1" t="s">
        <v>35</v>
      </c>
      <c r="E1" t="s">
        <v>36</v>
      </c>
      <c r="F1" t="s">
        <v>37</v>
      </c>
      <c r="G1" t="s">
        <v>38</v>
      </c>
      <c r="H1" t="s">
        <v>39</v>
      </c>
      <c r="I1" t="s">
        <v>40</v>
      </c>
      <c r="J1" t="s">
        <v>41</v>
      </c>
    </row>
    <row r="2" spans="1:14" x14ac:dyDescent="0.25">
      <c r="A2" s="1" t="s">
        <v>42</v>
      </c>
      <c r="B2" s="1" t="s">
        <v>43</v>
      </c>
      <c r="C2" s="1" t="s">
        <v>44</v>
      </c>
      <c r="D2" s="1" t="s">
        <v>45</v>
      </c>
      <c r="E2" s="2">
        <v>40953</v>
      </c>
      <c r="F2">
        <v>78960.73</v>
      </c>
      <c r="G2">
        <v>13.1</v>
      </c>
      <c r="H2" s="1" t="s">
        <v>46</v>
      </c>
      <c r="I2" s="1" t="s">
        <v>47</v>
      </c>
      <c r="J2">
        <v>2012</v>
      </c>
    </row>
    <row r="3" spans="1:14" ht="15.75" thickBot="1" x14ac:dyDescent="0.3">
      <c r="A3" s="1" t="s">
        <v>48</v>
      </c>
      <c r="B3" s="1" t="s">
        <v>49</v>
      </c>
      <c r="C3" s="1" t="s">
        <v>50</v>
      </c>
      <c r="D3" s="1" t="s">
        <v>51</v>
      </c>
      <c r="E3" s="2">
        <v>43380</v>
      </c>
      <c r="F3">
        <v>105887.97</v>
      </c>
      <c r="G3">
        <v>14.8</v>
      </c>
      <c r="H3" s="1" t="s">
        <v>52</v>
      </c>
      <c r="I3" s="1" t="s">
        <v>53</v>
      </c>
      <c r="J3">
        <v>2018</v>
      </c>
    </row>
    <row r="4" spans="1:14" ht="15.75" thickBot="1" x14ac:dyDescent="0.3">
      <c r="A4" s="1" t="s">
        <v>54</v>
      </c>
      <c r="B4" s="1" t="s">
        <v>55</v>
      </c>
      <c r="C4" s="1" t="s">
        <v>56</v>
      </c>
      <c r="D4" s="1" t="s">
        <v>57</v>
      </c>
      <c r="E4" s="2">
        <v>43762</v>
      </c>
      <c r="F4">
        <v>97023.2</v>
      </c>
      <c r="G4">
        <v>1.3</v>
      </c>
      <c r="H4" s="1" t="s">
        <v>46</v>
      </c>
      <c r="I4" s="1" t="s">
        <v>53</v>
      </c>
      <c r="J4">
        <v>2019</v>
      </c>
      <c r="N4" s="6"/>
    </row>
    <row r="5" spans="1:14" ht="15.75" thickBot="1" x14ac:dyDescent="0.3">
      <c r="A5" s="1" t="s">
        <v>58</v>
      </c>
      <c r="B5" s="1" t="s">
        <v>59</v>
      </c>
      <c r="C5" s="1" t="s">
        <v>60</v>
      </c>
      <c r="D5" s="1" t="s">
        <v>61</v>
      </c>
      <c r="E5" s="2">
        <v>42522</v>
      </c>
      <c r="F5">
        <v>125500</v>
      </c>
      <c r="G5">
        <v>11.4</v>
      </c>
      <c r="H5" s="1" t="s">
        <v>62</v>
      </c>
      <c r="I5" s="1" t="s">
        <v>63</v>
      </c>
      <c r="J5">
        <v>2016</v>
      </c>
      <c r="M5" s="5"/>
      <c r="N5" s="5"/>
    </row>
    <row r="6" spans="1:14" ht="18.75" customHeight="1" thickBot="1" x14ac:dyDescent="0.3">
      <c r="A6" s="1" t="s">
        <v>64</v>
      </c>
      <c r="B6" s="1" t="s">
        <v>65</v>
      </c>
      <c r="C6" s="1" t="s">
        <v>66</v>
      </c>
      <c r="D6" s="1" t="s">
        <v>51</v>
      </c>
      <c r="E6" s="2">
        <v>43905</v>
      </c>
      <c r="F6">
        <v>115450.5</v>
      </c>
      <c r="G6">
        <v>4.5</v>
      </c>
      <c r="H6" s="1" t="s">
        <v>67</v>
      </c>
      <c r="I6" s="1" t="s">
        <v>68</v>
      </c>
      <c r="J6">
        <v>2020</v>
      </c>
      <c r="L6" s="5"/>
      <c r="M6" s="5"/>
      <c r="N6" s="5"/>
    </row>
    <row r="7" spans="1:14" ht="18" customHeight="1" thickBot="1" x14ac:dyDescent="0.3">
      <c r="A7" s="1" t="s">
        <v>69</v>
      </c>
      <c r="B7" s="1" t="s">
        <v>70</v>
      </c>
      <c r="C7" s="1" t="s">
        <v>71</v>
      </c>
      <c r="D7" s="1" t="s">
        <v>45</v>
      </c>
      <c r="E7" s="2">
        <v>42268</v>
      </c>
      <c r="F7">
        <v>98400.75</v>
      </c>
      <c r="G7">
        <v>9.6999999999999993</v>
      </c>
      <c r="H7" s="1" t="s">
        <v>46</v>
      </c>
      <c r="I7" s="1" t="s">
        <v>47</v>
      </c>
      <c r="J7">
        <v>2015</v>
      </c>
      <c r="L7" s="5"/>
      <c r="M7" s="5"/>
      <c r="N7" s="5"/>
    </row>
    <row r="8" spans="1:14" x14ac:dyDescent="0.25">
      <c r="A8" s="1" t="s">
        <v>72</v>
      </c>
      <c r="B8" s="1" t="s">
        <v>73</v>
      </c>
      <c r="C8" s="1" t="s">
        <v>74</v>
      </c>
      <c r="D8" s="1" t="s">
        <v>75</v>
      </c>
      <c r="E8" s="2">
        <v>43080</v>
      </c>
      <c r="F8">
        <v>76500.2</v>
      </c>
      <c r="G8">
        <v>6.1</v>
      </c>
      <c r="H8" s="1" t="s">
        <v>76</v>
      </c>
      <c r="I8" s="1" t="s">
        <v>77</v>
      </c>
      <c r="J8">
        <v>2017</v>
      </c>
    </row>
    <row r="9" spans="1:14" x14ac:dyDescent="0.25">
      <c r="A9" s="1" t="s">
        <v>78</v>
      </c>
      <c r="B9" s="1" t="s">
        <v>79</v>
      </c>
      <c r="C9" s="1" t="s">
        <v>80</v>
      </c>
      <c r="D9" s="1" t="s">
        <v>51</v>
      </c>
      <c r="E9" s="2">
        <v>41845</v>
      </c>
      <c r="F9">
        <v>134200</v>
      </c>
      <c r="G9">
        <v>12</v>
      </c>
      <c r="H9" s="1" t="s">
        <v>62</v>
      </c>
      <c r="I9" s="1" t="s">
        <v>81</v>
      </c>
      <c r="J9">
        <v>2014</v>
      </c>
    </row>
    <row r="10" spans="1:14" x14ac:dyDescent="0.25">
      <c r="A10" s="1" t="s">
        <v>82</v>
      </c>
      <c r="B10" s="1" t="s">
        <v>83</v>
      </c>
      <c r="C10" s="1" t="s">
        <v>84</v>
      </c>
      <c r="D10" s="1" t="s">
        <v>57</v>
      </c>
      <c r="E10" s="2">
        <v>43474</v>
      </c>
      <c r="F10">
        <v>112300.65</v>
      </c>
      <c r="G10">
        <v>3.9</v>
      </c>
      <c r="H10" s="1" t="s">
        <v>85</v>
      </c>
      <c r="I10" s="1" t="s">
        <v>53</v>
      </c>
      <c r="J10">
        <v>2019</v>
      </c>
    </row>
    <row r="11" spans="1:14" x14ac:dyDescent="0.25">
      <c r="A11" s="1" t="s">
        <v>86</v>
      </c>
      <c r="B11" s="1" t="s">
        <v>87</v>
      </c>
      <c r="C11" s="1" t="s">
        <v>88</v>
      </c>
      <c r="D11" s="1" t="s">
        <v>89</v>
      </c>
      <c r="E11" s="2">
        <v>41424</v>
      </c>
      <c r="F11">
        <v>89400.8</v>
      </c>
      <c r="G11">
        <v>14.2</v>
      </c>
      <c r="H11" s="1" t="s">
        <v>46</v>
      </c>
      <c r="I11" s="1" t="s">
        <v>90</v>
      </c>
      <c r="J11">
        <v>2013</v>
      </c>
    </row>
    <row r="12" spans="1:14" x14ac:dyDescent="0.25">
      <c r="A12" s="1" t="s">
        <v>91</v>
      </c>
      <c r="B12" s="1" t="s">
        <v>92</v>
      </c>
      <c r="C12" s="1" t="s">
        <v>93</v>
      </c>
      <c r="D12" s="1" t="s">
        <v>51</v>
      </c>
      <c r="E12" s="2">
        <v>43148</v>
      </c>
      <c r="F12">
        <v>68500.899999999994</v>
      </c>
      <c r="G12">
        <v>5.7</v>
      </c>
      <c r="H12" s="1" t="s">
        <v>62</v>
      </c>
      <c r="I12" s="1" t="s">
        <v>94</v>
      </c>
      <c r="J12">
        <v>2018</v>
      </c>
    </row>
    <row r="13" spans="1:14" x14ac:dyDescent="0.25">
      <c r="A13" s="1" t="s">
        <v>95</v>
      </c>
      <c r="B13" s="1" t="s">
        <v>96</v>
      </c>
      <c r="C13" s="1" t="s">
        <v>97</v>
      </c>
      <c r="D13" s="1" t="s">
        <v>75</v>
      </c>
      <c r="E13" s="2">
        <v>44367</v>
      </c>
      <c r="F13">
        <v>60200.45</v>
      </c>
      <c r="G13">
        <v>2.1</v>
      </c>
      <c r="H13" s="1" t="s">
        <v>76</v>
      </c>
      <c r="I13" s="1" t="s">
        <v>98</v>
      </c>
      <c r="J13">
        <v>2021</v>
      </c>
    </row>
    <row r="14" spans="1:14" x14ac:dyDescent="0.25">
      <c r="A14" s="1" t="s">
        <v>99</v>
      </c>
      <c r="B14" s="1" t="s">
        <v>100</v>
      </c>
      <c r="C14" s="1" t="s">
        <v>101</v>
      </c>
      <c r="D14" s="1" t="s">
        <v>51</v>
      </c>
      <c r="E14" s="2">
        <v>42587</v>
      </c>
      <c r="F14">
        <v>121300.1</v>
      </c>
      <c r="G14">
        <v>8.5</v>
      </c>
      <c r="H14" s="1" t="s">
        <v>67</v>
      </c>
      <c r="I14" s="1" t="s">
        <v>102</v>
      </c>
      <c r="J14">
        <v>2016</v>
      </c>
    </row>
    <row r="15" spans="1:14" x14ac:dyDescent="0.25">
      <c r="A15" s="1" t="s">
        <v>103</v>
      </c>
      <c r="B15" s="1" t="s">
        <v>104</v>
      </c>
      <c r="C15" s="1" t="s">
        <v>50</v>
      </c>
      <c r="D15" s="1" t="s">
        <v>45</v>
      </c>
      <c r="E15" s="2">
        <v>43027</v>
      </c>
      <c r="F15">
        <v>99800.75</v>
      </c>
      <c r="G15">
        <v>7.3</v>
      </c>
      <c r="H15" s="1" t="s">
        <v>46</v>
      </c>
      <c r="I15" s="1" t="s">
        <v>105</v>
      </c>
      <c r="J15">
        <v>2017</v>
      </c>
    </row>
    <row r="16" spans="1:14" x14ac:dyDescent="0.25">
      <c r="A16" s="1" t="s">
        <v>106</v>
      </c>
      <c r="B16" s="1" t="s">
        <v>107</v>
      </c>
      <c r="C16" s="1" t="s">
        <v>56</v>
      </c>
      <c r="D16" s="1" t="s">
        <v>57</v>
      </c>
      <c r="E16" s="2">
        <v>41968</v>
      </c>
      <c r="F16">
        <v>109500.25</v>
      </c>
      <c r="G16">
        <v>10.199999999999999</v>
      </c>
      <c r="H16" s="1" t="s">
        <v>52</v>
      </c>
      <c r="I16" s="1" t="s">
        <v>108</v>
      </c>
      <c r="J16">
        <v>2014</v>
      </c>
    </row>
    <row r="17" spans="1:10" x14ac:dyDescent="0.25">
      <c r="A17" s="1" t="s">
        <v>109</v>
      </c>
      <c r="B17" s="1" t="s">
        <v>110</v>
      </c>
      <c r="C17" s="1" t="s">
        <v>111</v>
      </c>
      <c r="D17" s="1" t="s">
        <v>89</v>
      </c>
      <c r="E17" s="2">
        <v>43569</v>
      </c>
      <c r="F17">
        <v>71500.55</v>
      </c>
      <c r="G17">
        <v>4</v>
      </c>
      <c r="H17" s="1" t="s">
        <v>62</v>
      </c>
      <c r="I17" s="1" t="s">
        <v>112</v>
      </c>
      <c r="J17">
        <v>2019</v>
      </c>
    </row>
    <row r="18" spans="1:10" x14ac:dyDescent="0.25">
      <c r="A18" s="1" t="s">
        <v>113</v>
      </c>
      <c r="B18" s="1" t="s">
        <v>114</v>
      </c>
      <c r="C18" s="1" t="s">
        <v>115</v>
      </c>
      <c r="D18" s="1" t="s">
        <v>75</v>
      </c>
      <c r="E18" s="2">
        <v>42013</v>
      </c>
      <c r="F18">
        <v>85000.65</v>
      </c>
      <c r="G18">
        <v>9.5</v>
      </c>
      <c r="H18" s="1" t="s">
        <v>76</v>
      </c>
      <c r="I18" s="1" t="s">
        <v>77</v>
      </c>
      <c r="J18">
        <v>2015</v>
      </c>
    </row>
    <row r="19" spans="1:10" x14ac:dyDescent="0.25">
      <c r="A19" s="1" t="s">
        <v>116</v>
      </c>
      <c r="B19" s="1" t="s">
        <v>117</v>
      </c>
      <c r="C19" s="1" t="s">
        <v>66</v>
      </c>
      <c r="D19" s="1" t="s">
        <v>51</v>
      </c>
      <c r="E19" s="2">
        <v>44755</v>
      </c>
      <c r="F19">
        <v>125700.85</v>
      </c>
      <c r="G19">
        <v>2.5</v>
      </c>
      <c r="H19" s="1" t="s">
        <v>67</v>
      </c>
      <c r="I19" s="1" t="s">
        <v>118</v>
      </c>
      <c r="J19">
        <v>2022</v>
      </c>
    </row>
    <row r="20" spans="1:10" x14ac:dyDescent="0.25">
      <c r="A20" s="1" t="s">
        <v>119</v>
      </c>
      <c r="B20" s="1" t="s">
        <v>120</v>
      </c>
      <c r="C20" s="1" t="s">
        <v>121</v>
      </c>
      <c r="D20" s="1" t="s">
        <v>45</v>
      </c>
      <c r="E20" s="2">
        <v>41351</v>
      </c>
      <c r="F20">
        <v>88000.4</v>
      </c>
      <c r="G20">
        <v>15</v>
      </c>
      <c r="H20" s="1" t="s">
        <v>46</v>
      </c>
      <c r="I20" s="1" t="s">
        <v>47</v>
      </c>
      <c r="J20">
        <v>2013</v>
      </c>
    </row>
    <row r="21" spans="1:10" x14ac:dyDescent="0.25">
      <c r="A21" s="1" t="s">
        <v>122</v>
      </c>
      <c r="B21" s="1" t="s">
        <v>123</v>
      </c>
      <c r="C21" s="1" t="s">
        <v>80</v>
      </c>
      <c r="D21" s="1" t="s">
        <v>51</v>
      </c>
      <c r="E21" s="2">
        <v>44072</v>
      </c>
      <c r="F21">
        <v>104500.7</v>
      </c>
      <c r="G21">
        <v>3.3</v>
      </c>
      <c r="H21" s="1" t="s">
        <v>52</v>
      </c>
      <c r="I21" s="1" t="s">
        <v>124</v>
      </c>
      <c r="J21">
        <v>2020</v>
      </c>
    </row>
    <row r="22" spans="1:10" x14ac:dyDescent="0.25">
      <c r="A22" s="1" t="s">
        <v>125</v>
      </c>
      <c r="B22" s="1" t="s">
        <v>126</v>
      </c>
      <c r="C22" s="1" t="s">
        <v>44</v>
      </c>
      <c r="D22" s="1" t="s">
        <v>89</v>
      </c>
      <c r="E22" s="2">
        <v>42706</v>
      </c>
      <c r="F22">
        <v>78200.350000000006</v>
      </c>
      <c r="G22">
        <v>6.9</v>
      </c>
      <c r="H22" s="1" t="s">
        <v>62</v>
      </c>
      <c r="I22" s="1" t="s">
        <v>81</v>
      </c>
      <c r="J22">
        <v>2016</v>
      </c>
    </row>
    <row r="23" spans="1:10" x14ac:dyDescent="0.25">
      <c r="A23" s="1" t="s">
        <v>127</v>
      </c>
      <c r="B23" s="1" t="s">
        <v>128</v>
      </c>
      <c r="C23" s="1" t="s">
        <v>129</v>
      </c>
      <c r="D23" s="1" t="s">
        <v>75</v>
      </c>
      <c r="E23" s="2">
        <v>43360</v>
      </c>
      <c r="F23">
        <v>69800.25</v>
      </c>
      <c r="G23">
        <v>5.2</v>
      </c>
      <c r="H23" s="1" t="s">
        <v>85</v>
      </c>
      <c r="I23" s="1" t="s">
        <v>130</v>
      </c>
      <c r="J23">
        <v>2018</v>
      </c>
    </row>
    <row r="24" spans="1:10" x14ac:dyDescent="0.25">
      <c r="A24" s="1" t="s">
        <v>131</v>
      </c>
      <c r="B24" s="1" t="s">
        <v>132</v>
      </c>
      <c r="C24" s="1" t="s">
        <v>133</v>
      </c>
      <c r="D24" s="1" t="s">
        <v>61</v>
      </c>
      <c r="E24" s="2">
        <v>41021</v>
      </c>
      <c r="F24">
        <v>134800.95000000001</v>
      </c>
      <c r="G24">
        <v>14.6</v>
      </c>
      <c r="H24" s="1" t="s">
        <v>62</v>
      </c>
      <c r="I24" s="1" t="s">
        <v>134</v>
      </c>
      <c r="J24">
        <v>2012</v>
      </c>
    </row>
    <row r="25" spans="1:10" x14ac:dyDescent="0.25">
      <c r="A25" s="1" t="s">
        <v>135</v>
      </c>
      <c r="B25" s="1" t="s">
        <v>136</v>
      </c>
      <c r="C25" s="1" t="s">
        <v>137</v>
      </c>
      <c r="D25" s="1" t="s">
        <v>57</v>
      </c>
      <c r="E25" s="2">
        <v>43649</v>
      </c>
      <c r="F25">
        <v>58200.800000000003</v>
      </c>
      <c r="G25">
        <v>3.1</v>
      </c>
      <c r="H25" s="1" t="s">
        <v>52</v>
      </c>
      <c r="I25" s="1" t="s">
        <v>138</v>
      </c>
      <c r="J25">
        <v>2019</v>
      </c>
    </row>
    <row r="26" spans="1:10" x14ac:dyDescent="0.25">
      <c r="A26" s="1" t="s">
        <v>139</v>
      </c>
      <c r="B26" s="1" t="s">
        <v>140</v>
      </c>
      <c r="C26" s="1" t="s">
        <v>71</v>
      </c>
      <c r="D26" s="1" t="s">
        <v>45</v>
      </c>
      <c r="E26" s="2">
        <v>42885</v>
      </c>
      <c r="F26">
        <v>93600.6</v>
      </c>
      <c r="G26">
        <v>7.7</v>
      </c>
      <c r="H26" s="1" t="s">
        <v>67</v>
      </c>
      <c r="I26" s="1" t="s">
        <v>141</v>
      </c>
      <c r="J26">
        <v>2017</v>
      </c>
    </row>
    <row r="27" spans="1:10" x14ac:dyDescent="0.25">
      <c r="A27" s="1" t="s">
        <v>142</v>
      </c>
      <c r="B27" s="1" t="s">
        <v>143</v>
      </c>
      <c r="C27" s="1" t="s">
        <v>144</v>
      </c>
      <c r="D27" s="1" t="s">
        <v>51</v>
      </c>
      <c r="E27" s="2">
        <v>41939</v>
      </c>
      <c r="F27">
        <v>128300.2</v>
      </c>
      <c r="G27">
        <v>11.1</v>
      </c>
      <c r="H27" s="1" t="s">
        <v>76</v>
      </c>
      <c r="I27" s="1" t="s">
        <v>77</v>
      </c>
      <c r="J27">
        <v>2014</v>
      </c>
    </row>
    <row r="28" spans="1:10" x14ac:dyDescent="0.25">
      <c r="A28" s="1" t="s">
        <v>145</v>
      </c>
      <c r="B28" s="1" t="s">
        <v>146</v>
      </c>
      <c r="C28" s="1" t="s">
        <v>147</v>
      </c>
      <c r="D28" s="1" t="s">
        <v>57</v>
      </c>
      <c r="E28" s="2">
        <v>42380</v>
      </c>
      <c r="F28">
        <v>74500.350000000006</v>
      </c>
      <c r="G28">
        <v>8.1999999999999993</v>
      </c>
      <c r="H28" s="1" t="s">
        <v>46</v>
      </c>
      <c r="I28" s="1" t="s">
        <v>148</v>
      </c>
      <c r="J28">
        <v>2016</v>
      </c>
    </row>
    <row r="29" spans="1:10" x14ac:dyDescent="0.25">
      <c r="A29" s="1" t="s">
        <v>149</v>
      </c>
      <c r="B29" s="1" t="s">
        <v>150</v>
      </c>
      <c r="C29" s="1" t="s">
        <v>151</v>
      </c>
      <c r="D29" s="1" t="s">
        <v>89</v>
      </c>
      <c r="E29" s="2">
        <v>42204</v>
      </c>
      <c r="F29">
        <v>81000.55</v>
      </c>
      <c r="G29">
        <v>9.9</v>
      </c>
      <c r="H29" s="1" t="s">
        <v>62</v>
      </c>
      <c r="I29" s="1" t="s">
        <v>152</v>
      </c>
      <c r="J29">
        <v>2015</v>
      </c>
    </row>
    <row r="30" spans="1:10" x14ac:dyDescent="0.25">
      <c r="A30" s="1" t="s">
        <v>153</v>
      </c>
      <c r="B30" s="1" t="s">
        <v>154</v>
      </c>
      <c r="C30" s="1" t="s">
        <v>56</v>
      </c>
      <c r="D30" s="1" t="s">
        <v>51</v>
      </c>
      <c r="E30" s="2">
        <v>43409</v>
      </c>
      <c r="F30">
        <v>115800</v>
      </c>
      <c r="G30">
        <v>5.4</v>
      </c>
      <c r="H30" s="1" t="s">
        <v>67</v>
      </c>
      <c r="I30" s="1" t="s">
        <v>155</v>
      </c>
      <c r="J30">
        <v>2018</v>
      </c>
    </row>
    <row r="31" spans="1:10" x14ac:dyDescent="0.25">
      <c r="A31" s="1" t="s">
        <v>156</v>
      </c>
      <c r="B31" s="1" t="s">
        <v>157</v>
      </c>
      <c r="C31" s="1" t="s">
        <v>158</v>
      </c>
      <c r="D31" s="1" t="s">
        <v>75</v>
      </c>
      <c r="E31" s="2">
        <v>41540</v>
      </c>
      <c r="F31">
        <v>99500.75</v>
      </c>
      <c r="G31">
        <v>12.7</v>
      </c>
      <c r="H31" s="1" t="s">
        <v>52</v>
      </c>
      <c r="I31" s="1" t="s">
        <v>159</v>
      </c>
      <c r="J31">
        <v>2013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74AF8-6E07-434B-A4EA-9F54B6A9E9E8}">
  <dimension ref="A1:B7"/>
  <sheetViews>
    <sheetView workbookViewId="0">
      <selection activeCell="V15" sqref="V15"/>
    </sheetView>
  </sheetViews>
  <sheetFormatPr defaultRowHeight="15" x14ac:dyDescent="0.25"/>
  <cols>
    <col min="1" max="1" width="10.28515625" bestFit="1" customWidth="1"/>
    <col min="2" max="2" width="26.85546875" bestFit="1" customWidth="1"/>
  </cols>
  <sheetData>
    <row r="1" spans="1:2" x14ac:dyDescent="0.25">
      <c r="A1" t="s">
        <v>39</v>
      </c>
      <c r="B1" t="s">
        <v>199</v>
      </c>
    </row>
    <row r="2" spans="1:2" x14ac:dyDescent="0.25">
      <c r="A2" s="1" t="s">
        <v>46</v>
      </c>
      <c r="B2">
        <v>7</v>
      </c>
    </row>
    <row r="3" spans="1:2" x14ac:dyDescent="0.25">
      <c r="A3" s="1" t="s">
        <v>52</v>
      </c>
      <c r="B3">
        <v>5</v>
      </c>
    </row>
    <row r="4" spans="1:2" x14ac:dyDescent="0.25">
      <c r="A4" s="1" t="s">
        <v>62</v>
      </c>
      <c r="B4">
        <v>7</v>
      </c>
    </row>
    <row r="5" spans="1:2" x14ac:dyDescent="0.25">
      <c r="A5" s="1" t="s">
        <v>67</v>
      </c>
      <c r="B5">
        <v>5</v>
      </c>
    </row>
    <row r="6" spans="1:2" x14ac:dyDescent="0.25">
      <c r="A6" s="1" t="s">
        <v>76</v>
      </c>
      <c r="B6">
        <v>4</v>
      </c>
    </row>
    <row r="7" spans="1:2" x14ac:dyDescent="0.25">
      <c r="A7" s="1" t="s">
        <v>85</v>
      </c>
      <c r="B7">
        <v>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F819-8570-4596-B408-678232758B12}">
  <dimension ref="A1:M31"/>
  <sheetViews>
    <sheetView workbookViewId="0">
      <selection activeCell="V15" sqref="V15"/>
    </sheetView>
  </sheetViews>
  <sheetFormatPr defaultRowHeight="15" x14ac:dyDescent="0.25"/>
  <cols>
    <col min="1" max="1" width="9" bestFit="1" customWidth="1"/>
    <col min="2" max="2" width="16.85546875" bestFit="1" customWidth="1"/>
    <col min="3" max="3" width="19.140625" bestFit="1" customWidth="1"/>
    <col min="4" max="4" width="14" bestFit="1" customWidth="1"/>
    <col min="5" max="5" width="11.140625" bestFit="1" customWidth="1"/>
    <col min="6" max="6" width="12.5703125" bestFit="1" customWidth="1"/>
    <col min="7" max="7" width="18.140625" bestFit="1" customWidth="1"/>
    <col min="8" max="8" width="10.28515625" bestFit="1" customWidth="1"/>
    <col min="9" max="9" width="12.7109375" bestFit="1" customWidth="1"/>
    <col min="10" max="10" width="11" bestFit="1" customWidth="1"/>
    <col min="11" max="11" width="23.28515625" bestFit="1" customWidth="1"/>
    <col min="12" max="12" width="16.28515625" style="8" bestFit="1" customWidth="1"/>
    <col min="13" max="13" width="17.28515625" bestFit="1" customWidth="1"/>
    <col min="14" max="14" width="32.85546875" customWidth="1"/>
    <col min="15" max="15" width="11.7109375" bestFit="1" customWidth="1"/>
  </cols>
  <sheetData>
    <row r="1" spans="1:13" x14ac:dyDescent="0.25">
      <c r="A1" t="s">
        <v>32</v>
      </c>
      <c r="B1" t="s">
        <v>33</v>
      </c>
      <c r="C1" t="s">
        <v>34</v>
      </c>
      <c r="D1" t="s">
        <v>35</v>
      </c>
      <c r="E1" t="s">
        <v>36</v>
      </c>
      <c r="F1" t="s">
        <v>37</v>
      </c>
      <c r="G1" t="s">
        <v>38</v>
      </c>
      <c r="H1" t="s">
        <v>39</v>
      </c>
      <c r="I1" t="s">
        <v>40</v>
      </c>
      <c r="J1" t="s">
        <v>41</v>
      </c>
      <c r="K1" t="s">
        <v>177</v>
      </c>
      <c r="L1" s="8" t="s">
        <v>180</v>
      </c>
      <c r="M1" t="s">
        <v>181</v>
      </c>
    </row>
    <row r="2" spans="1:13" x14ac:dyDescent="0.25">
      <c r="A2" s="1" t="s">
        <v>131</v>
      </c>
      <c r="B2" s="1" t="s">
        <v>132</v>
      </c>
      <c r="C2" s="1" t="s">
        <v>133</v>
      </c>
      <c r="D2" s="1" t="s">
        <v>61</v>
      </c>
      <c r="E2" s="2">
        <v>41021</v>
      </c>
      <c r="F2" s="8">
        <v>134800.95000000001</v>
      </c>
      <c r="G2" s="10">
        <v>14.6</v>
      </c>
      <c r="H2" s="1" t="s">
        <v>62</v>
      </c>
      <c r="I2" s="1" t="s">
        <v>134</v>
      </c>
      <c r="J2">
        <v>2012</v>
      </c>
      <c r="K2" t="s">
        <v>178</v>
      </c>
      <c r="L2" s="8">
        <v>130150.47500000001</v>
      </c>
      <c r="M2" t="s">
        <v>179</v>
      </c>
    </row>
    <row r="3" spans="1:13" x14ac:dyDescent="0.25">
      <c r="A3" s="1" t="s">
        <v>78</v>
      </c>
      <c r="B3" s="1" t="s">
        <v>79</v>
      </c>
      <c r="C3" s="1" t="s">
        <v>80</v>
      </c>
      <c r="D3" s="1" t="s">
        <v>51</v>
      </c>
      <c r="E3" s="2">
        <v>41845</v>
      </c>
      <c r="F3" s="8">
        <v>134200</v>
      </c>
      <c r="G3" s="10">
        <v>12</v>
      </c>
      <c r="H3" s="1" t="s">
        <v>62</v>
      </c>
      <c r="I3" s="1" t="s">
        <v>81</v>
      </c>
      <c r="J3">
        <v>2014</v>
      </c>
      <c r="K3" t="s">
        <v>178</v>
      </c>
      <c r="L3" s="8">
        <v>113293.46890000001</v>
      </c>
      <c r="M3" t="s">
        <v>179</v>
      </c>
    </row>
    <row r="4" spans="1:13" x14ac:dyDescent="0.25">
      <c r="A4" s="1" t="s">
        <v>142</v>
      </c>
      <c r="B4" s="1" t="s">
        <v>143</v>
      </c>
      <c r="C4" s="1" t="s">
        <v>144</v>
      </c>
      <c r="D4" s="1" t="s">
        <v>51</v>
      </c>
      <c r="E4" s="2">
        <v>41939</v>
      </c>
      <c r="F4" s="8">
        <v>128300.2</v>
      </c>
      <c r="G4" s="10">
        <v>11.1</v>
      </c>
      <c r="H4" s="1" t="s">
        <v>76</v>
      </c>
      <c r="I4" s="1" t="s">
        <v>77</v>
      </c>
      <c r="J4">
        <v>2014</v>
      </c>
      <c r="K4" t="s">
        <v>178</v>
      </c>
      <c r="L4" s="8">
        <v>113293.46890000001</v>
      </c>
      <c r="M4" t="s">
        <v>179</v>
      </c>
    </row>
    <row r="5" spans="1:13" x14ac:dyDescent="0.25">
      <c r="A5" s="1" t="s">
        <v>116</v>
      </c>
      <c r="B5" s="1" t="s">
        <v>117</v>
      </c>
      <c r="C5" s="1" t="s">
        <v>66</v>
      </c>
      <c r="D5" s="1" t="s">
        <v>51</v>
      </c>
      <c r="E5" s="2">
        <v>44755</v>
      </c>
      <c r="F5" s="8">
        <v>125700.85</v>
      </c>
      <c r="G5" s="10">
        <v>2.5</v>
      </c>
      <c r="H5" s="1" t="s">
        <v>67</v>
      </c>
      <c r="I5" s="1" t="s">
        <v>118</v>
      </c>
      <c r="J5">
        <v>2022</v>
      </c>
      <c r="K5" t="s">
        <v>164</v>
      </c>
      <c r="L5" s="8">
        <v>113293.46890000001</v>
      </c>
      <c r="M5" t="s">
        <v>179</v>
      </c>
    </row>
    <row r="6" spans="1:13" x14ac:dyDescent="0.25">
      <c r="A6" s="1" t="s">
        <v>58</v>
      </c>
      <c r="B6" s="1" t="s">
        <v>59</v>
      </c>
      <c r="C6" s="1" t="s">
        <v>60</v>
      </c>
      <c r="D6" s="1" t="s">
        <v>61</v>
      </c>
      <c r="E6" s="2">
        <v>42522</v>
      </c>
      <c r="F6" s="8">
        <v>125500</v>
      </c>
      <c r="G6" s="10">
        <v>11.4</v>
      </c>
      <c r="H6" s="1" t="s">
        <v>62</v>
      </c>
      <c r="I6" s="1" t="s">
        <v>63</v>
      </c>
      <c r="J6">
        <v>2016</v>
      </c>
      <c r="K6" t="s">
        <v>178</v>
      </c>
      <c r="L6" s="8">
        <v>130150.47500000001</v>
      </c>
      <c r="M6" t="s">
        <v>182</v>
      </c>
    </row>
    <row r="7" spans="1:13" x14ac:dyDescent="0.25">
      <c r="A7" s="1" t="s">
        <v>99</v>
      </c>
      <c r="B7" s="1" t="s">
        <v>100</v>
      </c>
      <c r="C7" s="1" t="s">
        <v>101</v>
      </c>
      <c r="D7" s="1" t="s">
        <v>51</v>
      </c>
      <c r="E7" s="2">
        <v>42587</v>
      </c>
      <c r="F7" s="8">
        <v>121300.1</v>
      </c>
      <c r="G7" s="10">
        <v>8.5</v>
      </c>
      <c r="H7" s="1" t="s">
        <v>67</v>
      </c>
      <c r="I7" s="1" t="s">
        <v>102</v>
      </c>
      <c r="J7">
        <v>2016</v>
      </c>
      <c r="K7" t="s">
        <v>164</v>
      </c>
      <c r="L7" s="8">
        <v>113293.46890000001</v>
      </c>
      <c r="M7" t="s">
        <v>179</v>
      </c>
    </row>
    <row r="8" spans="1:13" x14ac:dyDescent="0.25">
      <c r="A8" s="1" t="s">
        <v>153</v>
      </c>
      <c r="B8" s="1" t="s">
        <v>154</v>
      </c>
      <c r="C8" s="1" t="s">
        <v>56</v>
      </c>
      <c r="D8" s="1" t="s">
        <v>51</v>
      </c>
      <c r="E8" s="2">
        <v>43409</v>
      </c>
      <c r="F8" s="8">
        <v>115800</v>
      </c>
      <c r="G8" s="10">
        <v>5.4</v>
      </c>
      <c r="H8" s="1" t="s">
        <v>67</v>
      </c>
      <c r="I8" s="1" t="s">
        <v>155</v>
      </c>
      <c r="J8">
        <v>2018</v>
      </c>
      <c r="K8" t="s">
        <v>164</v>
      </c>
      <c r="L8" s="8">
        <v>113293.46890000001</v>
      </c>
      <c r="M8" t="s">
        <v>179</v>
      </c>
    </row>
    <row r="9" spans="1:13" x14ac:dyDescent="0.25">
      <c r="A9" s="1" t="s">
        <v>64</v>
      </c>
      <c r="B9" s="1" t="s">
        <v>65</v>
      </c>
      <c r="C9" s="1" t="s">
        <v>66</v>
      </c>
      <c r="D9" s="1" t="s">
        <v>51</v>
      </c>
      <c r="E9" s="2">
        <v>43905</v>
      </c>
      <c r="F9" s="8">
        <v>115450.5</v>
      </c>
      <c r="G9" s="10">
        <v>4.5</v>
      </c>
      <c r="H9" s="1" t="s">
        <v>67</v>
      </c>
      <c r="I9" s="1" t="s">
        <v>68</v>
      </c>
      <c r="J9">
        <v>2020</v>
      </c>
      <c r="K9" t="s">
        <v>164</v>
      </c>
      <c r="L9" s="8">
        <v>113293.46890000001</v>
      </c>
      <c r="M9" t="s">
        <v>179</v>
      </c>
    </row>
    <row r="10" spans="1:13" x14ac:dyDescent="0.25">
      <c r="A10" s="1" t="s">
        <v>82</v>
      </c>
      <c r="B10" s="1" t="s">
        <v>83</v>
      </c>
      <c r="C10" s="1" t="s">
        <v>84</v>
      </c>
      <c r="D10" s="1" t="s">
        <v>57</v>
      </c>
      <c r="E10" s="2">
        <v>43474</v>
      </c>
      <c r="F10" s="8">
        <v>112300.65</v>
      </c>
      <c r="G10" s="10">
        <v>3.9</v>
      </c>
      <c r="H10" s="1" t="s">
        <v>85</v>
      </c>
      <c r="I10" s="1" t="s">
        <v>53</v>
      </c>
      <c r="J10">
        <v>2019</v>
      </c>
      <c r="K10" t="s">
        <v>164</v>
      </c>
      <c r="L10" s="8">
        <v>90305.05</v>
      </c>
      <c r="M10" t="s">
        <v>179</v>
      </c>
    </row>
    <row r="11" spans="1:13" x14ac:dyDescent="0.25">
      <c r="A11" s="1" t="s">
        <v>106</v>
      </c>
      <c r="B11" s="1" t="s">
        <v>107</v>
      </c>
      <c r="C11" s="1" t="s">
        <v>56</v>
      </c>
      <c r="D11" s="1" t="s">
        <v>57</v>
      </c>
      <c r="E11" s="2">
        <v>41968</v>
      </c>
      <c r="F11" s="8">
        <v>109500.25</v>
      </c>
      <c r="G11" s="10">
        <v>10.199999999999999</v>
      </c>
      <c r="H11" s="1" t="s">
        <v>52</v>
      </c>
      <c r="I11" s="1" t="s">
        <v>108</v>
      </c>
      <c r="J11">
        <v>2014</v>
      </c>
      <c r="K11" t="s">
        <v>178</v>
      </c>
      <c r="L11" s="8">
        <v>90305.05</v>
      </c>
      <c r="M11" t="s">
        <v>179</v>
      </c>
    </row>
    <row r="12" spans="1:13" x14ac:dyDescent="0.25">
      <c r="A12" s="1" t="s">
        <v>48</v>
      </c>
      <c r="B12" s="1" t="s">
        <v>49</v>
      </c>
      <c r="C12" s="1" t="s">
        <v>50</v>
      </c>
      <c r="D12" s="1" t="s">
        <v>51</v>
      </c>
      <c r="E12" s="2">
        <v>43380</v>
      </c>
      <c r="F12" s="8">
        <v>105887.97</v>
      </c>
      <c r="G12" s="10">
        <v>14.8</v>
      </c>
      <c r="H12" s="1" t="s">
        <v>52</v>
      </c>
      <c r="I12" s="1" t="s">
        <v>53</v>
      </c>
      <c r="J12">
        <v>2018</v>
      </c>
      <c r="K12" t="s">
        <v>178</v>
      </c>
      <c r="L12" s="8">
        <v>113293.46890000001</v>
      </c>
      <c r="M12" t="s">
        <v>182</v>
      </c>
    </row>
    <row r="13" spans="1:13" x14ac:dyDescent="0.25">
      <c r="A13" s="1" t="s">
        <v>122</v>
      </c>
      <c r="B13" s="1" t="s">
        <v>123</v>
      </c>
      <c r="C13" s="1" t="s">
        <v>80</v>
      </c>
      <c r="D13" s="1" t="s">
        <v>51</v>
      </c>
      <c r="E13" s="2">
        <v>44072</v>
      </c>
      <c r="F13" s="8">
        <v>104500.7</v>
      </c>
      <c r="G13" s="10">
        <v>3.3</v>
      </c>
      <c r="H13" s="1" t="s">
        <v>52</v>
      </c>
      <c r="I13" s="1" t="s">
        <v>124</v>
      </c>
      <c r="J13">
        <v>2020</v>
      </c>
      <c r="K13" t="s">
        <v>164</v>
      </c>
      <c r="L13" s="8">
        <v>113293.46890000001</v>
      </c>
      <c r="M13" t="s">
        <v>182</v>
      </c>
    </row>
    <row r="14" spans="1:13" x14ac:dyDescent="0.25">
      <c r="A14" s="1" t="s">
        <v>103</v>
      </c>
      <c r="B14" s="1" t="s">
        <v>104</v>
      </c>
      <c r="C14" s="1" t="s">
        <v>50</v>
      </c>
      <c r="D14" s="1" t="s">
        <v>45</v>
      </c>
      <c r="E14" s="2">
        <v>43027</v>
      </c>
      <c r="F14" s="8">
        <v>99800.75</v>
      </c>
      <c r="G14" s="10">
        <v>7.3</v>
      </c>
      <c r="H14" s="1" t="s">
        <v>46</v>
      </c>
      <c r="I14" s="1" t="s">
        <v>105</v>
      </c>
      <c r="J14">
        <v>2017</v>
      </c>
      <c r="K14" t="s">
        <v>164</v>
      </c>
      <c r="L14" s="8">
        <v>91752.645999999993</v>
      </c>
      <c r="M14" t="s">
        <v>179</v>
      </c>
    </row>
    <row r="15" spans="1:13" x14ac:dyDescent="0.25">
      <c r="A15" s="1" t="s">
        <v>156</v>
      </c>
      <c r="B15" s="1" t="s">
        <v>157</v>
      </c>
      <c r="C15" s="1" t="s">
        <v>158</v>
      </c>
      <c r="D15" s="1" t="s">
        <v>75</v>
      </c>
      <c r="E15" s="2">
        <v>41540</v>
      </c>
      <c r="F15" s="8">
        <v>99500.75</v>
      </c>
      <c r="G15" s="10">
        <v>12.7</v>
      </c>
      <c r="H15" s="1" t="s">
        <v>52</v>
      </c>
      <c r="I15" s="1" t="s">
        <v>159</v>
      </c>
      <c r="J15">
        <v>2013</v>
      </c>
      <c r="K15" t="s">
        <v>178</v>
      </c>
      <c r="L15" s="8">
        <v>78200.460000000006</v>
      </c>
      <c r="M15" t="s">
        <v>179</v>
      </c>
    </row>
    <row r="16" spans="1:13" x14ac:dyDescent="0.25">
      <c r="A16" s="1" t="s">
        <v>69</v>
      </c>
      <c r="B16" s="1" t="s">
        <v>70</v>
      </c>
      <c r="C16" s="1" t="s">
        <v>71</v>
      </c>
      <c r="D16" s="1" t="s">
        <v>45</v>
      </c>
      <c r="E16" s="2">
        <v>42268</v>
      </c>
      <c r="F16" s="8">
        <v>98400.75</v>
      </c>
      <c r="G16" s="10">
        <v>9.6999999999999993</v>
      </c>
      <c r="H16" s="1" t="s">
        <v>46</v>
      </c>
      <c r="I16" s="1" t="s">
        <v>47</v>
      </c>
      <c r="J16">
        <v>2015</v>
      </c>
      <c r="K16" t="s">
        <v>164</v>
      </c>
      <c r="L16" s="8">
        <v>91752.645999999993</v>
      </c>
      <c r="M16" t="s">
        <v>179</v>
      </c>
    </row>
    <row r="17" spans="1:13" x14ac:dyDescent="0.25">
      <c r="A17" s="1" t="s">
        <v>54</v>
      </c>
      <c r="B17" s="1" t="s">
        <v>55</v>
      </c>
      <c r="C17" s="1" t="s">
        <v>56</v>
      </c>
      <c r="D17" s="1" t="s">
        <v>57</v>
      </c>
      <c r="E17" s="2">
        <v>43762</v>
      </c>
      <c r="F17" s="8">
        <v>97023.2</v>
      </c>
      <c r="G17" s="10">
        <v>1.3</v>
      </c>
      <c r="H17" s="1" t="s">
        <v>46</v>
      </c>
      <c r="I17" s="1" t="s">
        <v>53</v>
      </c>
      <c r="J17">
        <v>2019</v>
      </c>
      <c r="K17" t="s">
        <v>164</v>
      </c>
      <c r="L17" s="8">
        <v>90305.05</v>
      </c>
      <c r="M17" t="s">
        <v>179</v>
      </c>
    </row>
    <row r="18" spans="1:13" x14ac:dyDescent="0.25">
      <c r="A18" s="1" t="s">
        <v>139</v>
      </c>
      <c r="B18" s="1" t="s">
        <v>140</v>
      </c>
      <c r="C18" s="1" t="s">
        <v>71</v>
      </c>
      <c r="D18" s="1" t="s">
        <v>45</v>
      </c>
      <c r="E18" s="2">
        <v>42885</v>
      </c>
      <c r="F18" s="8">
        <v>93600.6</v>
      </c>
      <c r="G18" s="10">
        <v>7.7</v>
      </c>
      <c r="H18" s="1" t="s">
        <v>67</v>
      </c>
      <c r="I18" s="1" t="s">
        <v>141</v>
      </c>
      <c r="J18">
        <v>2017</v>
      </c>
      <c r="K18" t="s">
        <v>164</v>
      </c>
      <c r="L18" s="8">
        <v>91752.645999999993</v>
      </c>
      <c r="M18" t="s">
        <v>179</v>
      </c>
    </row>
    <row r="19" spans="1:13" x14ac:dyDescent="0.25">
      <c r="A19" s="1" t="s">
        <v>86</v>
      </c>
      <c r="B19" s="1" t="s">
        <v>87</v>
      </c>
      <c r="C19" s="1" t="s">
        <v>88</v>
      </c>
      <c r="D19" s="1" t="s">
        <v>89</v>
      </c>
      <c r="E19" s="2">
        <v>41424</v>
      </c>
      <c r="F19" s="8">
        <v>89400.8</v>
      </c>
      <c r="G19" s="10">
        <v>14.2</v>
      </c>
      <c r="H19" s="1" t="s">
        <v>46</v>
      </c>
      <c r="I19" s="1" t="s">
        <v>90</v>
      </c>
      <c r="J19">
        <v>2013</v>
      </c>
      <c r="K19" t="s">
        <v>178</v>
      </c>
      <c r="L19" s="8">
        <v>80025.5625</v>
      </c>
      <c r="M19" t="s">
        <v>179</v>
      </c>
    </row>
    <row r="20" spans="1:13" x14ac:dyDescent="0.25">
      <c r="A20" s="1" t="s">
        <v>119</v>
      </c>
      <c r="B20" s="1" t="s">
        <v>120</v>
      </c>
      <c r="C20" s="1" t="s">
        <v>121</v>
      </c>
      <c r="D20" s="1" t="s">
        <v>45</v>
      </c>
      <c r="E20" s="2">
        <v>41351</v>
      </c>
      <c r="F20" s="8">
        <v>88000.4</v>
      </c>
      <c r="G20" s="10">
        <v>15</v>
      </c>
      <c r="H20" s="1" t="s">
        <v>46</v>
      </c>
      <c r="I20" s="1" t="s">
        <v>47</v>
      </c>
      <c r="J20">
        <v>2013</v>
      </c>
      <c r="K20" t="s">
        <v>178</v>
      </c>
      <c r="L20" s="8">
        <v>91752.645999999993</v>
      </c>
      <c r="M20" t="s">
        <v>182</v>
      </c>
    </row>
    <row r="21" spans="1:13" x14ac:dyDescent="0.25">
      <c r="A21" s="1" t="s">
        <v>113</v>
      </c>
      <c r="B21" s="1" t="s">
        <v>114</v>
      </c>
      <c r="C21" s="1" t="s">
        <v>115</v>
      </c>
      <c r="D21" s="1" t="s">
        <v>75</v>
      </c>
      <c r="E21" s="2">
        <v>42013</v>
      </c>
      <c r="F21" s="8">
        <v>85000.65</v>
      </c>
      <c r="G21" s="10">
        <v>9.5</v>
      </c>
      <c r="H21" s="1" t="s">
        <v>76</v>
      </c>
      <c r="I21" s="1" t="s">
        <v>77</v>
      </c>
      <c r="J21">
        <v>2015</v>
      </c>
      <c r="K21" t="s">
        <v>164</v>
      </c>
      <c r="L21" s="8">
        <v>78200.460000000006</v>
      </c>
      <c r="M21" t="s">
        <v>179</v>
      </c>
    </row>
    <row r="22" spans="1:13" x14ac:dyDescent="0.25">
      <c r="A22" s="1" t="s">
        <v>149</v>
      </c>
      <c r="B22" s="1" t="s">
        <v>150</v>
      </c>
      <c r="C22" s="1" t="s">
        <v>151</v>
      </c>
      <c r="D22" s="1" t="s">
        <v>89</v>
      </c>
      <c r="E22" s="2">
        <v>42204</v>
      </c>
      <c r="F22" s="8">
        <v>81000.55</v>
      </c>
      <c r="G22" s="10">
        <v>9.9</v>
      </c>
      <c r="H22" s="1" t="s">
        <v>62</v>
      </c>
      <c r="I22" s="1" t="s">
        <v>152</v>
      </c>
      <c r="J22">
        <v>2015</v>
      </c>
      <c r="K22" t="s">
        <v>164</v>
      </c>
      <c r="L22" s="8">
        <v>80025.5625</v>
      </c>
      <c r="M22" t="s">
        <v>179</v>
      </c>
    </row>
    <row r="23" spans="1:13" x14ac:dyDescent="0.25">
      <c r="A23" s="1" t="s">
        <v>42</v>
      </c>
      <c r="B23" s="1" t="s">
        <v>43</v>
      </c>
      <c r="C23" s="1" t="s">
        <v>44</v>
      </c>
      <c r="D23" s="1" t="s">
        <v>45</v>
      </c>
      <c r="E23" s="2">
        <v>40953</v>
      </c>
      <c r="F23" s="8">
        <v>78960.73</v>
      </c>
      <c r="G23" s="10">
        <v>13.1</v>
      </c>
      <c r="H23" s="1" t="s">
        <v>46</v>
      </c>
      <c r="I23" s="1" t="s">
        <v>47</v>
      </c>
      <c r="J23">
        <v>2012</v>
      </c>
      <c r="K23" t="s">
        <v>178</v>
      </c>
      <c r="L23" s="8">
        <v>91752.645999999993</v>
      </c>
      <c r="M23" t="s">
        <v>182</v>
      </c>
    </row>
    <row r="24" spans="1:13" x14ac:dyDescent="0.25">
      <c r="A24" s="1" t="s">
        <v>125</v>
      </c>
      <c r="B24" s="1" t="s">
        <v>126</v>
      </c>
      <c r="C24" s="1" t="s">
        <v>44</v>
      </c>
      <c r="D24" s="1" t="s">
        <v>89</v>
      </c>
      <c r="E24" s="2">
        <v>42706</v>
      </c>
      <c r="F24" s="8">
        <v>78200.350000000006</v>
      </c>
      <c r="G24" s="10">
        <v>6.9</v>
      </c>
      <c r="H24" s="1" t="s">
        <v>62</v>
      </c>
      <c r="I24" s="1" t="s">
        <v>81</v>
      </c>
      <c r="J24">
        <v>2016</v>
      </c>
      <c r="K24" t="s">
        <v>164</v>
      </c>
      <c r="L24" s="8">
        <v>80025.5625</v>
      </c>
      <c r="M24" t="s">
        <v>182</v>
      </c>
    </row>
    <row r="25" spans="1:13" x14ac:dyDescent="0.25">
      <c r="A25" s="1" t="s">
        <v>72</v>
      </c>
      <c r="B25" s="1" t="s">
        <v>73</v>
      </c>
      <c r="C25" s="1" t="s">
        <v>74</v>
      </c>
      <c r="D25" s="1" t="s">
        <v>75</v>
      </c>
      <c r="E25" s="2">
        <v>43080</v>
      </c>
      <c r="F25" s="8">
        <v>76500.2</v>
      </c>
      <c r="G25" s="10">
        <v>6.1</v>
      </c>
      <c r="H25" s="1" t="s">
        <v>76</v>
      </c>
      <c r="I25" s="1" t="s">
        <v>77</v>
      </c>
      <c r="J25">
        <v>2017</v>
      </c>
      <c r="K25" t="s">
        <v>164</v>
      </c>
      <c r="L25" s="8">
        <v>78200.460000000006</v>
      </c>
      <c r="M25" t="s">
        <v>182</v>
      </c>
    </row>
    <row r="26" spans="1:13" x14ac:dyDescent="0.25">
      <c r="A26" s="1" t="s">
        <v>145</v>
      </c>
      <c r="B26" s="1" t="s">
        <v>146</v>
      </c>
      <c r="C26" s="1" t="s">
        <v>147</v>
      </c>
      <c r="D26" s="1" t="s">
        <v>57</v>
      </c>
      <c r="E26" s="2">
        <v>42380</v>
      </c>
      <c r="F26" s="8">
        <v>74500.350000000006</v>
      </c>
      <c r="G26" s="10">
        <v>8.1999999999999993</v>
      </c>
      <c r="H26" s="1" t="s">
        <v>46</v>
      </c>
      <c r="I26" s="1" t="s">
        <v>148</v>
      </c>
      <c r="J26">
        <v>2016</v>
      </c>
      <c r="K26" t="s">
        <v>164</v>
      </c>
      <c r="L26" s="8">
        <v>90305.05</v>
      </c>
      <c r="M26" t="s">
        <v>182</v>
      </c>
    </row>
    <row r="27" spans="1:13" x14ac:dyDescent="0.25">
      <c r="A27" s="1" t="s">
        <v>109</v>
      </c>
      <c r="B27" s="1" t="s">
        <v>110</v>
      </c>
      <c r="C27" s="1" t="s">
        <v>111</v>
      </c>
      <c r="D27" s="1" t="s">
        <v>89</v>
      </c>
      <c r="E27" s="2">
        <v>43569</v>
      </c>
      <c r="F27" s="8">
        <v>71500.55</v>
      </c>
      <c r="G27" s="10">
        <v>4</v>
      </c>
      <c r="H27" s="1" t="s">
        <v>62</v>
      </c>
      <c r="I27" s="1" t="s">
        <v>112</v>
      </c>
      <c r="J27">
        <v>2019</v>
      </c>
      <c r="K27" t="s">
        <v>164</v>
      </c>
      <c r="L27" s="8">
        <v>80025.5625</v>
      </c>
      <c r="M27" t="s">
        <v>182</v>
      </c>
    </row>
    <row r="28" spans="1:13" x14ac:dyDescent="0.25">
      <c r="A28" s="1" t="s">
        <v>127</v>
      </c>
      <c r="B28" s="1" t="s">
        <v>128</v>
      </c>
      <c r="C28" s="1" t="s">
        <v>129</v>
      </c>
      <c r="D28" s="1" t="s">
        <v>75</v>
      </c>
      <c r="E28" s="2">
        <v>43360</v>
      </c>
      <c r="F28" s="8">
        <v>69800.25</v>
      </c>
      <c r="G28" s="10">
        <v>5.2</v>
      </c>
      <c r="H28" s="1" t="s">
        <v>85</v>
      </c>
      <c r="I28" s="1" t="s">
        <v>130</v>
      </c>
      <c r="J28">
        <v>2018</v>
      </c>
      <c r="K28" t="s">
        <v>164</v>
      </c>
      <c r="L28" s="8">
        <v>78200.460000000006</v>
      </c>
      <c r="M28" t="s">
        <v>182</v>
      </c>
    </row>
    <row r="29" spans="1:13" x14ac:dyDescent="0.25">
      <c r="A29" s="1" t="s">
        <v>91</v>
      </c>
      <c r="B29" s="1" t="s">
        <v>92</v>
      </c>
      <c r="C29" s="1" t="s">
        <v>93</v>
      </c>
      <c r="D29" s="1" t="s">
        <v>51</v>
      </c>
      <c r="E29" s="2">
        <v>43148</v>
      </c>
      <c r="F29" s="8">
        <v>68500.899999999994</v>
      </c>
      <c r="G29" s="10">
        <v>5.7</v>
      </c>
      <c r="H29" s="1" t="s">
        <v>62</v>
      </c>
      <c r="I29" s="1" t="s">
        <v>94</v>
      </c>
      <c r="J29">
        <v>2018</v>
      </c>
      <c r="K29" t="s">
        <v>164</v>
      </c>
      <c r="L29" s="8">
        <v>113293.46890000001</v>
      </c>
      <c r="M29" t="s">
        <v>182</v>
      </c>
    </row>
    <row r="30" spans="1:13" x14ac:dyDescent="0.25">
      <c r="A30" s="1" t="s">
        <v>95</v>
      </c>
      <c r="B30" s="1" t="s">
        <v>96</v>
      </c>
      <c r="C30" s="1" t="s">
        <v>97</v>
      </c>
      <c r="D30" s="1" t="s">
        <v>75</v>
      </c>
      <c r="E30" s="2">
        <v>44367</v>
      </c>
      <c r="F30" s="8">
        <v>60200.45</v>
      </c>
      <c r="G30" s="10">
        <v>2.1</v>
      </c>
      <c r="H30" s="1" t="s">
        <v>76</v>
      </c>
      <c r="I30" s="1" t="s">
        <v>98</v>
      </c>
      <c r="J30">
        <v>2021</v>
      </c>
      <c r="K30" t="s">
        <v>164</v>
      </c>
      <c r="L30" s="8">
        <v>78200.460000000006</v>
      </c>
      <c r="M30" t="s">
        <v>182</v>
      </c>
    </row>
    <row r="31" spans="1:13" x14ac:dyDescent="0.25">
      <c r="A31" s="1" t="s">
        <v>135</v>
      </c>
      <c r="B31" s="1" t="s">
        <v>136</v>
      </c>
      <c r="C31" s="1" t="s">
        <v>137</v>
      </c>
      <c r="D31" s="1" t="s">
        <v>57</v>
      </c>
      <c r="E31" s="2">
        <v>43649</v>
      </c>
      <c r="F31" s="8">
        <v>58200.800000000003</v>
      </c>
      <c r="G31" s="10">
        <v>3.1</v>
      </c>
      <c r="H31" s="1" t="s">
        <v>52</v>
      </c>
      <c r="I31" s="1" t="s">
        <v>138</v>
      </c>
      <c r="J31">
        <v>2019</v>
      </c>
      <c r="K31" t="s">
        <v>164</v>
      </c>
      <c r="L31" s="8">
        <v>90305.05</v>
      </c>
      <c r="M31" t="s">
        <v>182</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CB012-97BC-492A-B85C-374F5BC93280}">
  <dimension ref="A1:N31"/>
  <sheetViews>
    <sheetView topLeftCell="A2" workbookViewId="0">
      <selection activeCell="V15" sqref="V15"/>
    </sheetView>
  </sheetViews>
  <sheetFormatPr defaultRowHeight="15" x14ac:dyDescent="0.25"/>
  <cols>
    <col min="1" max="1" width="9" bestFit="1" customWidth="1"/>
    <col min="2" max="2" width="16.85546875" bestFit="1" customWidth="1"/>
    <col min="3" max="3" width="19.140625" bestFit="1" customWidth="1"/>
    <col min="4" max="4" width="14" bestFit="1" customWidth="1"/>
    <col min="5" max="5" width="11.140625" bestFit="1" customWidth="1"/>
    <col min="6" max="6" width="10" bestFit="1" customWidth="1"/>
    <col min="7" max="7" width="18.140625" bestFit="1" customWidth="1"/>
    <col min="8" max="8" width="10.28515625" bestFit="1" customWidth="1"/>
    <col min="9" max="9" width="12.7109375" bestFit="1" customWidth="1"/>
    <col min="10" max="10" width="11" bestFit="1" customWidth="1"/>
    <col min="11" max="11" width="23.28515625" bestFit="1" customWidth="1"/>
    <col min="12" max="12" width="16.28515625" bestFit="1" customWidth="1"/>
    <col min="13" max="13" width="17.28515625" bestFit="1" customWidth="1"/>
    <col min="14" max="14" width="26.85546875" bestFit="1" customWidth="1"/>
    <col min="15" max="15" width="45.7109375" bestFit="1" customWidth="1"/>
  </cols>
  <sheetData>
    <row r="1" spans="1:14" x14ac:dyDescent="0.25">
      <c r="A1" t="s">
        <v>32</v>
      </c>
      <c r="B1" t="s">
        <v>33</v>
      </c>
      <c r="C1" t="s">
        <v>34</v>
      </c>
      <c r="D1" t="s">
        <v>35</v>
      </c>
      <c r="E1" t="s">
        <v>36</v>
      </c>
      <c r="F1" t="s">
        <v>37</v>
      </c>
      <c r="G1" t="s">
        <v>38</v>
      </c>
      <c r="H1" t="s">
        <v>39</v>
      </c>
      <c r="I1" t="s">
        <v>40</v>
      </c>
      <c r="J1" t="s">
        <v>41</v>
      </c>
      <c r="K1" t="s">
        <v>177</v>
      </c>
      <c r="L1" t="s">
        <v>180</v>
      </c>
      <c r="M1" t="s">
        <v>181</v>
      </c>
      <c r="N1" t="s">
        <v>199</v>
      </c>
    </row>
    <row r="2" spans="1:14" x14ac:dyDescent="0.25">
      <c r="A2" s="1" t="s">
        <v>42</v>
      </c>
      <c r="B2" s="1" t="s">
        <v>43</v>
      </c>
      <c r="C2" s="1" t="s">
        <v>44</v>
      </c>
      <c r="D2" s="1" t="s">
        <v>45</v>
      </c>
      <c r="E2" s="2">
        <v>40953</v>
      </c>
      <c r="F2">
        <v>78960.73</v>
      </c>
      <c r="G2">
        <v>13.1</v>
      </c>
      <c r="H2" s="1" t="s">
        <v>46</v>
      </c>
      <c r="I2" s="1" t="s">
        <v>47</v>
      </c>
      <c r="J2">
        <v>2012</v>
      </c>
      <c r="K2" t="s">
        <v>178</v>
      </c>
      <c r="L2">
        <v>91752.645999999993</v>
      </c>
      <c r="M2" t="s">
        <v>182</v>
      </c>
      <c r="N2">
        <v>7</v>
      </c>
    </row>
    <row r="3" spans="1:14" x14ac:dyDescent="0.25">
      <c r="A3" s="1" t="s">
        <v>54</v>
      </c>
      <c r="B3" s="1" t="s">
        <v>55</v>
      </c>
      <c r="C3" s="1" t="s">
        <v>56</v>
      </c>
      <c r="D3" s="1" t="s">
        <v>57</v>
      </c>
      <c r="E3" s="2">
        <v>43762</v>
      </c>
      <c r="F3">
        <v>97023.2</v>
      </c>
      <c r="G3">
        <v>1.3</v>
      </c>
      <c r="H3" s="1" t="s">
        <v>46</v>
      </c>
      <c r="I3" s="1" t="s">
        <v>53</v>
      </c>
      <c r="J3">
        <v>2019</v>
      </c>
      <c r="K3" t="s">
        <v>164</v>
      </c>
      <c r="L3">
        <v>90305.05</v>
      </c>
      <c r="M3" t="s">
        <v>179</v>
      </c>
      <c r="N3">
        <v>7</v>
      </c>
    </row>
    <row r="4" spans="1:14" x14ac:dyDescent="0.25">
      <c r="A4" s="1" t="s">
        <v>69</v>
      </c>
      <c r="B4" s="1" t="s">
        <v>70</v>
      </c>
      <c r="C4" s="1" t="s">
        <v>71</v>
      </c>
      <c r="D4" s="1" t="s">
        <v>45</v>
      </c>
      <c r="E4" s="2">
        <v>42268</v>
      </c>
      <c r="F4">
        <v>98400.75</v>
      </c>
      <c r="G4">
        <v>9.6999999999999993</v>
      </c>
      <c r="H4" s="1" t="s">
        <v>46</v>
      </c>
      <c r="I4" s="1" t="s">
        <v>47</v>
      </c>
      <c r="J4">
        <v>2015</v>
      </c>
      <c r="K4" t="s">
        <v>164</v>
      </c>
      <c r="L4">
        <v>91752.645999999993</v>
      </c>
      <c r="M4" t="s">
        <v>179</v>
      </c>
      <c r="N4">
        <v>7</v>
      </c>
    </row>
    <row r="5" spans="1:14" x14ac:dyDescent="0.25">
      <c r="A5" s="1" t="s">
        <v>48</v>
      </c>
      <c r="B5" s="1" t="s">
        <v>49</v>
      </c>
      <c r="C5" s="1" t="s">
        <v>50</v>
      </c>
      <c r="D5" s="1" t="s">
        <v>51</v>
      </c>
      <c r="E5" s="2">
        <v>43380</v>
      </c>
      <c r="F5">
        <v>105887.97</v>
      </c>
      <c r="G5">
        <v>14.8</v>
      </c>
      <c r="H5" s="1" t="s">
        <v>52</v>
      </c>
      <c r="I5" s="1" t="s">
        <v>53</v>
      </c>
      <c r="J5">
        <v>2018</v>
      </c>
      <c r="K5" t="s">
        <v>178</v>
      </c>
      <c r="L5">
        <v>113293.46890000001</v>
      </c>
      <c r="M5" t="s">
        <v>182</v>
      </c>
      <c r="N5">
        <v>5</v>
      </c>
    </row>
    <row r="6" spans="1:14" x14ac:dyDescent="0.25">
      <c r="A6" s="1" t="s">
        <v>58</v>
      </c>
      <c r="B6" s="1" t="s">
        <v>59</v>
      </c>
      <c r="C6" s="1" t="s">
        <v>60</v>
      </c>
      <c r="D6" s="1" t="s">
        <v>61</v>
      </c>
      <c r="E6" s="2">
        <v>42522</v>
      </c>
      <c r="F6">
        <v>125500</v>
      </c>
      <c r="G6">
        <v>11.4</v>
      </c>
      <c r="H6" s="1" t="s">
        <v>62</v>
      </c>
      <c r="I6" s="1" t="s">
        <v>63</v>
      </c>
      <c r="J6">
        <v>2016</v>
      </c>
      <c r="K6" t="s">
        <v>178</v>
      </c>
      <c r="L6">
        <v>130150.47500000001</v>
      </c>
      <c r="M6" t="s">
        <v>182</v>
      </c>
      <c r="N6">
        <v>7</v>
      </c>
    </row>
    <row r="7" spans="1:14" x14ac:dyDescent="0.25">
      <c r="A7" s="1" t="s">
        <v>64</v>
      </c>
      <c r="B7" s="1" t="s">
        <v>65</v>
      </c>
      <c r="C7" s="1" t="s">
        <v>66</v>
      </c>
      <c r="D7" s="1" t="s">
        <v>51</v>
      </c>
      <c r="E7" s="2">
        <v>43905</v>
      </c>
      <c r="F7">
        <v>115450.5</v>
      </c>
      <c r="G7">
        <v>4.5</v>
      </c>
      <c r="H7" s="1" t="s">
        <v>67</v>
      </c>
      <c r="I7" s="1" t="s">
        <v>68</v>
      </c>
      <c r="J7">
        <v>2020</v>
      </c>
      <c r="K7" t="s">
        <v>164</v>
      </c>
      <c r="L7">
        <v>113293.46890000001</v>
      </c>
      <c r="M7" t="s">
        <v>179</v>
      </c>
      <c r="N7">
        <v>5</v>
      </c>
    </row>
    <row r="8" spans="1:14" x14ac:dyDescent="0.25">
      <c r="A8" s="1" t="s">
        <v>72</v>
      </c>
      <c r="B8" s="1" t="s">
        <v>73</v>
      </c>
      <c r="C8" s="1" t="s">
        <v>74</v>
      </c>
      <c r="D8" s="1" t="s">
        <v>75</v>
      </c>
      <c r="E8" s="2">
        <v>43080</v>
      </c>
      <c r="F8">
        <v>76500.2</v>
      </c>
      <c r="G8">
        <v>6.1</v>
      </c>
      <c r="H8" s="1" t="s">
        <v>76</v>
      </c>
      <c r="I8" s="1" t="s">
        <v>77</v>
      </c>
      <c r="J8">
        <v>2017</v>
      </c>
      <c r="K8" t="s">
        <v>164</v>
      </c>
      <c r="L8">
        <v>78200.460000000006</v>
      </c>
      <c r="M8" t="s">
        <v>182</v>
      </c>
      <c r="N8">
        <v>4</v>
      </c>
    </row>
    <row r="9" spans="1:14" x14ac:dyDescent="0.25">
      <c r="A9" s="1" t="s">
        <v>78</v>
      </c>
      <c r="B9" s="1" t="s">
        <v>79</v>
      </c>
      <c r="C9" s="1" t="s">
        <v>80</v>
      </c>
      <c r="D9" s="1" t="s">
        <v>51</v>
      </c>
      <c r="E9" s="2">
        <v>41845</v>
      </c>
      <c r="F9">
        <v>134200</v>
      </c>
      <c r="G9">
        <v>12</v>
      </c>
      <c r="H9" s="1" t="s">
        <v>62</v>
      </c>
      <c r="I9" s="1" t="s">
        <v>81</v>
      </c>
      <c r="J9">
        <v>2014</v>
      </c>
      <c r="K9" t="s">
        <v>178</v>
      </c>
      <c r="L9">
        <v>113293.46890000001</v>
      </c>
      <c r="M9" t="s">
        <v>179</v>
      </c>
      <c r="N9">
        <v>7</v>
      </c>
    </row>
    <row r="10" spans="1:14" x14ac:dyDescent="0.25">
      <c r="A10" s="1" t="s">
        <v>82</v>
      </c>
      <c r="B10" s="1" t="s">
        <v>83</v>
      </c>
      <c r="C10" s="1" t="s">
        <v>84</v>
      </c>
      <c r="D10" s="1" t="s">
        <v>57</v>
      </c>
      <c r="E10" s="2">
        <v>43474</v>
      </c>
      <c r="F10">
        <v>112300.65</v>
      </c>
      <c r="G10">
        <v>3.9</v>
      </c>
      <c r="H10" s="1" t="s">
        <v>85</v>
      </c>
      <c r="I10" s="1" t="s">
        <v>53</v>
      </c>
      <c r="J10">
        <v>2019</v>
      </c>
      <c r="K10" t="s">
        <v>164</v>
      </c>
      <c r="L10">
        <v>90305.05</v>
      </c>
      <c r="M10" t="s">
        <v>179</v>
      </c>
      <c r="N10">
        <v>2</v>
      </c>
    </row>
    <row r="11" spans="1:14" x14ac:dyDescent="0.25">
      <c r="A11" s="1" t="s">
        <v>86</v>
      </c>
      <c r="B11" s="1" t="s">
        <v>87</v>
      </c>
      <c r="C11" s="1" t="s">
        <v>88</v>
      </c>
      <c r="D11" s="1" t="s">
        <v>89</v>
      </c>
      <c r="E11" s="2">
        <v>41424</v>
      </c>
      <c r="F11">
        <v>89400.8</v>
      </c>
      <c r="G11">
        <v>14.2</v>
      </c>
      <c r="H11" s="1" t="s">
        <v>46</v>
      </c>
      <c r="I11" s="1" t="s">
        <v>90</v>
      </c>
      <c r="J11">
        <v>2013</v>
      </c>
      <c r="K11" t="s">
        <v>178</v>
      </c>
      <c r="L11">
        <v>80025.5625</v>
      </c>
      <c r="M11" t="s">
        <v>179</v>
      </c>
      <c r="N11">
        <v>7</v>
      </c>
    </row>
    <row r="12" spans="1:14" x14ac:dyDescent="0.25">
      <c r="A12" s="1" t="s">
        <v>91</v>
      </c>
      <c r="B12" s="1" t="s">
        <v>92</v>
      </c>
      <c r="C12" s="1" t="s">
        <v>93</v>
      </c>
      <c r="D12" s="1" t="s">
        <v>51</v>
      </c>
      <c r="E12" s="2">
        <v>43148</v>
      </c>
      <c r="F12">
        <v>68500.899999999994</v>
      </c>
      <c r="G12">
        <v>5.7</v>
      </c>
      <c r="H12" s="1" t="s">
        <v>62</v>
      </c>
      <c r="I12" s="1" t="s">
        <v>94</v>
      </c>
      <c r="J12">
        <v>2018</v>
      </c>
      <c r="K12" t="s">
        <v>164</v>
      </c>
      <c r="L12">
        <v>113293.46890000001</v>
      </c>
      <c r="M12" t="s">
        <v>182</v>
      </c>
      <c r="N12">
        <v>7</v>
      </c>
    </row>
    <row r="13" spans="1:14" x14ac:dyDescent="0.25">
      <c r="A13" s="1" t="s">
        <v>95</v>
      </c>
      <c r="B13" s="1" t="s">
        <v>96</v>
      </c>
      <c r="C13" s="1" t="s">
        <v>97</v>
      </c>
      <c r="D13" s="1" t="s">
        <v>75</v>
      </c>
      <c r="E13" s="2">
        <v>44367</v>
      </c>
      <c r="F13">
        <v>60200.45</v>
      </c>
      <c r="G13">
        <v>2.1</v>
      </c>
      <c r="H13" s="1" t="s">
        <v>76</v>
      </c>
      <c r="I13" s="1" t="s">
        <v>98</v>
      </c>
      <c r="J13">
        <v>2021</v>
      </c>
      <c r="K13" t="s">
        <v>164</v>
      </c>
      <c r="L13">
        <v>78200.460000000006</v>
      </c>
      <c r="M13" t="s">
        <v>182</v>
      </c>
      <c r="N13">
        <v>4</v>
      </c>
    </row>
    <row r="14" spans="1:14" x14ac:dyDescent="0.25">
      <c r="A14" s="1" t="s">
        <v>99</v>
      </c>
      <c r="B14" s="1" t="s">
        <v>100</v>
      </c>
      <c r="C14" s="1" t="s">
        <v>101</v>
      </c>
      <c r="D14" s="1" t="s">
        <v>51</v>
      </c>
      <c r="E14" s="2">
        <v>42587</v>
      </c>
      <c r="F14">
        <v>121300.1</v>
      </c>
      <c r="G14">
        <v>8.5</v>
      </c>
      <c r="H14" s="1" t="s">
        <v>67</v>
      </c>
      <c r="I14" s="1" t="s">
        <v>102</v>
      </c>
      <c r="J14">
        <v>2016</v>
      </c>
      <c r="K14" t="s">
        <v>164</v>
      </c>
      <c r="L14">
        <v>113293.46890000001</v>
      </c>
      <c r="M14" t="s">
        <v>179</v>
      </c>
      <c r="N14">
        <v>5</v>
      </c>
    </row>
    <row r="15" spans="1:14" x14ac:dyDescent="0.25">
      <c r="A15" s="1" t="s">
        <v>103</v>
      </c>
      <c r="B15" s="1" t="s">
        <v>104</v>
      </c>
      <c r="C15" s="1" t="s">
        <v>50</v>
      </c>
      <c r="D15" s="1" t="s">
        <v>45</v>
      </c>
      <c r="E15" s="2">
        <v>43027</v>
      </c>
      <c r="F15">
        <v>99800.75</v>
      </c>
      <c r="G15">
        <v>7.3</v>
      </c>
      <c r="H15" s="1" t="s">
        <v>46</v>
      </c>
      <c r="I15" s="1" t="s">
        <v>105</v>
      </c>
      <c r="J15">
        <v>2017</v>
      </c>
      <c r="K15" t="s">
        <v>164</v>
      </c>
      <c r="L15">
        <v>91752.645999999993</v>
      </c>
      <c r="M15" t="s">
        <v>179</v>
      </c>
      <c r="N15">
        <v>7</v>
      </c>
    </row>
    <row r="16" spans="1:14" x14ac:dyDescent="0.25">
      <c r="A16" s="1" t="s">
        <v>106</v>
      </c>
      <c r="B16" s="1" t="s">
        <v>107</v>
      </c>
      <c r="C16" s="1" t="s">
        <v>56</v>
      </c>
      <c r="D16" s="1" t="s">
        <v>57</v>
      </c>
      <c r="E16" s="2">
        <v>41968</v>
      </c>
      <c r="F16">
        <v>109500.25</v>
      </c>
      <c r="G16">
        <v>10.199999999999999</v>
      </c>
      <c r="H16" s="1" t="s">
        <v>52</v>
      </c>
      <c r="I16" s="1" t="s">
        <v>108</v>
      </c>
      <c r="J16">
        <v>2014</v>
      </c>
      <c r="K16" t="s">
        <v>178</v>
      </c>
      <c r="L16">
        <v>90305.05</v>
      </c>
      <c r="M16" t="s">
        <v>179</v>
      </c>
      <c r="N16">
        <v>5</v>
      </c>
    </row>
    <row r="17" spans="1:14" x14ac:dyDescent="0.25">
      <c r="A17" s="1" t="s">
        <v>109</v>
      </c>
      <c r="B17" s="1" t="s">
        <v>110</v>
      </c>
      <c r="C17" s="1" t="s">
        <v>111</v>
      </c>
      <c r="D17" s="1" t="s">
        <v>89</v>
      </c>
      <c r="E17" s="2">
        <v>43569</v>
      </c>
      <c r="F17">
        <v>71500.55</v>
      </c>
      <c r="G17">
        <v>4</v>
      </c>
      <c r="H17" s="1" t="s">
        <v>62</v>
      </c>
      <c r="I17" s="1" t="s">
        <v>112</v>
      </c>
      <c r="J17">
        <v>2019</v>
      </c>
      <c r="K17" t="s">
        <v>164</v>
      </c>
      <c r="L17">
        <v>80025.5625</v>
      </c>
      <c r="M17" t="s">
        <v>182</v>
      </c>
      <c r="N17">
        <v>7</v>
      </c>
    </row>
    <row r="18" spans="1:14" x14ac:dyDescent="0.25">
      <c r="A18" s="1" t="s">
        <v>113</v>
      </c>
      <c r="B18" s="1" t="s">
        <v>114</v>
      </c>
      <c r="C18" s="1" t="s">
        <v>115</v>
      </c>
      <c r="D18" s="1" t="s">
        <v>75</v>
      </c>
      <c r="E18" s="2">
        <v>42013</v>
      </c>
      <c r="F18">
        <v>85000.65</v>
      </c>
      <c r="G18">
        <v>9.5</v>
      </c>
      <c r="H18" s="1" t="s">
        <v>76</v>
      </c>
      <c r="I18" s="1" t="s">
        <v>77</v>
      </c>
      <c r="J18">
        <v>2015</v>
      </c>
      <c r="K18" t="s">
        <v>164</v>
      </c>
      <c r="L18">
        <v>78200.460000000006</v>
      </c>
      <c r="M18" t="s">
        <v>179</v>
      </c>
      <c r="N18">
        <v>4</v>
      </c>
    </row>
    <row r="19" spans="1:14" x14ac:dyDescent="0.25">
      <c r="A19" s="1" t="s">
        <v>116</v>
      </c>
      <c r="B19" s="1" t="s">
        <v>117</v>
      </c>
      <c r="C19" s="1" t="s">
        <v>66</v>
      </c>
      <c r="D19" s="1" t="s">
        <v>51</v>
      </c>
      <c r="E19" s="2">
        <v>44755</v>
      </c>
      <c r="F19">
        <v>125700.85</v>
      </c>
      <c r="G19">
        <v>2.5</v>
      </c>
      <c r="H19" s="1" t="s">
        <v>67</v>
      </c>
      <c r="I19" s="1" t="s">
        <v>118</v>
      </c>
      <c r="J19">
        <v>2022</v>
      </c>
      <c r="K19" t="s">
        <v>164</v>
      </c>
      <c r="L19">
        <v>113293.46890000001</v>
      </c>
      <c r="M19" t="s">
        <v>179</v>
      </c>
      <c r="N19">
        <v>5</v>
      </c>
    </row>
    <row r="20" spans="1:14" x14ac:dyDescent="0.25">
      <c r="A20" s="1" t="s">
        <v>119</v>
      </c>
      <c r="B20" s="1" t="s">
        <v>120</v>
      </c>
      <c r="C20" s="1" t="s">
        <v>121</v>
      </c>
      <c r="D20" s="1" t="s">
        <v>45</v>
      </c>
      <c r="E20" s="2">
        <v>41351</v>
      </c>
      <c r="F20">
        <v>88000.4</v>
      </c>
      <c r="G20">
        <v>15</v>
      </c>
      <c r="H20" s="1" t="s">
        <v>46</v>
      </c>
      <c r="I20" s="1" t="s">
        <v>47</v>
      </c>
      <c r="J20">
        <v>2013</v>
      </c>
      <c r="K20" t="s">
        <v>178</v>
      </c>
      <c r="L20">
        <v>91752.645999999993</v>
      </c>
      <c r="M20" t="s">
        <v>182</v>
      </c>
      <c r="N20">
        <v>7</v>
      </c>
    </row>
    <row r="21" spans="1:14" x14ac:dyDescent="0.25">
      <c r="A21" s="1" t="s">
        <v>122</v>
      </c>
      <c r="B21" s="1" t="s">
        <v>123</v>
      </c>
      <c r="C21" s="1" t="s">
        <v>80</v>
      </c>
      <c r="D21" s="1" t="s">
        <v>51</v>
      </c>
      <c r="E21" s="2">
        <v>44072</v>
      </c>
      <c r="F21">
        <v>104500.7</v>
      </c>
      <c r="G21">
        <v>3.3</v>
      </c>
      <c r="H21" s="1" t="s">
        <v>52</v>
      </c>
      <c r="I21" s="1" t="s">
        <v>124</v>
      </c>
      <c r="J21">
        <v>2020</v>
      </c>
      <c r="K21" t="s">
        <v>164</v>
      </c>
      <c r="L21">
        <v>113293.46890000001</v>
      </c>
      <c r="M21" t="s">
        <v>182</v>
      </c>
      <c r="N21">
        <v>5</v>
      </c>
    </row>
    <row r="22" spans="1:14" x14ac:dyDescent="0.25">
      <c r="A22" s="1" t="s">
        <v>125</v>
      </c>
      <c r="B22" s="1" t="s">
        <v>126</v>
      </c>
      <c r="C22" s="1" t="s">
        <v>44</v>
      </c>
      <c r="D22" s="1" t="s">
        <v>89</v>
      </c>
      <c r="E22" s="2">
        <v>42706</v>
      </c>
      <c r="F22">
        <v>78200.350000000006</v>
      </c>
      <c r="G22">
        <v>6.9</v>
      </c>
      <c r="H22" s="1" t="s">
        <v>62</v>
      </c>
      <c r="I22" s="1" t="s">
        <v>81</v>
      </c>
      <c r="J22">
        <v>2016</v>
      </c>
      <c r="K22" t="s">
        <v>164</v>
      </c>
      <c r="L22">
        <v>80025.5625</v>
      </c>
      <c r="M22" t="s">
        <v>182</v>
      </c>
      <c r="N22">
        <v>7</v>
      </c>
    </row>
    <row r="23" spans="1:14" x14ac:dyDescent="0.25">
      <c r="A23" s="1" t="s">
        <v>127</v>
      </c>
      <c r="B23" s="1" t="s">
        <v>128</v>
      </c>
      <c r="C23" s="1" t="s">
        <v>129</v>
      </c>
      <c r="D23" s="1" t="s">
        <v>75</v>
      </c>
      <c r="E23" s="2">
        <v>43360</v>
      </c>
      <c r="F23">
        <v>69800.25</v>
      </c>
      <c r="G23">
        <v>5.2</v>
      </c>
      <c r="H23" s="1" t="s">
        <v>85</v>
      </c>
      <c r="I23" s="1" t="s">
        <v>130</v>
      </c>
      <c r="J23">
        <v>2018</v>
      </c>
      <c r="K23" t="s">
        <v>164</v>
      </c>
      <c r="L23">
        <v>78200.460000000006</v>
      </c>
      <c r="M23" t="s">
        <v>182</v>
      </c>
      <c r="N23">
        <v>2</v>
      </c>
    </row>
    <row r="24" spans="1:14" x14ac:dyDescent="0.25">
      <c r="A24" s="1" t="s">
        <v>131</v>
      </c>
      <c r="B24" s="1" t="s">
        <v>132</v>
      </c>
      <c r="C24" s="1" t="s">
        <v>133</v>
      </c>
      <c r="D24" s="1" t="s">
        <v>61</v>
      </c>
      <c r="E24" s="2">
        <v>41021</v>
      </c>
      <c r="F24">
        <v>134800.95000000001</v>
      </c>
      <c r="G24">
        <v>14.6</v>
      </c>
      <c r="H24" s="1" t="s">
        <v>62</v>
      </c>
      <c r="I24" s="1" t="s">
        <v>134</v>
      </c>
      <c r="J24">
        <v>2012</v>
      </c>
      <c r="K24" t="s">
        <v>178</v>
      </c>
      <c r="L24">
        <v>130150.47500000001</v>
      </c>
      <c r="M24" t="s">
        <v>179</v>
      </c>
      <c r="N24">
        <v>7</v>
      </c>
    </row>
    <row r="25" spans="1:14" x14ac:dyDescent="0.25">
      <c r="A25" s="1" t="s">
        <v>135</v>
      </c>
      <c r="B25" s="1" t="s">
        <v>136</v>
      </c>
      <c r="C25" s="1" t="s">
        <v>137</v>
      </c>
      <c r="D25" s="1" t="s">
        <v>57</v>
      </c>
      <c r="E25" s="2">
        <v>43649</v>
      </c>
      <c r="F25">
        <v>58200.800000000003</v>
      </c>
      <c r="G25">
        <v>3.1</v>
      </c>
      <c r="H25" s="1" t="s">
        <v>52</v>
      </c>
      <c r="I25" s="1" t="s">
        <v>138</v>
      </c>
      <c r="J25">
        <v>2019</v>
      </c>
      <c r="K25" t="s">
        <v>164</v>
      </c>
      <c r="L25">
        <v>90305.05</v>
      </c>
      <c r="M25" t="s">
        <v>182</v>
      </c>
      <c r="N25">
        <v>5</v>
      </c>
    </row>
    <row r="26" spans="1:14" x14ac:dyDescent="0.25">
      <c r="A26" s="1" t="s">
        <v>139</v>
      </c>
      <c r="B26" s="1" t="s">
        <v>140</v>
      </c>
      <c r="C26" s="1" t="s">
        <v>71</v>
      </c>
      <c r="D26" s="1" t="s">
        <v>45</v>
      </c>
      <c r="E26" s="2">
        <v>42885</v>
      </c>
      <c r="F26">
        <v>93600.6</v>
      </c>
      <c r="G26">
        <v>7.7</v>
      </c>
      <c r="H26" s="1" t="s">
        <v>67</v>
      </c>
      <c r="I26" s="1" t="s">
        <v>141</v>
      </c>
      <c r="J26">
        <v>2017</v>
      </c>
      <c r="K26" t="s">
        <v>164</v>
      </c>
      <c r="L26">
        <v>91752.645999999993</v>
      </c>
      <c r="M26" t="s">
        <v>179</v>
      </c>
      <c r="N26">
        <v>5</v>
      </c>
    </row>
    <row r="27" spans="1:14" x14ac:dyDescent="0.25">
      <c r="A27" s="1" t="s">
        <v>142</v>
      </c>
      <c r="B27" s="1" t="s">
        <v>143</v>
      </c>
      <c r="C27" s="1" t="s">
        <v>144</v>
      </c>
      <c r="D27" s="1" t="s">
        <v>51</v>
      </c>
      <c r="E27" s="2">
        <v>41939</v>
      </c>
      <c r="F27">
        <v>128300.2</v>
      </c>
      <c r="G27">
        <v>11.1</v>
      </c>
      <c r="H27" s="1" t="s">
        <v>76</v>
      </c>
      <c r="I27" s="1" t="s">
        <v>77</v>
      </c>
      <c r="J27">
        <v>2014</v>
      </c>
      <c r="K27" t="s">
        <v>178</v>
      </c>
      <c r="L27">
        <v>113293.46890000001</v>
      </c>
      <c r="M27" t="s">
        <v>179</v>
      </c>
      <c r="N27">
        <v>4</v>
      </c>
    </row>
    <row r="28" spans="1:14" x14ac:dyDescent="0.25">
      <c r="A28" s="1" t="s">
        <v>145</v>
      </c>
      <c r="B28" s="1" t="s">
        <v>146</v>
      </c>
      <c r="C28" s="1" t="s">
        <v>147</v>
      </c>
      <c r="D28" s="1" t="s">
        <v>57</v>
      </c>
      <c r="E28" s="2">
        <v>42380</v>
      </c>
      <c r="F28">
        <v>74500.350000000006</v>
      </c>
      <c r="G28">
        <v>8.1999999999999993</v>
      </c>
      <c r="H28" s="1" t="s">
        <v>46</v>
      </c>
      <c r="I28" s="1" t="s">
        <v>148</v>
      </c>
      <c r="J28">
        <v>2016</v>
      </c>
      <c r="K28" t="s">
        <v>164</v>
      </c>
      <c r="L28">
        <v>90305.05</v>
      </c>
      <c r="M28" t="s">
        <v>182</v>
      </c>
      <c r="N28">
        <v>7</v>
      </c>
    </row>
    <row r="29" spans="1:14" x14ac:dyDescent="0.25">
      <c r="A29" s="1" t="s">
        <v>149</v>
      </c>
      <c r="B29" s="1" t="s">
        <v>150</v>
      </c>
      <c r="C29" s="1" t="s">
        <v>151</v>
      </c>
      <c r="D29" s="1" t="s">
        <v>89</v>
      </c>
      <c r="E29" s="2">
        <v>42204</v>
      </c>
      <c r="F29">
        <v>81000.55</v>
      </c>
      <c r="G29">
        <v>9.9</v>
      </c>
      <c r="H29" s="1" t="s">
        <v>62</v>
      </c>
      <c r="I29" s="1" t="s">
        <v>152</v>
      </c>
      <c r="J29">
        <v>2015</v>
      </c>
      <c r="K29" t="s">
        <v>164</v>
      </c>
      <c r="L29">
        <v>80025.5625</v>
      </c>
      <c r="M29" t="s">
        <v>179</v>
      </c>
      <c r="N29">
        <v>7</v>
      </c>
    </row>
    <row r="30" spans="1:14" x14ac:dyDescent="0.25">
      <c r="A30" s="1" t="s">
        <v>153</v>
      </c>
      <c r="B30" s="1" t="s">
        <v>154</v>
      </c>
      <c r="C30" s="1" t="s">
        <v>56</v>
      </c>
      <c r="D30" s="1" t="s">
        <v>51</v>
      </c>
      <c r="E30" s="2">
        <v>43409</v>
      </c>
      <c r="F30">
        <v>115800</v>
      </c>
      <c r="G30">
        <v>5.4</v>
      </c>
      <c r="H30" s="1" t="s">
        <v>67</v>
      </c>
      <c r="I30" s="1" t="s">
        <v>155</v>
      </c>
      <c r="J30">
        <v>2018</v>
      </c>
      <c r="K30" t="s">
        <v>164</v>
      </c>
      <c r="L30">
        <v>113293.46890000001</v>
      </c>
      <c r="M30" t="s">
        <v>179</v>
      </c>
      <c r="N30">
        <v>5</v>
      </c>
    </row>
    <row r="31" spans="1:14" x14ac:dyDescent="0.25">
      <c r="A31" s="1" t="s">
        <v>156</v>
      </c>
      <c r="B31" s="1" t="s">
        <v>157</v>
      </c>
      <c r="C31" s="1" t="s">
        <v>158</v>
      </c>
      <c r="D31" s="1" t="s">
        <v>75</v>
      </c>
      <c r="E31" s="2">
        <v>41540</v>
      </c>
      <c r="F31">
        <v>99500.75</v>
      </c>
      <c r="G31">
        <v>12.7</v>
      </c>
      <c r="H31" s="1" t="s">
        <v>52</v>
      </c>
      <c r="I31" s="1" t="s">
        <v>159</v>
      </c>
      <c r="J31">
        <v>2013</v>
      </c>
      <c r="K31" t="s">
        <v>178</v>
      </c>
      <c r="L31">
        <v>78200.460000000006</v>
      </c>
      <c r="M31" t="s">
        <v>179</v>
      </c>
      <c r="N31">
        <v>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1BECD-F5AB-4F0D-8C19-CD676A57FD02}">
  <dimension ref="A2:K62"/>
  <sheetViews>
    <sheetView workbookViewId="0">
      <selection activeCell="J13" sqref="J13"/>
    </sheetView>
  </sheetViews>
  <sheetFormatPr defaultRowHeight="15" x14ac:dyDescent="0.25"/>
  <cols>
    <col min="1" max="1" width="14" bestFit="1" customWidth="1"/>
    <col min="2" max="2" width="14.85546875" bestFit="1" customWidth="1"/>
    <col min="3" max="3" width="17.28515625" bestFit="1" customWidth="1"/>
    <col min="4" max="4" width="14.85546875" bestFit="1" customWidth="1"/>
    <col min="5" max="5" width="16.28515625" bestFit="1" customWidth="1"/>
    <col min="6" max="6" width="7.42578125" bestFit="1" customWidth="1"/>
    <col min="7" max="7" width="3.5703125" bestFit="1" customWidth="1"/>
    <col min="8" max="8" width="5.42578125" bestFit="1" customWidth="1"/>
    <col min="9" max="9" width="6.85546875" bestFit="1" customWidth="1"/>
    <col min="10" max="10" width="9.140625" bestFit="1" customWidth="1"/>
    <col min="11" max="11" width="11.28515625" bestFit="1" customWidth="1"/>
    <col min="12" max="12" width="11.7109375" bestFit="1" customWidth="1"/>
    <col min="13" max="13" width="12.28515625" bestFit="1" customWidth="1"/>
    <col min="14" max="14" width="17.42578125" bestFit="1" customWidth="1"/>
    <col min="15" max="15" width="18.7109375" bestFit="1" customWidth="1"/>
    <col min="16" max="16" width="19.28515625" bestFit="1" customWidth="1"/>
    <col min="17" max="17" width="16.28515625" bestFit="1" customWidth="1"/>
    <col min="18" max="18" width="14.42578125" bestFit="1" customWidth="1"/>
    <col min="19" max="19" width="15.7109375" bestFit="1" customWidth="1"/>
    <col min="20" max="20" width="9.140625" bestFit="1" customWidth="1"/>
    <col min="21" max="21" width="14.7109375" bestFit="1" customWidth="1"/>
    <col min="22" max="22" width="17.5703125" bestFit="1" customWidth="1"/>
    <col min="23" max="23" width="16.42578125" bestFit="1" customWidth="1"/>
    <col min="24" max="24" width="14.85546875" bestFit="1" customWidth="1"/>
    <col min="25" max="25" width="11.28515625" bestFit="1" customWidth="1"/>
    <col min="26" max="26" width="9" bestFit="1" customWidth="1"/>
    <col min="27" max="27" width="7" bestFit="1" customWidth="1"/>
    <col min="28" max="28" width="10" bestFit="1" customWidth="1"/>
    <col min="29" max="29" width="9" bestFit="1" customWidth="1"/>
    <col min="30" max="30" width="7" bestFit="1" customWidth="1"/>
    <col min="31" max="31" width="10" bestFit="1" customWidth="1"/>
    <col min="32" max="32" width="11.28515625" bestFit="1" customWidth="1"/>
  </cols>
  <sheetData>
    <row r="2" spans="1:11" x14ac:dyDescent="0.25">
      <c r="A2" s="3" t="s">
        <v>162</v>
      </c>
      <c r="B2" t="s">
        <v>161</v>
      </c>
      <c r="D2" s="3" t="s">
        <v>183</v>
      </c>
      <c r="E2" t="s">
        <v>163</v>
      </c>
      <c r="G2" s="3" t="s">
        <v>172</v>
      </c>
      <c r="H2" t="s">
        <v>173</v>
      </c>
      <c r="J2" s="3" t="s">
        <v>213</v>
      </c>
      <c r="K2" t="s">
        <v>165</v>
      </c>
    </row>
    <row r="3" spans="1:11" x14ac:dyDescent="0.25">
      <c r="A3" s="4" t="s">
        <v>61</v>
      </c>
      <c r="B3" s="10">
        <v>13</v>
      </c>
      <c r="D3" s="4" t="s">
        <v>51</v>
      </c>
      <c r="E3" s="9">
        <v>1019641.2199999999</v>
      </c>
      <c r="G3" s="4" t="s">
        <v>56</v>
      </c>
      <c r="H3" s="1">
        <v>3</v>
      </c>
      <c r="J3" s="4" t="s">
        <v>45</v>
      </c>
      <c r="K3" s="1">
        <v>5</v>
      </c>
    </row>
    <row r="4" spans="1:11" x14ac:dyDescent="0.25">
      <c r="A4" s="4" t="s">
        <v>45</v>
      </c>
      <c r="B4" s="10">
        <v>10.559999999999999</v>
      </c>
      <c r="D4" s="4" t="s">
        <v>45</v>
      </c>
      <c r="E4" s="9">
        <v>458763.23</v>
      </c>
      <c r="G4" s="4" t="s">
        <v>80</v>
      </c>
      <c r="H4" s="1">
        <v>2</v>
      </c>
      <c r="J4" s="4" t="s">
        <v>89</v>
      </c>
      <c r="K4" s="1">
        <v>4</v>
      </c>
    </row>
    <row r="5" spans="1:11" x14ac:dyDescent="0.25">
      <c r="A5" s="4" t="s">
        <v>89</v>
      </c>
      <c r="B5" s="10">
        <v>8.75</v>
      </c>
      <c r="D5" s="4" t="s">
        <v>57</v>
      </c>
      <c r="E5" s="9">
        <v>451525.25</v>
      </c>
      <c r="G5" s="4" t="s">
        <v>71</v>
      </c>
      <c r="H5" s="1">
        <v>2</v>
      </c>
      <c r="J5" s="4" t="s">
        <v>51</v>
      </c>
      <c r="K5" s="1">
        <v>9</v>
      </c>
    </row>
    <row r="6" spans="1:11" x14ac:dyDescent="0.25">
      <c r="A6" s="4" t="s">
        <v>51</v>
      </c>
      <c r="B6" s="10">
        <v>7.5333333333333332</v>
      </c>
      <c r="D6" s="4" t="s">
        <v>75</v>
      </c>
      <c r="E6" s="9">
        <v>391002.3</v>
      </c>
      <c r="G6" s="4" t="s">
        <v>50</v>
      </c>
      <c r="H6" s="1">
        <v>2</v>
      </c>
      <c r="J6" s="4" t="s">
        <v>75</v>
      </c>
      <c r="K6" s="1">
        <v>5</v>
      </c>
    </row>
    <row r="7" spans="1:11" x14ac:dyDescent="0.25">
      <c r="A7" s="4" t="s">
        <v>75</v>
      </c>
      <c r="B7" s="10">
        <v>7.1199999999999992</v>
      </c>
      <c r="D7" s="4" t="s">
        <v>89</v>
      </c>
      <c r="E7" s="9">
        <v>320102.25</v>
      </c>
      <c r="G7" s="4" t="s">
        <v>66</v>
      </c>
      <c r="H7" s="1">
        <v>2</v>
      </c>
      <c r="J7" s="4" t="s">
        <v>61</v>
      </c>
      <c r="K7" s="1">
        <v>2</v>
      </c>
    </row>
    <row r="8" spans="1:11" x14ac:dyDescent="0.25">
      <c r="A8" s="4" t="s">
        <v>57</v>
      </c>
      <c r="B8" s="10">
        <v>5.34</v>
      </c>
      <c r="D8" s="4" t="s">
        <v>61</v>
      </c>
      <c r="E8" s="9">
        <v>260300.95</v>
      </c>
      <c r="G8" s="4" t="s">
        <v>44</v>
      </c>
      <c r="H8" s="1">
        <v>2</v>
      </c>
      <c r="J8" s="4" t="s">
        <v>57</v>
      </c>
      <c r="K8" s="1">
        <v>5</v>
      </c>
    </row>
    <row r="9" spans="1:11" x14ac:dyDescent="0.25">
      <c r="A9" s="4" t="s">
        <v>160</v>
      </c>
      <c r="B9" s="1">
        <v>8.129999999999999</v>
      </c>
      <c r="D9" s="4" t="s">
        <v>160</v>
      </c>
      <c r="E9" s="9">
        <v>2901335.1999999997</v>
      </c>
      <c r="G9" s="4" t="s">
        <v>93</v>
      </c>
      <c r="H9" s="1">
        <v>1</v>
      </c>
      <c r="J9" s="4" t="s">
        <v>160</v>
      </c>
      <c r="K9" s="1">
        <v>30</v>
      </c>
    </row>
    <row r="10" spans="1:11" x14ac:dyDescent="0.25">
      <c r="G10" s="4" t="s">
        <v>60</v>
      </c>
      <c r="H10" s="1">
        <v>1</v>
      </c>
    </row>
    <row r="11" spans="1:11" x14ac:dyDescent="0.25">
      <c r="A11" s="3" t="s">
        <v>174</v>
      </c>
      <c r="B11" t="s">
        <v>175</v>
      </c>
      <c r="D11" s="3" t="s">
        <v>212</v>
      </c>
      <c r="E11" t="s">
        <v>165</v>
      </c>
      <c r="G11" s="4" t="s">
        <v>84</v>
      </c>
      <c r="H11" s="1">
        <v>1</v>
      </c>
    </row>
    <row r="12" spans="1:11" x14ac:dyDescent="0.25">
      <c r="A12" s="4" t="s">
        <v>45</v>
      </c>
      <c r="B12" s="9">
        <v>91752.645999999993</v>
      </c>
      <c r="D12" s="4" t="s">
        <v>45</v>
      </c>
      <c r="E12" s="11">
        <v>5</v>
      </c>
      <c r="G12" s="4" t="s">
        <v>101</v>
      </c>
      <c r="H12" s="1">
        <v>1</v>
      </c>
    </row>
    <row r="13" spans="1:11" x14ac:dyDescent="0.25">
      <c r="A13" s="4" t="s">
        <v>89</v>
      </c>
      <c r="B13" s="9">
        <v>80025.5625</v>
      </c>
      <c r="D13" s="4" t="s">
        <v>89</v>
      </c>
      <c r="E13" s="11">
        <v>4</v>
      </c>
      <c r="G13" s="4" t="s">
        <v>147</v>
      </c>
      <c r="H13" s="1">
        <v>1</v>
      </c>
    </row>
    <row r="14" spans="1:11" x14ac:dyDescent="0.25">
      <c r="A14" s="4" t="s">
        <v>51</v>
      </c>
      <c r="B14" s="9">
        <v>113293.46888888888</v>
      </c>
      <c r="D14" s="4" t="s">
        <v>51</v>
      </c>
      <c r="E14" s="11">
        <v>9</v>
      </c>
      <c r="G14" s="4" t="s">
        <v>137</v>
      </c>
      <c r="H14" s="1">
        <v>1</v>
      </c>
    </row>
    <row r="15" spans="1:11" x14ac:dyDescent="0.25">
      <c r="A15" s="4" t="s">
        <v>75</v>
      </c>
      <c r="B15" s="9">
        <v>78200.459999999992</v>
      </c>
      <c r="D15" s="4" t="s">
        <v>75</v>
      </c>
      <c r="E15" s="11">
        <v>5</v>
      </c>
      <c r="G15" s="4" t="s">
        <v>144</v>
      </c>
      <c r="H15" s="1">
        <v>1</v>
      </c>
    </row>
    <row r="16" spans="1:11" x14ac:dyDescent="0.25">
      <c r="A16" s="4" t="s">
        <v>61</v>
      </c>
      <c r="B16" s="9">
        <v>130150.47500000001</v>
      </c>
      <c r="D16" s="4" t="s">
        <v>61</v>
      </c>
      <c r="E16" s="11">
        <v>2</v>
      </c>
      <c r="G16" s="4" t="s">
        <v>151</v>
      </c>
      <c r="H16" s="1">
        <v>1</v>
      </c>
    </row>
    <row r="17" spans="1:11" x14ac:dyDescent="0.25">
      <c r="A17" s="4" t="s">
        <v>57</v>
      </c>
      <c r="B17" s="9">
        <v>90305.05</v>
      </c>
      <c r="D17" s="4" t="s">
        <v>57</v>
      </c>
      <c r="E17" s="11">
        <v>5</v>
      </c>
      <c r="G17" s="4" t="s">
        <v>133</v>
      </c>
      <c r="H17" s="1">
        <v>1</v>
      </c>
    </row>
    <row r="18" spans="1:11" x14ac:dyDescent="0.25">
      <c r="A18" s="4" t="s">
        <v>160</v>
      </c>
      <c r="B18" s="9">
        <v>96711.17333333334</v>
      </c>
      <c r="D18" s="4" t="s">
        <v>160</v>
      </c>
      <c r="E18" s="11">
        <v>30</v>
      </c>
      <c r="G18" s="4" t="s">
        <v>88</v>
      </c>
      <c r="H18" s="1">
        <v>1</v>
      </c>
    </row>
    <row r="19" spans="1:11" x14ac:dyDescent="0.25">
      <c r="G19" s="4" t="s">
        <v>111</v>
      </c>
      <c r="H19" s="1">
        <v>1</v>
      </c>
    </row>
    <row r="20" spans="1:11" x14ac:dyDescent="0.25">
      <c r="A20" s="3" t="s">
        <v>184</v>
      </c>
      <c r="B20" t="s">
        <v>165</v>
      </c>
      <c r="G20" s="4" t="s">
        <v>121</v>
      </c>
      <c r="H20" s="1">
        <v>1</v>
      </c>
    </row>
    <row r="21" spans="1:11" x14ac:dyDescent="0.25">
      <c r="A21" s="4" t="s">
        <v>62</v>
      </c>
      <c r="B21" s="11">
        <v>7</v>
      </c>
      <c r="G21" s="4" t="s">
        <v>74</v>
      </c>
      <c r="H21" s="1">
        <v>1</v>
      </c>
    </row>
    <row r="22" spans="1:11" x14ac:dyDescent="0.25">
      <c r="A22" s="4" t="s">
        <v>46</v>
      </c>
      <c r="B22" s="11">
        <v>7</v>
      </c>
      <c r="G22" s="4" t="s">
        <v>129</v>
      </c>
      <c r="H22" s="1">
        <v>1</v>
      </c>
    </row>
    <row r="23" spans="1:11" x14ac:dyDescent="0.25">
      <c r="A23" s="4" t="s">
        <v>52</v>
      </c>
      <c r="B23" s="11">
        <v>5</v>
      </c>
      <c r="G23" s="4" t="s">
        <v>115</v>
      </c>
      <c r="H23" s="1">
        <v>1</v>
      </c>
    </row>
    <row r="24" spans="1:11" x14ac:dyDescent="0.25">
      <c r="A24" s="4" t="s">
        <v>67</v>
      </c>
      <c r="B24" s="11">
        <v>5</v>
      </c>
      <c r="G24" s="4" t="s">
        <v>158</v>
      </c>
      <c r="H24" s="1">
        <v>1</v>
      </c>
    </row>
    <row r="25" spans="1:11" x14ac:dyDescent="0.25">
      <c r="A25" s="4" t="s">
        <v>76</v>
      </c>
      <c r="B25" s="11">
        <v>4</v>
      </c>
      <c r="G25" s="4" t="s">
        <v>97</v>
      </c>
      <c r="H25" s="1">
        <v>1</v>
      </c>
    </row>
    <row r="26" spans="1:11" x14ac:dyDescent="0.25">
      <c r="A26" s="4" t="s">
        <v>85</v>
      </c>
      <c r="B26" s="11">
        <v>2</v>
      </c>
      <c r="G26" s="4" t="s">
        <v>160</v>
      </c>
      <c r="H26" s="1">
        <v>30</v>
      </c>
    </row>
    <row r="27" spans="1:11" x14ac:dyDescent="0.25">
      <c r="A27" s="4" t="s">
        <v>160</v>
      </c>
      <c r="B27" s="11">
        <v>30</v>
      </c>
    </row>
    <row r="29" spans="1:11" x14ac:dyDescent="0.25">
      <c r="A29" s="3" t="s">
        <v>185</v>
      </c>
      <c r="B29" t="s">
        <v>165</v>
      </c>
      <c r="D29" s="3" t="s">
        <v>165</v>
      </c>
      <c r="E29" s="3" t="s">
        <v>187</v>
      </c>
    </row>
    <row r="30" spans="1:11" x14ac:dyDescent="0.25">
      <c r="A30" s="4" t="s">
        <v>47</v>
      </c>
      <c r="B30" s="11">
        <v>3</v>
      </c>
      <c r="D30" s="3" t="s">
        <v>186</v>
      </c>
      <c r="E30" t="s">
        <v>62</v>
      </c>
      <c r="F30" t="s">
        <v>46</v>
      </c>
      <c r="G30" t="s">
        <v>52</v>
      </c>
      <c r="H30" t="s">
        <v>67</v>
      </c>
      <c r="I30" t="s">
        <v>76</v>
      </c>
      <c r="J30" t="s">
        <v>85</v>
      </c>
      <c r="K30" t="s">
        <v>160</v>
      </c>
    </row>
    <row r="31" spans="1:11" x14ac:dyDescent="0.25">
      <c r="A31" s="4" t="s">
        <v>77</v>
      </c>
      <c r="B31" s="11">
        <v>3</v>
      </c>
      <c r="D31" s="4" t="s">
        <v>45</v>
      </c>
      <c r="E31" s="11"/>
      <c r="F31" s="11">
        <v>4</v>
      </c>
      <c r="G31" s="11"/>
      <c r="H31" s="11">
        <v>1</v>
      </c>
      <c r="I31" s="11"/>
      <c r="J31" s="11"/>
      <c r="K31" s="11">
        <v>5</v>
      </c>
    </row>
    <row r="32" spans="1:11" x14ac:dyDescent="0.25">
      <c r="A32" s="4" t="s">
        <v>53</v>
      </c>
      <c r="B32" s="11">
        <v>3</v>
      </c>
      <c r="D32" s="4" t="s">
        <v>89</v>
      </c>
      <c r="E32" s="11">
        <v>3</v>
      </c>
      <c r="F32" s="11">
        <v>1</v>
      </c>
      <c r="G32" s="11"/>
      <c r="H32" s="11"/>
      <c r="I32" s="11"/>
      <c r="J32" s="11"/>
      <c r="K32" s="11">
        <v>4</v>
      </c>
    </row>
    <row r="33" spans="1:11" x14ac:dyDescent="0.25">
      <c r="A33" s="4" t="s">
        <v>81</v>
      </c>
      <c r="B33" s="11">
        <v>2</v>
      </c>
      <c r="D33" s="4" t="s">
        <v>51</v>
      </c>
      <c r="E33" s="11">
        <v>2</v>
      </c>
      <c r="F33" s="11"/>
      <c r="G33" s="11">
        <v>2</v>
      </c>
      <c r="H33" s="11">
        <v>4</v>
      </c>
      <c r="I33" s="11">
        <v>1</v>
      </c>
      <c r="J33" s="11"/>
      <c r="K33" s="11">
        <v>9</v>
      </c>
    </row>
    <row r="34" spans="1:11" x14ac:dyDescent="0.25">
      <c r="A34" s="4" t="s">
        <v>152</v>
      </c>
      <c r="B34" s="11">
        <v>1</v>
      </c>
      <c r="D34" s="4" t="s">
        <v>75</v>
      </c>
      <c r="E34" s="11"/>
      <c r="F34" s="11"/>
      <c r="G34" s="11">
        <v>1</v>
      </c>
      <c r="H34" s="11"/>
      <c r="I34" s="11">
        <v>3</v>
      </c>
      <c r="J34" s="11">
        <v>1</v>
      </c>
      <c r="K34" s="11">
        <v>5</v>
      </c>
    </row>
    <row r="35" spans="1:11" x14ac:dyDescent="0.25">
      <c r="A35" s="4" t="s">
        <v>118</v>
      </c>
      <c r="B35" s="11">
        <v>1</v>
      </c>
      <c r="D35" s="4" t="s">
        <v>61</v>
      </c>
      <c r="E35" s="11">
        <v>2</v>
      </c>
      <c r="F35" s="11"/>
      <c r="G35" s="11"/>
      <c r="H35" s="11"/>
      <c r="I35" s="11"/>
      <c r="J35" s="11"/>
      <c r="K35" s="11">
        <v>2</v>
      </c>
    </row>
    <row r="36" spans="1:11" x14ac:dyDescent="0.25">
      <c r="A36" s="4" t="s">
        <v>124</v>
      </c>
      <c r="B36" s="11">
        <v>1</v>
      </c>
      <c r="D36" s="4" t="s">
        <v>57</v>
      </c>
      <c r="E36" s="11"/>
      <c r="F36" s="11">
        <v>2</v>
      </c>
      <c r="G36" s="11">
        <v>2</v>
      </c>
      <c r="H36" s="11"/>
      <c r="I36" s="11"/>
      <c r="J36" s="11">
        <v>1</v>
      </c>
      <c r="K36" s="11">
        <v>5</v>
      </c>
    </row>
    <row r="37" spans="1:11" x14ac:dyDescent="0.25">
      <c r="A37" s="4" t="s">
        <v>155</v>
      </c>
      <c r="B37" s="11">
        <v>1</v>
      </c>
      <c r="D37" s="4" t="s">
        <v>160</v>
      </c>
      <c r="E37" s="11">
        <v>7</v>
      </c>
      <c r="F37" s="11">
        <v>7</v>
      </c>
      <c r="G37" s="11">
        <v>5</v>
      </c>
      <c r="H37" s="11">
        <v>5</v>
      </c>
      <c r="I37" s="11">
        <v>4</v>
      </c>
      <c r="J37" s="11">
        <v>2</v>
      </c>
      <c r="K37" s="11">
        <v>30</v>
      </c>
    </row>
    <row r="38" spans="1:11" x14ac:dyDescent="0.25">
      <c r="A38" s="4" t="s">
        <v>94</v>
      </c>
      <c r="B38" s="11">
        <v>1</v>
      </c>
    </row>
    <row r="39" spans="1:11" x14ac:dyDescent="0.25">
      <c r="A39" s="4" t="s">
        <v>112</v>
      </c>
      <c r="B39" s="11">
        <v>1</v>
      </c>
    </row>
    <row r="40" spans="1:11" x14ac:dyDescent="0.25">
      <c r="A40" s="4" t="s">
        <v>98</v>
      </c>
      <c r="B40" s="11">
        <v>1</v>
      </c>
      <c r="D40" s="3" t="s">
        <v>211</v>
      </c>
      <c r="E40" t="s">
        <v>165</v>
      </c>
      <c r="H40" t="s">
        <v>214</v>
      </c>
      <c r="I40" t="s">
        <v>215</v>
      </c>
    </row>
    <row r="41" spans="1:11" x14ac:dyDescent="0.25">
      <c r="A41" s="4" t="s">
        <v>90</v>
      </c>
      <c r="B41" s="11">
        <v>1</v>
      </c>
      <c r="D41" s="4" t="s">
        <v>200</v>
      </c>
      <c r="E41" s="11">
        <v>2</v>
      </c>
      <c r="G41" s="4" t="s">
        <v>45</v>
      </c>
      <c r="H41" s="9">
        <v>458763.23</v>
      </c>
      <c r="I41" s="9">
        <v>91752.645999999993</v>
      </c>
    </row>
    <row r="42" spans="1:11" x14ac:dyDescent="0.25">
      <c r="A42" s="4" t="s">
        <v>138</v>
      </c>
      <c r="B42" s="11">
        <v>1</v>
      </c>
      <c r="D42" s="4" t="s">
        <v>201</v>
      </c>
      <c r="E42" s="11">
        <v>3</v>
      </c>
      <c r="G42" s="4" t="s">
        <v>89</v>
      </c>
      <c r="H42" s="9">
        <v>320102.25</v>
      </c>
      <c r="I42" s="9">
        <v>80025.5625</v>
      </c>
    </row>
    <row r="43" spans="1:11" x14ac:dyDescent="0.25">
      <c r="A43" s="4" t="s">
        <v>63</v>
      </c>
      <c r="B43" s="11">
        <v>1</v>
      </c>
      <c r="D43" s="4" t="s">
        <v>202</v>
      </c>
      <c r="E43" s="11">
        <v>3</v>
      </c>
      <c r="G43" s="4" t="s">
        <v>51</v>
      </c>
      <c r="H43" s="9">
        <v>1019641.2199999999</v>
      </c>
      <c r="I43" s="9">
        <v>113293.46888888888</v>
      </c>
    </row>
    <row r="44" spans="1:11" x14ac:dyDescent="0.25">
      <c r="A44" s="4" t="s">
        <v>102</v>
      </c>
      <c r="B44" s="11">
        <v>1</v>
      </c>
      <c r="D44" s="4" t="s">
        <v>203</v>
      </c>
      <c r="E44" s="11">
        <v>3</v>
      </c>
      <c r="G44" s="4" t="s">
        <v>75</v>
      </c>
      <c r="H44" s="9">
        <v>391002.3</v>
      </c>
      <c r="I44" s="9">
        <v>78200.459999999992</v>
      </c>
    </row>
    <row r="45" spans="1:11" x14ac:dyDescent="0.25">
      <c r="A45" s="4" t="s">
        <v>68</v>
      </c>
      <c r="B45" s="11">
        <v>1</v>
      </c>
      <c r="D45" s="4" t="s">
        <v>204</v>
      </c>
      <c r="E45" s="11">
        <v>4</v>
      </c>
      <c r="G45" s="4" t="s">
        <v>61</v>
      </c>
      <c r="H45" s="9">
        <v>260300.95</v>
      </c>
      <c r="I45" s="9">
        <v>130150.47500000001</v>
      </c>
    </row>
    <row r="46" spans="1:11" x14ac:dyDescent="0.25">
      <c r="A46" s="4" t="s">
        <v>148</v>
      </c>
      <c r="B46" s="11">
        <v>1</v>
      </c>
      <c r="D46" s="4" t="s">
        <v>205</v>
      </c>
      <c r="E46" s="11">
        <v>3</v>
      </c>
      <c r="G46" s="4" t="s">
        <v>57</v>
      </c>
      <c r="H46" s="9">
        <v>451525.25</v>
      </c>
      <c r="I46" s="9">
        <v>90305.05</v>
      </c>
    </row>
    <row r="47" spans="1:11" x14ac:dyDescent="0.25">
      <c r="A47" s="4" t="s">
        <v>130</v>
      </c>
      <c r="B47" s="11">
        <v>1</v>
      </c>
      <c r="D47" s="4" t="s">
        <v>206</v>
      </c>
      <c r="E47" s="11">
        <v>4</v>
      </c>
      <c r="G47" s="4" t="s">
        <v>160</v>
      </c>
      <c r="H47" s="9">
        <v>2901335.2</v>
      </c>
      <c r="I47" s="9">
        <v>96711.17333333334</v>
      </c>
    </row>
    <row r="48" spans="1:11" x14ac:dyDescent="0.25">
      <c r="A48" s="4" t="s">
        <v>134</v>
      </c>
      <c r="B48" s="11">
        <v>1</v>
      </c>
      <c r="D48" s="4" t="s">
        <v>207</v>
      </c>
      <c r="E48" s="11">
        <v>4</v>
      </c>
    </row>
    <row r="49" spans="1:8" x14ac:dyDescent="0.25">
      <c r="A49" s="4" t="s">
        <v>141</v>
      </c>
      <c r="B49" s="11">
        <v>1</v>
      </c>
      <c r="D49" s="4" t="s">
        <v>208</v>
      </c>
      <c r="E49" s="11">
        <v>2</v>
      </c>
    </row>
    <row r="50" spans="1:8" x14ac:dyDescent="0.25">
      <c r="A50" s="4" t="s">
        <v>105</v>
      </c>
      <c r="B50" s="11">
        <v>1</v>
      </c>
      <c r="D50" s="4" t="s">
        <v>209</v>
      </c>
      <c r="E50" s="11">
        <v>1</v>
      </c>
      <c r="G50" s="16"/>
      <c r="H50" s="16"/>
    </row>
    <row r="51" spans="1:8" x14ac:dyDescent="0.25">
      <c r="A51" s="4" t="s">
        <v>159</v>
      </c>
      <c r="B51" s="11">
        <v>1</v>
      </c>
      <c r="D51" s="4" t="s">
        <v>210</v>
      </c>
      <c r="E51" s="11">
        <v>1</v>
      </c>
      <c r="G51" s="17"/>
      <c r="H51" s="18"/>
    </row>
    <row r="52" spans="1:8" x14ac:dyDescent="0.25">
      <c r="A52" s="4" t="s">
        <v>108</v>
      </c>
      <c r="B52" s="11">
        <v>1</v>
      </c>
      <c r="D52" s="4" t="s">
        <v>160</v>
      </c>
      <c r="E52" s="11">
        <v>30</v>
      </c>
      <c r="G52" s="17"/>
      <c r="H52" s="18"/>
    </row>
    <row r="53" spans="1:8" x14ac:dyDescent="0.25">
      <c r="A53" s="4" t="s">
        <v>160</v>
      </c>
      <c r="B53" s="11">
        <v>30</v>
      </c>
      <c r="G53" s="17"/>
      <c r="H53" s="18"/>
    </row>
    <row r="54" spans="1:8" x14ac:dyDescent="0.25">
      <c r="G54" s="17"/>
      <c r="H54" s="18"/>
    </row>
    <row r="55" spans="1:8" x14ac:dyDescent="0.25">
      <c r="A55" s="3" t="s">
        <v>213</v>
      </c>
      <c r="B55" t="s">
        <v>163</v>
      </c>
      <c r="D55" s="3" t="s">
        <v>213</v>
      </c>
      <c r="E55" t="s">
        <v>216</v>
      </c>
      <c r="F55" t="s">
        <v>217</v>
      </c>
      <c r="G55" t="s">
        <v>189</v>
      </c>
      <c r="H55" t="s">
        <v>198</v>
      </c>
    </row>
    <row r="56" spans="1:8" x14ac:dyDescent="0.25">
      <c r="A56" s="4" t="s">
        <v>59</v>
      </c>
      <c r="B56" s="19">
        <v>125500</v>
      </c>
      <c r="D56" s="4" t="s">
        <v>67</v>
      </c>
      <c r="E56" s="1">
        <v>93600.6</v>
      </c>
      <c r="F56" s="1">
        <v>125700.85</v>
      </c>
      <c r="G56" s="19">
        <v>114370.41</v>
      </c>
      <c r="H56" s="1">
        <v>571852.05000000005</v>
      </c>
    </row>
    <row r="57" spans="1:8" x14ac:dyDescent="0.25">
      <c r="A57" s="4" t="s">
        <v>117</v>
      </c>
      <c r="B57" s="19">
        <v>125700.85</v>
      </c>
      <c r="D57" s="4" t="s">
        <v>62</v>
      </c>
      <c r="E57" s="1">
        <v>68500.899999999994</v>
      </c>
      <c r="F57" s="1">
        <v>134800.95000000001</v>
      </c>
      <c r="G57" s="19">
        <v>99100.471428571429</v>
      </c>
      <c r="H57" s="1">
        <v>693703.3</v>
      </c>
    </row>
    <row r="58" spans="1:8" x14ac:dyDescent="0.25">
      <c r="A58" s="4" t="s">
        <v>143</v>
      </c>
      <c r="B58" s="19">
        <v>128300.2</v>
      </c>
      <c r="D58" s="4" t="s">
        <v>52</v>
      </c>
      <c r="E58" s="1">
        <v>58200.800000000003</v>
      </c>
      <c r="F58" s="1">
        <v>109500.25</v>
      </c>
      <c r="G58" s="19">
        <v>95518.093999999997</v>
      </c>
      <c r="H58" s="1">
        <v>477590.47</v>
      </c>
    </row>
    <row r="59" spans="1:8" x14ac:dyDescent="0.25">
      <c r="A59" s="4" t="s">
        <v>79</v>
      </c>
      <c r="B59" s="19">
        <v>134200</v>
      </c>
      <c r="D59" s="4" t="s">
        <v>85</v>
      </c>
      <c r="E59" s="1">
        <v>69800.25</v>
      </c>
      <c r="F59" s="1">
        <v>112300.65</v>
      </c>
      <c r="G59" s="19">
        <v>91050.45</v>
      </c>
      <c r="H59" s="1">
        <v>182100.9</v>
      </c>
    </row>
    <row r="60" spans="1:8" x14ac:dyDescent="0.25">
      <c r="A60" s="4" t="s">
        <v>132</v>
      </c>
      <c r="B60" s="19">
        <v>134800.95000000001</v>
      </c>
      <c r="D60" s="4" t="s">
        <v>46</v>
      </c>
      <c r="E60" s="1">
        <v>74500.350000000006</v>
      </c>
      <c r="F60" s="1">
        <v>99800.75</v>
      </c>
      <c r="G60" s="19">
        <v>89440.997142857144</v>
      </c>
      <c r="H60" s="1">
        <v>626086.98</v>
      </c>
    </row>
    <row r="61" spans="1:8" x14ac:dyDescent="0.25">
      <c r="A61" s="4" t="s">
        <v>160</v>
      </c>
      <c r="B61" s="9">
        <v>648502</v>
      </c>
      <c r="D61" s="4" t="s">
        <v>76</v>
      </c>
      <c r="E61" s="1">
        <v>60200.45</v>
      </c>
      <c r="F61" s="1">
        <v>128300.2</v>
      </c>
      <c r="G61" s="19">
        <v>87500.375</v>
      </c>
      <c r="H61" s="1">
        <v>350001.5</v>
      </c>
    </row>
    <row r="62" spans="1:8" x14ac:dyDescent="0.25">
      <c r="D62" s="4" t="s">
        <v>160</v>
      </c>
      <c r="E62" s="9">
        <v>58200.800000000003</v>
      </c>
      <c r="F62" s="9">
        <v>134800.95000000001</v>
      </c>
      <c r="G62" s="19">
        <v>96711.173333333325</v>
      </c>
      <c r="H62" s="9">
        <v>2901335.1999999997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DEA99-4CA8-4E7E-A3E5-511B9547F1D8}">
  <dimension ref="B1:M1"/>
  <sheetViews>
    <sheetView topLeftCell="K1" workbookViewId="0">
      <selection activeCell="V15" sqref="V15"/>
    </sheetView>
  </sheetViews>
  <sheetFormatPr defaultRowHeight="15" x14ac:dyDescent="0.25"/>
  <sheetData>
    <row r="1" spans="2:13" x14ac:dyDescent="0.25">
      <c r="B1" s="12" t="s">
        <v>168</v>
      </c>
      <c r="C1" s="12"/>
      <c r="D1" s="12"/>
      <c r="E1" s="12"/>
      <c r="F1" s="12"/>
      <c r="H1" s="12" t="s">
        <v>171</v>
      </c>
      <c r="I1" s="12"/>
      <c r="J1" s="12"/>
      <c r="K1" s="12"/>
      <c r="L1" s="12"/>
      <c r="M1" s="12"/>
    </row>
  </sheetData>
  <mergeCells count="2">
    <mergeCell ref="B1:F1"/>
    <mergeCell ref="H1:M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3 7 3 6 c 0 - 8 0 2 3 - 4 2 4 4 - a 9 4 a - 1 3 d 0 4 8 2 8 f 8 d 7 "   x m l n s = " h t t p : / / s c h e m a s . m i c r o s o f t . c o m / D a t a M a s h u p " > A A A A A E Q H A A B Q S w M E F A A C A A g A e H 5 T 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4 f l 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H 5 T W / p / L t I / B A A A f R A A A B M A H A B G b 3 J t d W x h c y 9 T Z W N 0 a W 9 u M S 5 t I K I Y A C i g F A A A A A A A A A A A A A A A A A A A A A A A A A A A A N V X 3 2 8 a O R B + j 5 T / w d p 7 W S S 0 C i R N 2 z v l p B w 0 L b 1 c m i v c w 4 k g Z N g B V j J e Z H u T U s T / 3 r H 3 l / c X 0 L y c r i 9 d z 9 j j b + a b + U w k z F U Q c j K M / + / 8 d n 5 2 f i Z X V I B P P r J w R t k I 5 q v p R Y f c E A b q / I z g v 2 E Y i T m g 5 d F f e C M 6 Y y D d u 4 C B 1 w u 5 A q 6 k 6 / R + f f p H g p B P D + F 8 N X j q h y + c h d S X T 3 l Q D M M i f a k k f a q o B O V t / I X T a p P x Y L 1 h s M Z I V P t v n I 5 3 6 U x a 7 f j 2 R 7 o E D S d G s R s P / B t H 2 y 4 u O s 5 k P 9 a x J s n W X 5 z e i v I l 5 j L a b s D B Q w a t N x K U y 0 U o 1 j 2 E s O b a K V 0 T t 7 3 b O b G x 4 7 S J Q g d R 8 E 3 t 9 6 3 z s 4 D X R r V L F u P o / h + K 1 f 3 P i 2 X 1 l 8 Z R W 7 Q Y Q i 9 c z w I O 7 q 7 Q k u 2 0 3 P t W l s J w w w J F Y l B k t i V 9 Y M E 6 U C D y f M y W e I c b 3 9 M m V h r G j Q f i f S P M 5 4 9 t F s V 1 2 r j l 7 y h U M F R b j U w + I w d Z G T w d I V t 0 7 c W l v b i y F 2 / s x b W 9 e G s v 3 t m L 9 4 6 V 9 E / w d q h C F p 1 e k V A 7 w 2 6 j 5 7 L R c 9 X o e d P o u W 7 0 v G 3 0 v G v 0 v C 8 1 a F a 7 R x G u k U 2 f f A L q 4 w z m 9 U s 8 i d 0 t l R k H L 9 l w y 9 h w T h k V 8 k a J C C b 1 v H S O E l N B o v n 4 s N 4 M + p W s 7 i L G H u g a K o 7 P 4 W w U K F Z 1 9 G F D h d I q U X F 9 C g T g / G V n f P w 2 j q F O a o v m X i Q E 8 P n W 0 1 C N 6 1 / A d D 9 8 2 4 A I 0 J E d 5 d F 6 B i I p f M S V O V 0 i J F D b J i 4 G H F V Q V 0 C H z + t 1 6 / v J u J Z L i g N h t r Y J U N R I n Y W n D e 4 4 T Q r Z I A O u r q 8 M 9 v y q r 8 C x f n 4 y B x b r s S M x u 2 V M m p L k R l M 3 8 7 1 v G M X u U c r L K H T 4 L K w N / I C k d g u a i j y r 6 e 0 z C F R G W a u o J d X N k H 8 U Y b T B C F / D F 6 s c x p r J Z K G P N J 0 7 5 / Z 5 O T W X Z t 1 i q L g P p P I S H O 4 4 9 m k u k j Z h T E d P + 6 W Y X A F I w 3 t x F 3 D K j r 0 a d 9 H 3 7 9 s H k M j e 5 z D g b j n z S j q F 4 l X d T s G P m e q o f w b c 9 + 5 h o b 5 E q K H 6 O V 7 y U E A P n 2 g j B 8 i i M Q w 3 d A 5 l g c A J o t w v 0 5 Z X P / a b 7 / K D V c Z S Z S K d + 3 y b V 9 n y y j e k A b d u 3 8 M X l r X E A o B T b i a B + 4 H + H U N Z M h X H d U A P Y 6 5 F 9 / A M L G 3 D Y E H G J a 2 a k N 9 J 5 4 K o F X D i / I X M 4 C f l 2 m T p G Q E m g T j 3 I G X q d m z x C A U q d L 1 8 G F e u H 4 1 p t X N x t / X c l v C i a t t C n W t z j R R b 2 p v K r a 0 q N b U 6 v U 2 a 0 u n U 0 1 S t l M G y X P U Y l d J m K Z E I J G d 8 E M w k Y U 4 H I X G U h K y h w p 6 k w n d e o f L N a c W S n A P O F 3 i f i u Q p Y 4 a n 0 K Q t a U G L i l e G a Y t e w u V U / y i Y 6 + 9 j o p 5 L 4 0 9 K e 9 o 1 s a 6 P Q o V h 0 t u x U 1 m 4 B c g o S 8 o Y v p g d 7 r R 1 4 L U 6 S d C P i X m 9 j l v J F j O o l K 3 k d y o b a v W 8 R q q r B 0 + R 6 7 r r m o t s / 4 L K j 3 i N 2 1 / R 8 Q f y i f 8 O O P V y T K 4 R 1 5 E 2 / w F Q S w E C L Q A U A A I A C A B 4 f l N b R Q T y I K M A A A D 2 A A A A E g A A A A A A A A A A A A A A A A A A A A A A Q 2 9 u Z m l n L 1 B h Y 2 t h Z 2 U u e G 1 s U E s B A i 0 A F A A C A A g A e H 5 T W w / K 6 a u k A A A A 6 Q A A A B M A A A A A A A A A A A A A A A A A 7 w A A A F t D b 2 5 0 Z W 5 0 X 1 R 5 c G V z X S 5 4 b W x Q S w E C L Q A U A A I A C A B 4 f l N b + n 8 u 0 j 8 E A A B 9 E A A A E w A A A A A A A A A A A A A A A A D g 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U w A A A A A A A K J 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Y W d l M D A y P C 9 J d G V t U G F 0 a D 4 8 L 0 l 0 Z W 1 M b 2 N h d G l v b j 4 8 U 3 R h Y m x l R W 5 0 c m l l c z 4 8 R W 5 0 c n k g V H l w Z T 0 i S X N Q c m l 2 Y X R l I i B W Y W x 1 Z T 0 i b D A i I C 8 + P E V u d H J 5 I F R 5 c G U 9 I l F 1 Z X J 5 S U Q i I F Z h b H V l P S J z Y 2 F m M z V l Z G Q t Y z I 3 M S 0 0 Y T I y L W E w O W I t Z T Q 5 Z j h m N j J m Y j M 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Y W d l M D A y I i A v P j x F b n R y e S B U e X B l P S J G a W x s Z W R D b 2 1 w b G V 0 Z V J l c 3 V s d F R v V 2 9 y a 3 N o Z W V 0 I i B W Y W x 1 Z T 0 i b D E i I C 8 + P E V u d H J 5 I F R 5 c G U 9 I l J l b G F 0 a W 9 u c 2 h p c E l u Z m 9 D b 2 5 0 Y W l u Z X I i I F Z h b H V l P S J z e y Z x d W 9 0 O 2 N v b H V t b k N v d W 5 0 J n F 1 b 3 Q 7 O j E s J n F 1 b 3 Q 7 a 2 V 5 Q 2 9 s d W 1 u T m F t Z X M m c X V v d D s 6 W 1 0 s J n F 1 b 3 Q 7 c X V l c n l S Z W x h d G l v b n N o a X B z J n F 1 b 3 Q 7 O l t d L C Z x d W 9 0 O 2 N v b H V t b k l k Z W 5 0 a X R p Z X M m c X V v d D s 6 W y Z x d W 9 0 O 1 N l Y 3 R p b 2 4 x L 1 B h Z 2 U w M D I v Q X V 0 b 1 J l b W 9 2 Z W R D b 2 x 1 b W 5 z M S 5 7 Q 2 9 s d W 1 u M S w w f S Z x d W 9 0 O 1 0 s J n F 1 b 3 Q 7 Q 2 9 s d W 1 u Q 2 9 1 b n Q m c X V v d D s 6 M S w m c X V v d D t L Z X l D b 2 x 1 b W 5 O Y W 1 l c y Z x d W 9 0 O z p b X S w m c X V v d D t D b 2 x 1 b W 5 J Z G V u d G l 0 a W V z J n F 1 b 3 Q 7 O l s m c X V v d D t T Z W N 0 a W 9 u M S 9 Q Y W d l M D A y L 0 F 1 d G 9 S Z W 1 v d m V k Q 2 9 s d W 1 u c z E u e 0 N v b H V t b j E s M H 0 m c X V v d D t d L C Z x d W 9 0 O 1 J l b G F 0 a W 9 u c 2 h p c E l u Z m 8 m c X V v d D s 6 W 1 1 9 I i A v P j x F b n R y e S B U e X B l P S J G a W x s U 3 R h d H V z I i B W Y W x 1 Z T 0 i c 0 N v b X B s Z X R l I i A v P j x F b n R y e S B U e X B l P S J G a W x s Q 2 9 s d W 1 u T m F t Z X M i I F Z h b H V l P S J z W y Z x d W 9 0 O 0 N v b H V t b j E m c X V v d D t d I i A v P j x F b n R y e S B U e X B l P S J G a W x s Q 2 9 s d W 1 u V H l w Z X M i I F Z h b H V l P S J z Q m c 9 P S I g L z 4 8 R W 5 0 c n k g V H l w Z T 0 i R m l s b E x h c 3 R V c G R h d G V k I i B W Y W x 1 Z T 0 i Z D I w M j U t M T A t M T h U M T I 6 N D I 6 M T E u O D k 5 M D Y 0 M l o i I C 8 + P E V u d H J 5 I F R 5 c G U 9 I k Z p b G x F c n J v c k N v d W 5 0 I i B W Y W x 1 Z T 0 i b D A i I C 8 + P E V u d H J 5 I F R 5 c G U 9 I k Z p b G x F c n J v c k N v Z G U i I F Z h b H V l P S J z V W 5 r b m 9 3 b i I g L z 4 8 R W 5 0 c n k g V H l w Z T 0 i R m l s b E N v d W 5 0 I i B W Y W x 1 Z T 0 i b D I i I C 8 + P E V u d H J 5 I F R 5 c G U 9 I k F k Z G V k V G 9 E Y X R h T W 9 k Z W w i I F Z h b H V l P S J s M C I g L z 4 8 L 1 N 0 Y W J s Z U V u d H J p Z X M + P C 9 J d G V t P j x J d G V t P j x J d G V t T G 9 j Y X R p b 2 4 + P E l 0 Z W 1 U e X B l P k Z v c m 1 1 b G E 8 L 0 l 0 Z W 1 U e X B l P j x J d G V t U G F 0 a D 5 T Z W N 0 a W 9 u M S 9 Q Y W d l M D A y L 1 N v d X J j Z T w v S X R l b V B h d G g + P C 9 J d G V t T G 9 j Y X R p b 2 4 + P F N 0 Y W J s Z U V u d H J p Z X M g L z 4 8 L 0 l 0 Z W 0 + P E l 0 Z W 0 + P E l 0 Z W 1 M b 2 N h d G l v b j 4 8 S X R l b V R 5 c G U + R m 9 y b X V s Y T w v S X R l b V R 5 c G U + P E l 0 Z W 1 Q Y X R o P l N l Y 3 R p b 2 4 x L 1 B h Z 2 U w M D I v U G F n Z T E 8 L 0 l 0 Z W 1 Q Y X R o P j w v S X R l b U x v Y 2 F 0 a W 9 u P j x T d G F i b G V F b n R y a W V z I C 8 + P C 9 J d G V t P j x J d G V t P j x J d G V t T G 9 j Y X R p b 2 4 + P E l 0 Z W 1 U e X B l P k Z v c m 1 1 b G E 8 L 0 l 0 Z W 1 U e X B l P j x J d G V t U G F 0 a D 5 T Z W N 0 a W 9 u M S 9 Q Y W d l M D A y L 0 N o Y W 5 n Z W Q l M j B U e X B l P C 9 J d G V t U G F 0 a D 4 8 L 0 l 0 Z W 1 M b 2 N h d G l v b j 4 8 U 3 R h Y m x l R W 5 0 c m l l c y A v P j w v S X R l b T 4 8 S X R l b T 4 8 S X R l b U x v Y 2 F 0 a W 9 u P j x J d G V t V H l w Z T 5 G b 3 J t d W x h P C 9 J d G V t V H l w Z T 4 8 S X R l b V B h d G g + U 2 V j d G l v b j E v R 2 x v Y m F s V G V j a F 8 w M T w v S X R l b V B h d G g + P C 9 J d G V t T G 9 j Y X R p b 2 4 + P F N 0 Y W J s Z U V u d H J p Z X M + P E V u d H J 5 I F R 5 c G U 9 I k l z U H J p d m F 0 Z S I g V m F s d W U 9 I m w w I i A v P j x F b n R y e S B U e X B l P S J R d W V y e U l E I i B W Y W x 1 Z T 0 i c z A 2 M z h m N T R k L T M 3 Y W M t N G M 5 N C 0 5 N G M 0 L T E 5 Y j N h N j R k Y m R 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2 x v Y m F s V G V j a F 8 w M S 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H b G 9 i Y W x U Z W N o X z A x L 0 F 1 d G 9 S Z W 1 v d m V k Q 2 9 s d W 1 u c z E u e 0 N v b H V t b j E s M H 0 m c X V v d D t d L C Z x d W 9 0 O 0 N v b H V t b k N v d W 5 0 J n F 1 b 3 Q 7 O j E s J n F 1 b 3 Q 7 S 2 V 5 Q 2 9 s d W 1 u T m F t Z X M m c X V v d D s 6 W 1 0 s J n F 1 b 3 Q 7 Q 2 9 s d W 1 u S W R l b n R p d G l l c y Z x d W 9 0 O z p b J n F 1 b 3 Q 7 U 2 V j d G l v b j E v R 2 x v Y m F s V G V j a F 8 w M S 9 B d X R v U m V t b 3 Z l Z E N v b H V t b n M x L n t D b 2 x 1 b W 4 x L D B 9 J n F 1 b 3 Q 7 X S w m c X V v d D t S Z W x h d G l v b n N o a X B J b m Z v J n F 1 b 3 Q 7 O l t d f S I g L z 4 8 R W 5 0 c n k g V H l w Z T 0 i R m l s b F N 0 Y X R 1 c y I g V m F s d W U 9 I n N D b 2 1 w b G V 0 Z S I g L z 4 8 R W 5 0 c n k g V H l w Z T 0 i R m l s b E N v b H V t b k 5 h b W V z I i B W Y W x 1 Z T 0 i c 1 s m c X V v d D t D b 2 x 1 b W 4 x J n F 1 b 3 Q 7 X S I g L z 4 8 R W 5 0 c n k g V H l w Z T 0 i R m l s b E N v b H V t b l R 5 c G V z I i B W Y W x 1 Z T 0 i c 0 J n P T 0 i I C 8 + P E V u d H J 5 I F R 5 c G U 9 I k Z p b G x M Y X N 0 V X B k Y X R l Z C I g V m F s d W U 9 I m Q y M D I 1 L T E w L T E 4 V D E y O j Q y O j E 0 L j E z N z k 1 N z R a I i A v P j x F b n R y e S B U e X B l P S J G a W x s R X J y b 3 J D b 3 V u d C I g V m F s d W U 9 I m w w I i A v P j x F b n R y e S B U e X B l P S J G a W x s R X J y b 3 J D b 2 R l I i B W Y W x 1 Z T 0 i c 1 V u a 2 5 v d 2 4 i I C 8 + P E V u d H J 5 I F R 5 c G U 9 I k Z p b G x D b 3 V u d C I g V m F s d W U 9 I m w y O S I g L z 4 8 R W 5 0 c n k g V H l w Z T 0 i Q W R k Z W R U b 0 R h d G F N b 2 R l b C I g V m F s d W U 9 I m w w I i A v P j w v U 3 R h Y m x l R W 5 0 c m l l c z 4 8 L 0 l 0 Z W 0 + P E l 0 Z W 0 + P E l 0 Z W 1 M b 2 N h d G l v b j 4 8 S X R l b V R 5 c G U + R m 9 y b X V s Y T w v S X R l b V R 5 c G U + P E l 0 Z W 1 Q Y X R o P l N l Y 3 R p b 2 4 x L 0 d s b 2 J h b F R l Y 2 h f M D E v U 2 9 1 c m N l P C 9 J d G V t U G F 0 a D 4 8 L 0 l 0 Z W 1 M b 2 N h d G l v b j 4 8 U 3 R h Y m x l R W 5 0 c m l l c y A v P j w v S X R l b T 4 8 S X R l b T 4 8 S X R l b U x v Y 2 F 0 a W 9 u P j x J d G V t V H l w Z T 5 G b 3 J t d W x h P C 9 J d G V t V H l w Z T 4 8 S X R l b V B h d G g + U 2 V j d G l v b j E v R 2 x v Y m F s V G V j a F 8 w M S 9 Q Y W d l M T w v S X R l b V B h d G g + P C 9 J d G V t T G 9 j Y X R p b 2 4 + P F N 0 Y W J s Z U V u d H J p Z X M g L z 4 8 L 0 l 0 Z W 0 + P E l 0 Z W 0 + P E l 0 Z W 1 M b 2 N h d G l v b j 4 8 S X R l b V R 5 c G U + R m 9 y b X V s Y T w v S X R l b V R 5 c G U + P E l 0 Z W 1 Q Y X R o P l N l Y 3 R p b 2 4 x L 0 d s b 2 J h b F R l Y 2 h f M D E v Q 2 h h b m d l Z C U y M F R 5 c G U 8 L 0 l 0 Z W 1 Q Y X R o P j w v S X R l b U x v Y 2 F 0 a W 9 u P j x T d G F i b G V F b n R y a W V z I C 8 + P C 9 J d G V t P j x J d G V t P j x J d G V t T G 9 j Y X R p b 2 4 + P E l 0 Z W 1 U e X B l P k Z v c m 1 1 b G E 8 L 0 l 0 Z W 1 U e X B l P j x J d G V t U G F 0 a D 5 T Z W N 0 a W 9 u M S 9 H b G 9 i Y W x U Z W N o X 0 R h d G E 8 L 0 l 0 Z W 1 Q Y X R o P j w v S X R l b U x v Y 2 F 0 a W 9 u P j x T d G F i b G V F b n R y a W V z P j x F b n R y e S B U e X B l P S J J c 1 B y a X Z h d G U i I F Z h b H V l P S J s M C I g L z 4 8 R W 5 0 c n k g V H l w Z T 0 i U X V l c n l J R C I g V m F s d W U 9 I n M 0 M z k z N G E y M i 0 0 N D A 3 L T R m M j U t O W I 2 Z C 0 4 N D Z l M D M 3 N D g 5 N G 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s b 2 J h b F R l Y 2 h f R G F 0 Y S 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N S 0 x M C 0 x O F Q x M j o 1 M z o y M i 4 w M j g 2 N z g 5 W i I g L z 4 8 R W 5 0 c n k g V H l w Z T 0 i R m l s b E N v b H V t b l R 5 c G V z I i B W Y W x 1 Z T 0 i c 0 J n W U d C Z 2 t S Q l F Z R 0 F 3 P T 0 i I C 8 + P E V u d H J 5 I F R 5 c G U 9 I k Z p b G x D b 2 x 1 b W 5 O Y W 1 l c y I g V m F s d W U 9 I n N b J n F 1 b 3 Q 7 R W 1 w S U Q m c X V v d D s s J n F 1 b 3 Q 7 R n V s b E 5 h b W U m c X V v d D s s J n F 1 b 3 Q 7 S m 9 i V G l 0 b G U m c X V v d D s s J n F 1 b 3 Q 7 R G V w Y X J 0 b W V u d C Z x d W 9 0 O y w m c X V v d D t I a X J l R G F 0 Z S Z x d W 9 0 O y w m c X V v d D t T Y W x h c n k m c X V v d D s s J n F 1 b 3 Q 7 W W V h c n N F e H B l c m l l b m N l J n F 1 b 3 Q 7 L C Z x d W 9 0 O 0 N v d W 5 0 c n k m c X V v d D s s J n F 1 b 3 Q 7 Q 2 l 0 e S Z x d W 9 0 O y w m c X V v d D t I a X J l W W V h 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b G 9 i Y W x U Z W N o X 0 R h d G E v Q X V 0 b 1 J l b W 9 2 Z W R D b 2 x 1 b W 5 z M S 5 7 R W 1 w S U Q s M H 0 m c X V v d D s s J n F 1 b 3 Q 7 U 2 V j d G l v b j E v R 2 x v Y m F s V G V j a F 9 E Y X R h L 0 F 1 d G 9 S Z W 1 v d m V k Q 2 9 s d W 1 u c z E u e 0 Z 1 b G x O Y W 1 l L D F 9 J n F 1 b 3 Q 7 L C Z x d W 9 0 O 1 N l Y 3 R p b 2 4 x L 0 d s b 2 J h b F R l Y 2 h f R G F 0 Y S 9 B d X R v U m V t b 3 Z l Z E N v b H V t b n M x L n t K b 2 J U a X R s Z S w y f S Z x d W 9 0 O y w m c X V v d D t T Z W N 0 a W 9 u M S 9 H b G 9 i Y W x U Z W N o X 0 R h d G E v Q X V 0 b 1 J l b W 9 2 Z W R D b 2 x 1 b W 5 z M S 5 7 R G V w Y X J 0 b W V u d C w z f S Z x d W 9 0 O y w m c X V v d D t T Z W N 0 a W 9 u M S 9 H b G 9 i Y W x U Z W N o X 0 R h d G E v Q X V 0 b 1 J l b W 9 2 Z W R D b 2 x 1 b W 5 z M S 5 7 S G l y Z U R h d G U s N H 0 m c X V v d D s s J n F 1 b 3 Q 7 U 2 V j d G l v b j E v R 2 x v Y m F s V G V j a F 9 E Y X R h L 0 F 1 d G 9 S Z W 1 v d m V k Q 2 9 s d W 1 u c z E u e 1 N h b G F y e S w 1 f S Z x d W 9 0 O y w m c X V v d D t T Z W N 0 a W 9 u M S 9 H b G 9 i Y W x U Z W N o X 0 R h d G E v Q X V 0 b 1 J l b W 9 2 Z W R D b 2 x 1 b W 5 z M S 5 7 W W V h c n N F e H B l c m l l b m N l L D Z 9 J n F 1 b 3 Q 7 L C Z x d W 9 0 O 1 N l Y 3 R p b 2 4 x L 0 d s b 2 J h b F R l Y 2 h f R G F 0 Y S 9 B d X R v U m V t b 3 Z l Z E N v b H V t b n M x L n t D b 3 V u d H J 5 L D d 9 J n F 1 b 3 Q 7 L C Z x d W 9 0 O 1 N l Y 3 R p b 2 4 x L 0 d s b 2 J h b F R l Y 2 h f R G F 0 Y S 9 B d X R v U m V t b 3 Z l Z E N v b H V t b n M x L n t D a X R 5 L D h 9 J n F 1 b 3 Q 7 L C Z x d W 9 0 O 1 N l Y 3 R p b 2 4 x L 0 d s b 2 J h b F R l Y 2 h f R G F 0 Y S 9 B d X R v U m V t b 3 Z l Z E N v b H V t b n M x L n t I a X J l W W V h c i w 5 f S Z x d W 9 0 O 1 0 s J n F 1 b 3 Q 7 Q 2 9 s d W 1 u Q 2 9 1 b n Q m c X V v d D s 6 M T A s J n F 1 b 3 Q 7 S 2 V 5 Q 2 9 s d W 1 u T m F t Z X M m c X V v d D s 6 W 1 0 s J n F 1 b 3 Q 7 Q 2 9 s d W 1 u S W R l b n R p d G l l c y Z x d W 9 0 O z p b J n F 1 b 3 Q 7 U 2 V j d G l v b j E v R 2 x v Y m F s V G V j a F 9 E Y X R h L 0 F 1 d G 9 S Z W 1 v d m V k Q 2 9 s d W 1 u c z E u e 0 V t c E l E L D B 9 J n F 1 b 3 Q 7 L C Z x d W 9 0 O 1 N l Y 3 R p b 2 4 x L 0 d s b 2 J h b F R l Y 2 h f R G F 0 Y S 9 B d X R v U m V t b 3 Z l Z E N v b H V t b n M x L n t G d W x s T m F t Z S w x f S Z x d W 9 0 O y w m c X V v d D t T Z W N 0 a W 9 u M S 9 H b G 9 i Y W x U Z W N o X 0 R h d G E v Q X V 0 b 1 J l b W 9 2 Z W R D b 2 x 1 b W 5 z M S 5 7 S m 9 i V G l 0 b G U s M n 0 m c X V v d D s s J n F 1 b 3 Q 7 U 2 V j d G l v b j E v R 2 x v Y m F s V G V j a F 9 E Y X R h L 0 F 1 d G 9 S Z W 1 v d m V k Q 2 9 s d W 1 u c z E u e 0 R l c G F y d G 1 l b n Q s M 3 0 m c X V v d D s s J n F 1 b 3 Q 7 U 2 V j d G l v b j E v R 2 x v Y m F s V G V j a F 9 E Y X R h L 0 F 1 d G 9 S Z W 1 v d m V k Q 2 9 s d W 1 u c z E u e 0 h p c m V E Y X R l L D R 9 J n F 1 b 3 Q 7 L C Z x d W 9 0 O 1 N l Y 3 R p b 2 4 x L 0 d s b 2 J h b F R l Y 2 h f R G F 0 Y S 9 B d X R v U m V t b 3 Z l Z E N v b H V t b n M x L n t T Y W x h c n k s N X 0 m c X V v d D s s J n F 1 b 3 Q 7 U 2 V j d G l v b j E v R 2 x v Y m F s V G V j a F 9 E Y X R h L 0 F 1 d G 9 S Z W 1 v d m V k Q 2 9 s d W 1 u c z E u e 1 l l Y X J z R X h w Z X J p Z W 5 j Z S w 2 f S Z x d W 9 0 O y w m c X V v d D t T Z W N 0 a W 9 u M S 9 H b G 9 i Y W x U Z W N o X 0 R h d G E v Q X V 0 b 1 J l b W 9 2 Z W R D b 2 x 1 b W 5 z M S 5 7 Q 2 9 1 b n R y e S w 3 f S Z x d W 9 0 O y w m c X V v d D t T Z W N 0 a W 9 u M S 9 H b G 9 i Y W x U Z W N o X 0 R h d G E v Q X V 0 b 1 J l b W 9 2 Z W R D b 2 x 1 b W 5 z M S 5 7 Q 2 l 0 e S w 4 f S Z x d W 9 0 O y w m c X V v d D t T Z W N 0 a W 9 u M S 9 H b G 9 i Y W x U Z W N o X 0 R h d G E v Q X V 0 b 1 J l b W 9 2 Z W R D b 2 x 1 b W 5 z M S 5 7 S G l y Z V l l Y X I s O X 0 m c X V v d D t d L C Z x d W 9 0 O 1 J l b G F 0 a W 9 u c 2 h p c E l u Z m 8 m c X V v d D s 6 W 1 1 9 I i A v P j w v U 3 R h Y m x l R W 5 0 c m l l c z 4 8 L 0 l 0 Z W 0 + P E l 0 Z W 0 + P E l 0 Z W 1 M b 2 N h d G l v b j 4 8 S X R l b V R 5 c G U + R m 9 y b X V s Y T w v S X R l b V R 5 c G U + P E l 0 Z W 1 Q Y X R o P l N l Y 3 R p b 2 4 x L 0 d s b 2 J h b F R l Y 2 h f R G F 0 Y S 9 T b 3 V y Y 2 U 8 L 0 l 0 Z W 1 Q Y X R o P j w v S X R l b U x v Y 2 F 0 a W 9 u P j x T d G F i b G V F b n R y a W V z I C 8 + P C 9 J d G V t P j x J d G V t P j x J d G V t T G 9 j Y X R p b 2 4 + P E l 0 Z W 1 U e X B l P k Z v c m 1 1 b G E 8 L 0 l 0 Z W 1 U e X B l P j x J d G V t U G F 0 a D 5 T Z W N 0 a W 9 u M S 9 H b G 9 i Y W x U Z W N o X 0 R h d G E v U 3 B s a X Q l M j B D b 2 x 1 b W 4 l M j B i e S U y M E R l b G l t a X R l c j w v S X R l b V B h d G g + P C 9 J d G V t T G 9 j Y X R p b 2 4 + P F N 0 Y W J s Z U V u d H J p Z X M g L z 4 8 L 0 l 0 Z W 0 + P E l 0 Z W 0 + P E l 0 Z W 1 M b 2 N h d G l v b j 4 8 S X R l b V R 5 c G U + R m 9 y b X V s Y T w v S X R l b V R 5 c G U + P E l 0 Z W 1 Q Y X R o P l N l Y 3 R p b 2 4 x L 0 d s b 2 J h b F R l Y 2 h f R G F 0 Y S 9 D a G F u Z 2 V k J T I w V H l w Z T w v S X R l b V B h d G g + P C 9 J d G V t T G 9 j Y X R p b 2 4 + P F N 0 Y W J s Z U V u d H J p Z X M g L z 4 8 L 0 l 0 Z W 0 + P E l 0 Z W 0 + P E l 0 Z W 1 M b 2 N h d G l v b j 4 8 S X R l b V R 5 c G U + R m 9 y b X V s Y T w v S X R l b V R 5 c G U + P E l 0 Z W 1 Q Y X R o P l N l Y 3 R p b 2 4 x L 0 d s b 2 J h b F R l Y 2 h f R G F 0 Y S 9 Q c m 9 t b 3 R l Z C U y M E h l Y W R l c n M 8 L 0 l 0 Z W 1 Q Y X R o P j w v S X R l b U x v Y 2 F 0 a W 9 u P j x T d G F i b G V F b n R y a W V z I C 8 + P C 9 J d G V t P j x J d G V t P j x J d G V t T G 9 j Y X R p b 2 4 + P E l 0 Z W 1 U e X B l P k Z v c m 1 1 b G E 8 L 0 l 0 Z W 1 U e X B l P j x J d G V t U G F 0 a D 5 T Z W N 0 a W 9 u M S 9 H b G 9 i Y W x U Z W N o X 0 R h d G E v Q 2 h h b m d l Z C U y M F R 5 c G U x P C 9 J d G V t U G F 0 a D 4 8 L 0 l 0 Z W 1 M b 2 N h d G l v b j 4 8 U 3 R h Y m x l R W 5 0 c m l l c y A v P j w v S X R l b T 4 8 S X R l b T 4 8 S X R l b U x v Y 2 F 0 a W 9 u P j x J d G V t V H l w Z T 5 G b 3 J t d W x h P C 9 J d G V t V H l w Z T 4 8 S X R l b V B h d G g + U 2 V j d G l v b j E v R 2 x v Y m F s V G V j a F 9 E Y X R h L 0 l u c 2 V y d G V k J T I w W W V h c j w v S X R l b V B h d G g + P C 9 J d G V t T G 9 j Y X R p b 2 4 + P F N 0 Y W J s Z U V u d H J p Z X M g L z 4 8 L 0 l 0 Z W 0 + P E l 0 Z W 0 + P E l 0 Z W 1 M b 2 N h d G l v b j 4 8 S X R l b V R 5 c G U + R m 9 y b X V s Y T w v S X R l b V R 5 c G U + P E l 0 Z W 1 Q Y X R o P l N l Y 3 R p b 2 4 x L 0 d s b 2 J h b F R l Y 2 h f R G F 0 Y S 9 S Z W 5 h b W V k J T I w Q 2 9 s d W 1 u c z w v S X R l b V B h d G g + P C 9 J d G V t T G 9 j Y X R p b 2 4 + P F N 0 Y W J s Z U V u d H J p Z X M g L z 4 8 L 0 l 0 Z W 0 + P E l 0 Z W 0 + P E l 0 Z W 1 M b 2 N h d G l v b j 4 8 S X R l b V R 5 c G U + R m 9 y b X V s Y T w v S X R l b V R 5 c G U + P E l 0 Z W 1 Q Y X R o P l N l Y 3 R p b 2 4 x L 0 d s b 2 J h b F R l Y 2 h f R G F 0 Y S 9 D a G F u Z 2 V k J T I w V H l w Z T I 8 L 0 l 0 Z W 1 Q Y X R o P j w v S X R l b U x v Y 2 F 0 a W 9 u P j x T d G F i b G V F b n R y a W V z I C 8 + P C 9 J d G V t P j x J d G V t P j x J d G V t T G 9 j Y X R p b 2 4 + P E l 0 Z W 1 U e X B l P k Z v c m 1 1 b G E 8 L 0 l 0 Z W 1 U e X B l P j x J d G V t U G F 0 a D 5 T Z W N 0 a W 9 u M S 9 E Z X B 0 X 0 F 2 Z X J h Z 2 V z P C 9 J d G V t U G F 0 a D 4 8 L 0 l 0 Z W 1 M b 2 N h d G l v b j 4 8 U 3 R h Y m x l R W 5 0 c m l l c z 4 8 R W 5 0 c n k g V H l w Z T 0 i U X V l c n l J R C I g V m F s d W U 9 I n M y O D U 5 N W J l M i 0 w M D M 3 L T R l N D M t Y j c y M C 0 0 O T R h Y z J m Z W F m M G Q 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Z X B 0 X 0 F 2 Z X J h Z 2 V 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T A t M T h U M T Q 6 M j k 6 M z k u N j k w O T E 3 M V o i I C 8 + P E V u d H J 5 I F R 5 c G U 9 I k Z p b G x D b 2 x 1 b W 5 U e X B l c y I g V m F s d W U 9 I n N C Z 1 U 9 I i A v P j x F b n R y e S B U e X B l P S J G a W x s Q 2 9 s d W 1 u T m F t Z X M i I F Z h b H V l P S J z W y Z x d W 9 0 O 0 R l c G F y d G 1 l b n Q m c X V v d D s s J n F 1 b 3 Q 7 Q X Z n X 0 R l c H R f U 2 F s Y X 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V w d F 9 B d m V y Y W d l c y 9 B d X R v U m V t b 3 Z l Z E N v b H V t b n M x L n t E Z X B h c n R t Z W 5 0 L D B 9 J n F 1 b 3 Q 7 L C Z x d W 9 0 O 1 N l Y 3 R p b 2 4 x L 0 R l c H R f Q X Z l c m F n Z X M v Q X V 0 b 1 J l b W 9 2 Z W R D b 2 x 1 b W 5 z M S 5 7 Q X Z n X 0 R l c H R f U 2 F s Y X J 5 L D F 9 J n F 1 b 3 Q 7 X S w m c X V v d D t D b 2 x 1 b W 5 D b 3 V u d C Z x d W 9 0 O z o y L C Z x d W 9 0 O 0 t l e U N v b H V t b k 5 h b W V z J n F 1 b 3 Q 7 O l t d L C Z x d W 9 0 O 0 N v b H V t b k l k Z W 5 0 a X R p Z X M m c X V v d D s 6 W y Z x d W 9 0 O 1 N l Y 3 R p b 2 4 x L 0 R l c H R f Q X Z l c m F n Z X M v Q X V 0 b 1 J l b W 9 2 Z W R D b 2 x 1 b W 5 z M S 5 7 R G V w Y X J 0 b W V u d C w w f S Z x d W 9 0 O y w m c X V v d D t T Z W N 0 a W 9 u M S 9 E Z X B 0 X 0 F 2 Z X J h Z 2 V z L 0 F 1 d G 9 S Z W 1 v d m V k Q 2 9 s d W 1 u c z E u e 0 F 2 Z 1 9 E Z X B 0 X 1 N h b G F y e S w x f S Z x d W 9 0 O 1 0 s J n F 1 b 3 Q 7 U m V s Y X R p b 2 5 z a G l w S W 5 m b y Z x d W 9 0 O z p b X X 0 i I C 8 + P C 9 T d G F i b G V F b n R y a W V z P j w v S X R l b T 4 8 S X R l b T 4 8 S X R l b U x v Y 2 F 0 a W 9 u P j x J d G V t V H l w Z T 5 G b 3 J t d W x h P C 9 J d G V t V H l w Z T 4 8 S X R l b V B h d G g + U 2 V j d G l v b j E v R G V w d F 9 B d m V y Y W d l c y 9 T b 3 V y Y 2 U 8 L 0 l 0 Z W 1 Q Y X R o P j w v S X R l b U x v Y 2 F 0 a W 9 u P j x T d G F i b G V F b n R y a W V z I C 8 + P C 9 J d G V t P j x J d G V t P j x J d G V t T G 9 j Y X R p b 2 4 + P E l 0 Z W 1 U e X B l P k Z v c m 1 1 b G E 8 L 0 l 0 Z W 1 U e X B l P j x J d G V t U G F 0 a D 5 T Z W N 0 a W 9 u M S 9 E Z X B 0 X 0 F 2 Z X J h Z 2 V z L 0 d y b 3 V w Z W Q l M j B S b 3 d z P C 9 J d G V t U G F 0 a D 4 8 L 0 l 0 Z W 1 M b 2 N h d G l v b j 4 8 U 3 R h Y m x l R W 5 0 c m l l c y A v P j w v S X R l b T 4 8 S X R l b T 4 8 S X R l b U x v Y 2 F 0 a W 9 u P j x J d G V t V H l w Z T 5 G b 3 J t d W x h P C 9 J d G V t V H l w Z T 4 8 S X R l b V B h d G g + U 2 V j d G l v b j E v R 2 x v Y m F s V G V j a F 9 G a W 5 h b F 9 E Y X R h P C 9 J d G V t U G F 0 a D 4 8 L 0 l 0 Z W 1 M b 2 N h d G l v b j 4 8 U 3 R h Y m x l R W 5 0 c m l l c z 4 8 R W 5 0 c n k g V H l w Z T 0 i S X N Q c m l 2 Y X R l I i B W Y W x 1 Z T 0 i b D A i I C 8 + P E V u d H J 5 I F R 5 c G U 9 I l F 1 Z X J 5 S U Q i I F Z h b H V l P S J z O T E z Z T d j Y z g t N z U 4 Z C 0 0 N T Q z L W J l N m I t Z D Y 2 Z W Y 2 M z g w N j U 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9 i Y W x U Z W N o X 0 Z p b m F s X 0 R h d G E i I C 8 + P E V u d H J 5 I F R 5 c G U 9 I k Z p b G x l Z E N v b X B s Z X R l U m V z d W x 0 V G 9 X b 3 J r c 2 h l Z X Q i I F Z h b H V l P S J s M S I g L z 4 8 R W 5 0 c n k g V H l w Z T 0 i Q W R k Z W R U b 0 R h d G F N b 2 R l b C I g V m F s d W U 9 I m w w I i A v P j x F b n R y e S B U e X B l P S J G a W x s Q 2 9 1 b n Q i I F Z h b H V l P S J s M z A i I C 8 + P E V u d H J 5 I F R 5 c G U 9 I k Z p b G x F c n J v c k N v Z G U i I F Z h b H V l P S J z V W 5 r b m 9 3 b i I g L z 4 8 R W 5 0 c n k g V H l w Z T 0 i R m l s b E V y c m 9 y Q 2 9 1 b n Q i I F Z h b H V l P S J s M C I g L z 4 8 R W 5 0 c n k g V H l w Z T 0 i R m l s b E x h c 3 R V c G R h d G V k I i B W Y W x 1 Z T 0 i Z D I w M j U t M T A t M T h U M T Q 6 N T U 6 N T I u M D U w N D k 5 M l o i I C 8 + P E V u d H J 5 I F R 5 c G U 9 I k Z p b G x D b 2 x 1 b W 5 U e X B l c y I g V m F s d W U 9 I n N C Z 1 l H Q m d r U k J R W U d B d 0 F S Q U E 9 P S I g L z 4 8 R W 5 0 c n k g V H l w Z T 0 i R m l s b E N v b H V t b k 5 h b W V z I i B W Y W x 1 Z T 0 i c 1 s m c X V v d D t F b X B J R C Z x d W 9 0 O y w m c X V v d D t G d W x s T m F t Z S Z x d W 9 0 O y w m c X V v d D t K b 2 J U a X R s Z S Z x d W 9 0 O y w m c X V v d D t E Z X B h c n R t Z W 5 0 J n F 1 b 3 Q 7 L C Z x d W 9 0 O 0 h p c m V E Y X R l J n F 1 b 3 Q 7 L C Z x d W 9 0 O 1 N h b G F y e S Z x d W 9 0 O y w m c X V v d D t Z Z W F y c 0 V 4 c G V y a W V u Y 2 U m c X V v d D s s J n F 1 b 3 Q 7 Q 2 9 1 b n R y e S Z x d W 9 0 O y w m c X V v d D t D a X R 5 J n F 1 b 3 Q 7 L C Z x d W 9 0 O 0 h p c m V Z Z W F y J n F 1 b 3 Q 7 L C Z x d W 9 0 O 0 V 4 c G V y a W V u Y 2 V M Z X Z l b C Z x d W 9 0 O y w m c X V v d D t B d m d E Z X B 0 U 2 F s Y X J 5 J n F 1 b 3 Q 7 L C Z x d W 9 0 O 0 h p Z 2 h D b G F z c 1 N 0 Y X R 1 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H b G 9 i Y W x U Z W N o X 0 Z p b m F s X 0 R h d G E v Q X V 0 b 1 J l b W 9 2 Z W R D b 2 x 1 b W 5 z M S 5 7 R W 1 w S U Q s M H 0 m c X V v d D s s J n F 1 b 3 Q 7 U 2 V j d G l v b j E v R 2 x v Y m F s V G V j a F 9 G a W 5 h b F 9 E Y X R h L 0 F 1 d G 9 S Z W 1 v d m V k Q 2 9 s d W 1 u c z E u e 0 Z 1 b G x O Y W 1 l L D F 9 J n F 1 b 3 Q 7 L C Z x d W 9 0 O 1 N l Y 3 R p b 2 4 x L 0 d s b 2 J h b F R l Y 2 h f R m l u Y W x f R G F 0 Y S 9 B d X R v U m V t b 3 Z l Z E N v b H V t b n M x L n t K b 2 J U a X R s Z S w y f S Z x d W 9 0 O y w m c X V v d D t T Z W N 0 a W 9 u M S 9 H b G 9 i Y W x U Z W N o X 0 Z p b m F s X 0 R h d G E v Q X V 0 b 1 J l b W 9 2 Z W R D b 2 x 1 b W 5 z M S 5 7 R G V w Y X J 0 b W V u d C w z f S Z x d W 9 0 O y w m c X V v d D t T Z W N 0 a W 9 u M S 9 H b G 9 i Y W x U Z W N o X 0 Z p b m F s X 0 R h d G E v Q X V 0 b 1 J l b W 9 2 Z W R D b 2 x 1 b W 5 z M S 5 7 S G l y Z U R h d G U s N H 0 m c X V v d D s s J n F 1 b 3 Q 7 U 2 V j d G l v b j E v R 2 x v Y m F s V G V j a F 9 G a W 5 h b F 9 E Y X R h L 0 F 1 d G 9 S Z W 1 v d m V k Q 2 9 s d W 1 u c z E u e 1 N h b G F y e S w 1 f S Z x d W 9 0 O y w m c X V v d D t T Z W N 0 a W 9 u M S 9 H b G 9 i Y W x U Z W N o X 0 Z p b m F s X 0 R h d G E v Q X V 0 b 1 J l b W 9 2 Z W R D b 2 x 1 b W 5 z M S 5 7 W W V h c n N F e H B l c m l l b m N l L D Z 9 J n F 1 b 3 Q 7 L C Z x d W 9 0 O 1 N l Y 3 R p b 2 4 x L 0 d s b 2 J h b F R l Y 2 h f R m l u Y W x f R G F 0 Y S 9 B d X R v U m V t b 3 Z l Z E N v b H V t b n M x L n t D b 3 V u d H J 5 L D d 9 J n F 1 b 3 Q 7 L C Z x d W 9 0 O 1 N l Y 3 R p b 2 4 x L 0 d s b 2 J h b F R l Y 2 h f R m l u Y W x f R G F 0 Y S 9 B d X R v U m V t b 3 Z l Z E N v b H V t b n M x L n t D a X R 5 L D h 9 J n F 1 b 3 Q 7 L C Z x d W 9 0 O 1 N l Y 3 R p b 2 4 x L 0 d s b 2 J h b F R l Y 2 h f R m l u Y W x f R G F 0 Y S 9 B d X R v U m V t b 3 Z l Z E N v b H V t b n M x L n t I a X J l W W V h c i w 5 f S Z x d W 9 0 O y w m c X V v d D t T Z W N 0 a W 9 u M S 9 H b G 9 i Y W x U Z W N o X 0 Z p b m F s X 0 R h d G E v Q X V 0 b 1 J l b W 9 2 Z W R D b 2 x 1 b W 5 z M S 5 7 R X h w Z X J p Z W 5 j Z U x l d m V s L D E w f S Z x d W 9 0 O y w m c X V v d D t T Z W N 0 a W 9 u M S 9 H b G 9 i Y W x U Z W N o X 0 Z p b m F s X 0 R h d G E v Q X V 0 b 1 J l b W 9 2 Z W R D b 2 x 1 b W 5 z M S 5 7 Q X Z n R G V w d F N h b G F y e S w x M X 0 m c X V v d D s s J n F 1 b 3 Q 7 U 2 V j d G l v b j E v R 2 x v Y m F s V G V j a F 9 G a W 5 h b F 9 E Y X R h L 0 F 1 d G 9 S Z W 1 v d m V k Q 2 9 s d W 1 u c z E u e 0 h p Z 2 h D b G F z c 1 N 0 Y X R 1 c y w x M n 0 m c X V v d D t d L C Z x d W 9 0 O 0 N v b H V t b k N v d W 5 0 J n F 1 b 3 Q 7 O j E z L C Z x d W 9 0 O 0 t l e U N v b H V t b k 5 h b W V z J n F 1 b 3 Q 7 O l t d L C Z x d W 9 0 O 0 N v b H V t b k l k Z W 5 0 a X R p Z X M m c X V v d D s 6 W y Z x d W 9 0 O 1 N l Y 3 R p b 2 4 x L 0 d s b 2 J h b F R l Y 2 h f R m l u Y W x f R G F 0 Y S 9 B d X R v U m V t b 3 Z l Z E N v b H V t b n M x L n t F b X B J R C w w f S Z x d W 9 0 O y w m c X V v d D t T Z W N 0 a W 9 u M S 9 H b G 9 i Y W x U Z W N o X 0 Z p b m F s X 0 R h d G E v Q X V 0 b 1 J l b W 9 2 Z W R D b 2 x 1 b W 5 z M S 5 7 R n V s b E 5 h b W U s M X 0 m c X V v d D s s J n F 1 b 3 Q 7 U 2 V j d G l v b j E v R 2 x v Y m F s V G V j a F 9 G a W 5 h b F 9 E Y X R h L 0 F 1 d G 9 S Z W 1 v d m V k Q 2 9 s d W 1 u c z E u e 0 p v Y l R p d G x l L D J 9 J n F 1 b 3 Q 7 L C Z x d W 9 0 O 1 N l Y 3 R p b 2 4 x L 0 d s b 2 J h b F R l Y 2 h f R m l u Y W x f R G F 0 Y S 9 B d X R v U m V t b 3 Z l Z E N v b H V t b n M x L n t E Z X B h c n R t Z W 5 0 L D N 9 J n F 1 b 3 Q 7 L C Z x d W 9 0 O 1 N l Y 3 R p b 2 4 x L 0 d s b 2 J h b F R l Y 2 h f R m l u Y W x f R G F 0 Y S 9 B d X R v U m V t b 3 Z l Z E N v b H V t b n M x L n t I a X J l R G F 0 Z S w 0 f S Z x d W 9 0 O y w m c X V v d D t T Z W N 0 a W 9 u M S 9 H b G 9 i Y W x U Z W N o X 0 Z p b m F s X 0 R h d G E v Q X V 0 b 1 J l b W 9 2 Z W R D b 2 x 1 b W 5 z M S 5 7 U 2 F s Y X J 5 L D V 9 J n F 1 b 3 Q 7 L C Z x d W 9 0 O 1 N l Y 3 R p b 2 4 x L 0 d s b 2 J h b F R l Y 2 h f R m l u Y W x f R G F 0 Y S 9 B d X R v U m V t b 3 Z l Z E N v b H V t b n M x L n t Z Z W F y c 0 V 4 c G V y a W V u Y 2 U s N n 0 m c X V v d D s s J n F 1 b 3 Q 7 U 2 V j d G l v b j E v R 2 x v Y m F s V G V j a F 9 G a W 5 h b F 9 E Y X R h L 0 F 1 d G 9 S Z W 1 v d m V k Q 2 9 s d W 1 u c z E u e 0 N v d W 5 0 c n k s N 3 0 m c X V v d D s s J n F 1 b 3 Q 7 U 2 V j d G l v b j E v R 2 x v Y m F s V G V j a F 9 G a W 5 h b F 9 E Y X R h L 0 F 1 d G 9 S Z W 1 v d m V k Q 2 9 s d W 1 u c z E u e 0 N p d H k s O H 0 m c X V v d D s s J n F 1 b 3 Q 7 U 2 V j d G l v b j E v R 2 x v Y m F s V G V j a F 9 G a W 5 h b F 9 E Y X R h L 0 F 1 d G 9 S Z W 1 v d m V k Q 2 9 s d W 1 u c z E u e 0 h p c m V Z Z W F y L D l 9 J n F 1 b 3 Q 7 L C Z x d W 9 0 O 1 N l Y 3 R p b 2 4 x L 0 d s b 2 J h b F R l Y 2 h f R m l u Y W x f R G F 0 Y S 9 B d X R v U m V t b 3 Z l Z E N v b H V t b n M x L n t F e H B l c m l l b m N l T G V 2 Z W w s M T B 9 J n F 1 b 3 Q 7 L C Z x d W 9 0 O 1 N l Y 3 R p b 2 4 x L 0 d s b 2 J h b F R l Y 2 h f R m l u Y W x f R G F 0 Y S 9 B d X R v U m V t b 3 Z l Z E N v b H V t b n M x L n t B d m d E Z X B 0 U 2 F s Y X J 5 L D E x f S Z x d W 9 0 O y w m c X V v d D t T Z W N 0 a W 9 u M S 9 H b G 9 i Y W x U Z W N o X 0 Z p b m F s X 0 R h d G E v Q X V 0 b 1 J l b W 9 2 Z W R D b 2 x 1 b W 5 z M S 5 7 S G l n a E N s Y X N z U 3 R h d H V z L D E y f S Z x d W 9 0 O 1 0 s J n F 1 b 3 Q 7 U m V s Y X R p b 2 5 z a G l w S W 5 m b y Z x d W 9 0 O z p b X X 0 i I C 8 + P C 9 T d G F i b G V F b n R y a W V z P j w v S X R l b T 4 8 S X R l b T 4 8 S X R l b U x v Y 2 F 0 a W 9 u P j x J d G V t V H l w Z T 5 G b 3 J t d W x h P C 9 J d G V t V H l w Z T 4 8 S X R l b V B h d G g + U 2 V j d G l v b j E v R 2 x v Y m F s V G V j a F 9 G a W 5 h b F 9 E Y X R h L 1 N v d X J j Z T w v S X R l b V B h d G g + P C 9 J d G V t T G 9 j Y X R p b 2 4 + P F N 0 Y W J s Z U V u d H J p Z X M g L z 4 8 L 0 l 0 Z W 0 + P E l 0 Z W 0 + P E l 0 Z W 1 M b 2 N h d G l v b j 4 8 S X R l b V R 5 c G U + R m 9 y b X V s Y T w v S X R l b V R 5 c G U + P E l 0 Z W 1 Q Y X R o P l N l Y 3 R p b 2 4 x L 0 d s b 2 J h b F R l Y 2 h f R m l u Y W x f R G F 0 Y S 9 F e H B h b m R l Z C U y M E R l c H R f Q X Z l c m F n Z X M 8 L 0 l 0 Z W 1 Q Y X R o P j w v S X R l b U x v Y 2 F 0 a W 9 u P j x T d G F i b G V F b n R y a W V z I C 8 + P C 9 J d G V t P j x J d G V t P j x J d G V t T G 9 j Y X R p b 2 4 + P E l 0 Z W 1 U e X B l P k Z v c m 1 1 b G E 8 L 0 l 0 Z W 1 U e X B l P j x J d G V t U G F 0 a D 5 T Z W N 0 a W 9 u M S 9 H b G 9 i Y W x U Z W N o X 0 Z p b m F s X 0 R h d G E v Q 2 h h b m d l Z C U y M F R 5 c G U 8 L 0 l 0 Z W 1 Q Y X R o P j w v S X R l b U x v Y 2 F 0 a W 9 u P j x T d G F i b G V F b n R y a W V z I C 8 + P C 9 J d G V t P j x J d G V t P j x J d G V t T G 9 j Y X R p b 2 4 + P E l 0 Z W 1 U e X B l P k Z v c m 1 1 b G E 8 L 0 l 0 Z W 1 U e X B l P j x J d G V t U G F 0 a D 5 T Z W N 0 a W 9 u M S 9 H b G 9 i Y W x U Z W N o X 0 Z p b m F s X 0 R h d G E v Q W R k Z W Q l M j B D b 2 5 k a X R p b 2 5 h b C U y M E N v b H V t b j w v S X R l b V B h d G g + P C 9 J d G V t T G 9 j Y X R p b 2 4 + P F N 0 Y W J s Z U V u d H J p Z X M g L z 4 8 L 0 l 0 Z W 0 + P E l 0 Z W 0 + P E l 0 Z W 1 M b 2 N h d G l v b j 4 8 S X R l b V R 5 c G U + R m 9 y b X V s Y T w v S X R l b V R 5 c G U + P E l 0 Z W 1 Q Y X R o P l N l Y 3 R p b 2 4 x L 0 d s b 2 J h b F R l Y 2 h f R m l u Y W x f R G F 0 Y S 9 S Z W 9 y Z G V y Z W Q l M j B D b 2 x 1 b W 5 z P C 9 J d G V t U G F 0 a D 4 8 L 0 l 0 Z W 1 M b 2 N h d G l v b j 4 8 U 3 R h Y m x l R W 5 0 c m l l c y A v P j w v S X R l b T 4 8 S X R l b T 4 8 S X R l b U x v Y 2 F 0 a W 9 u P j x J d G V t V H l w Z T 5 G b 3 J t d W x h P C 9 J d G V t V H l w Z T 4 8 S X R l b V B h d G g + U 2 V j d G l v b j E v R 2 x v Y m F s V G V j a F 9 G a W 5 h b F 9 E Y X R h L 0 F k Z G V k J T I w Q 2 9 u Z G l 0 a W 9 u Y W w l M j B D b 2 x 1 b W 4 x P C 9 J d G V t U G F 0 a D 4 8 L 0 l 0 Z W 1 M b 2 N h d G l v b j 4 8 U 3 R h Y m x l R W 5 0 c m l l c y A v P j w v S X R l b T 4 8 S X R l b T 4 8 S X R l b U x v Y 2 F 0 a W 9 u P j x J d G V t V H l w Z T 5 G b 3 J t d W x h P C 9 J d G V t V H l w Z T 4 8 S X R l b V B h d G g + U 2 V j d G l v b j E v R 2 x v Y m F s V G V j a F 9 G a W 5 h b F 9 E Y X R h L 1 J l b m F t Z W Q l M j B D b 2 x 1 b W 5 z P C 9 J d G V t U G F 0 a D 4 8 L 0 l 0 Z W 1 M b 2 N h d G l v b j 4 8 U 3 R h Y m x l R W 5 0 c m l l c y A v P j w v S X R l b T 4 8 S X R l b T 4 8 S X R l b U x v Y 2 F 0 a W 9 u P j x J d G V t V H l w Z T 5 G b 3 J t d W x h P C 9 J d G V t V H l w Z T 4 8 S X R l b V B h d G g + U 2 V j d G l v b j E v Q 2 9 1 b n R y e V 9 I Z W F k Y 2 9 1 b n Q 8 L 0 l 0 Z W 1 Q Y X R o P j w v S X R l b U x v Y 2 F 0 a W 9 u P j x T d G F i b G V F b n R y a W V z P j x F b n R y e S B U e X B l P S J R d W V y e U l E I i B W Y W x 1 Z T 0 i c 2 Q 0 M j A 3 O T A 3 L T Q 0 O G E t N D k y N i 0 5 Z j g 4 L T U w M D l k O D J m N j U w Z 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v d W 5 0 c n l f S G V h Z G N v d W 5 0 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T A t M T l U M T Q 6 M z c 6 N T k u N z c w M T M 3 M l o i I C 8 + P E V u d H J 5 I F R 5 c G U 9 I k Z p b G x D b 2 x 1 b W 5 U e X B l c y I g V m F s d W U 9 I n N C Z 0 0 9 I i A v P j x F b n R y e S B U e X B l P S J G a W x s Q 2 9 s d W 1 u T m F t Z X M i I F Z h b H V l P S J z W y Z x d W 9 0 O 0 N v d W 5 0 c n k m c X V v d D s s J n F 1 b 3 Q 7 V G 9 0 Y W x f Q 2 9 1 b n R y e V 9 F b X B s b 3 l l 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D b 3 V u d H J 5 X 0 h l Y W R j b 3 V u d C 9 B d X R v U m V t b 3 Z l Z E N v b H V t b n M x L n t D b 3 V u d H J 5 L D B 9 J n F 1 b 3 Q 7 L C Z x d W 9 0 O 1 N l Y 3 R p b 2 4 x L 0 N v d W 5 0 c n l f S G V h Z G N v d W 5 0 L 0 F 1 d G 9 S Z W 1 v d m V k Q 2 9 s d W 1 u c z E u e 1 R v d G F s X 0 N v d W 5 0 c n l f R W 1 w b G 9 5 Z W V z L D F 9 J n F 1 b 3 Q 7 X S w m c X V v d D t D b 2 x 1 b W 5 D b 3 V u d C Z x d W 9 0 O z o y L C Z x d W 9 0 O 0 t l e U N v b H V t b k 5 h b W V z J n F 1 b 3 Q 7 O l t d L C Z x d W 9 0 O 0 N v b H V t b k l k Z W 5 0 a X R p Z X M m c X V v d D s 6 W y Z x d W 9 0 O 1 N l Y 3 R p b 2 4 x L 0 N v d W 5 0 c n l f S G V h Z G N v d W 5 0 L 0 F 1 d G 9 S Z W 1 v d m V k Q 2 9 s d W 1 u c z E u e 0 N v d W 5 0 c n k s M H 0 m c X V v d D s s J n F 1 b 3 Q 7 U 2 V j d G l v b j E v Q 2 9 1 b n R y e V 9 I Z W F k Y 2 9 1 b n Q v Q X V 0 b 1 J l b W 9 2 Z W R D b 2 x 1 b W 5 z M S 5 7 V G 9 0 Y W x f Q 2 9 1 b n R y e V 9 F b X B s b 3 l l Z X M s M X 0 m c X V v d D t d L C Z x d W 9 0 O 1 J l b G F 0 a W 9 u c 2 h p c E l u Z m 8 m c X V v d D s 6 W 1 1 9 I i A v P j w v U 3 R h Y m x l R W 5 0 c m l l c z 4 8 L 0 l 0 Z W 0 + P E l 0 Z W 0 + P E l 0 Z W 1 M b 2 N h d G l v b j 4 8 S X R l b V R 5 c G U + R m 9 y b X V s Y T w v S X R l b V R 5 c G U + P E l 0 Z W 1 Q Y X R o P l N l Y 3 R p b 2 4 x L 0 N v d W 5 0 c n l f S G V h Z G N v d W 5 0 L 1 N v d X J j Z T w v S X R l b V B h d G g + P C 9 J d G V t T G 9 j Y X R p b 2 4 + P F N 0 Y W J s Z U V u d H J p Z X M g L z 4 8 L 0 l 0 Z W 0 + P E l 0 Z W 0 + P E l 0 Z W 1 M b 2 N h d G l v b j 4 8 S X R l b V R 5 c G U + R m 9 y b X V s Y T w v S X R l b V R 5 c G U + P E l 0 Z W 1 Q Y X R o P l N l Y 3 R p b 2 4 x L 0 N v d W 5 0 c n l f S G V h Z G N v d W 5 0 L 0 d y b 3 V w Z W Q l M j B S b 3 d z P C 9 J d G V t U G F 0 a D 4 8 L 0 l 0 Z W 1 M b 2 N h d G l v b j 4 8 U 3 R h Y m x l R W 5 0 c m l l c y A v P j w v S X R l b T 4 8 S X R l b T 4 8 S X R l b U x v Y 2 F 0 a W 9 u P j x J d G V t V H l w Z T 5 G b 3 J t d W x h P C 9 J d G V t V H l w Z T 4 8 S X R l b V B h d G g + U 2 V j d G l v b j E v R 2 x v Y m F s V G V j a F 9 G X 0 R h d G E 8 L 0 l 0 Z W 1 Q Y X R o P j w v S X R l b U x v Y 2 F 0 a W 9 u P j x T d G F i b G V F b n R y a W V z P j x F b n R y e S B U e X B l P S J J c 1 B y a X Z h d G U i I F Z h b H V l P S J s M C I g L z 4 8 R W 5 0 c n k g V H l w Z T 0 i U X V l c n l J R C I g V m F s d W U 9 I n N j Y T Q 0 O D I z M C 0 x N j Y 0 L T R i N D k t O T I 2 M i 0 x M 2 F m N 2 J m M T M 4 Z j 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s b 2 J h b F R l Y 2 h f R l 9 E Y X R h X z E i I C 8 + P E V u d H J 5 I F R 5 c G U 9 I k Z p b G x l Z E N v b X B s Z X R l U m V z d W x 0 V G 9 X b 3 J r c 2 h l Z X Q i I F Z h b H V l P S J s M S I g L z 4 8 R W 5 0 c n k g V H l w Z T 0 i U m V s Y X R p b 2 5 z a G l w S W 5 m b 0 N v b n R h a W 5 l c i I g V m F s d W U 9 I n N 7 J n F 1 b 3 Q 7 Y 2 9 s d W 1 u Q 2 9 1 b n Q m c X V v d D s 6 M T Q s J n F 1 b 3 Q 7 a 2 V 5 Q 2 9 s d W 1 u T m F t Z X M m c X V v d D s 6 W 1 0 s J n F 1 b 3 Q 7 c X V l c n l S Z W x h d G l v b n N o a X B z J n F 1 b 3 Q 7 O l t d L C Z x d W 9 0 O 2 N v b H V t b k l k Z W 5 0 a X R p Z X M m c X V v d D s 6 W y Z x d W 9 0 O 1 N l Y 3 R p b 2 4 x L 0 d s b 2 J h b F R l Y 2 h f R l 9 E Y X R h L 0 F 1 d G 9 S Z W 1 v d m V k Q 2 9 s d W 1 u c z E u e 0 V t c E l E L D B 9 J n F 1 b 3 Q 7 L C Z x d W 9 0 O 1 N l Y 3 R p b 2 4 x L 0 d s b 2 J h b F R l Y 2 h f R l 9 E Y X R h L 0 F 1 d G 9 S Z W 1 v d m V k Q 2 9 s d W 1 u c z E u e 0 Z 1 b G x O Y W 1 l L D F 9 J n F 1 b 3 Q 7 L C Z x d W 9 0 O 1 N l Y 3 R p b 2 4 x L 0 d s b 2 J h b F R l Y 2 h f R l 9 E Y X R h L 0 F 1 d G 9 S Z W 1 v d m V k Q 2 9 s d W 1 u c z E u e 0 p v Y l R p d G x l L D J 9 J n F 1 b 3 Q 7 L C Z x d W 9 0 O 1 N l Y 3 R p b 2 4 x L 0 d s b 2 J h b F R l Y 2 h f R l 9 E Y X R h L 0 F 1 d G 9 S Z W 1 v d m V k Q 2 9 s d W 1 u c z E u e 0 R l c G F y d G 1 l b n Q s M 3 0 m c X V v d D s s J n F 1 b 3 Q 7 U 2 V j d G l v b j E v R 2 x v Y m F s V G V j a F 9 G X 0 R h d G E v Q X V 0 b 1 J l b W 9 2 Z W R D b 2 x 1 b W 5 z M S 5 7 S G l y Z U R h d G U s N H 0 m c X V v d D s s J n F 1 b 3 Q 7 U 2 V j d G l v b j E v R 2 x v Y m F s V G V j a F 9 G X 0 R h d G E v Q X V 0 b 1 J l b W 9 2 Z W R D b 2 x 1 b W 5 z M S 5 7 U 2 F s Y X J 5 L D V 9 J n F 1 b 3 Q 7 L C Z x d W 9 0 O 1 N l Y 3 R p b 2 4 x L 0 d s b 2 J h b F R l Y 2 h f R l 9 E Y X R h L 0 F 1 d G 9 S Z W 1 v d m V k Q 2 9 s d W 1 u c z E u e 1 l l Y X J z R X h w Z X J p Z W 5 j Z S w 2 f S Z x d W 9 0 O y w m c X V v d D t T Z W N 0 a W 9 u M S 9 H b G 9 i Y W x U Z W N o X 0 Z f R G F 0 Y S 9 B d X R v U m V t b 3 Z l Z E N v b H V t b n M x L n t D b 3 V u d H J 5 L D d 9 J n F 1 b 3 Q 7 L C Z x d W 9 0 O 1 N l Y 3 R p b 2 4 x L 0 d s b 2 J h b F R l Y 2 h f R l 9 E Y X R h L 0 F 1 d G 9 S Z W 1 v d m V k Q 2 9 s d W 1 u c z E u e 0 N p d H k s O H 0 m c X V v d D s s J n F 1 b 3 Q 7 U 2 V j d G l v b j E v R 2 x v Y m F s V G V j a F 9 G X 0 R h d G E v Q X V 0 b 1 J l b W 9 2 Z W R D b 2 x 1 b W 5 z M S 5 7 S G l y Z V l l Y X I s O X 0 m c X V v d D s s J n F 1 b 3 Q 7 U 2 V j d G l v b j E v R 2 x v Y m F s V G V j a F 9 G X 0 R h d G E v Q X V 0 b 1 J l b W 9 2 Z W R D b 2 x 1 b W 5 z M S 5 7 R X h w Z X J p Z W 5 j Z U x l d m V s L D E w f S Z x d W 9 0 O y w m c X V v d D t T Z W N 0 a W 9 u M S 9 H b G 9 i Y W x U Z W N o X 0 Z f R G F 0 Y S 9 B d X R v U m V t b 3 Z l Z E N v b H V t b n M x L n t B d m d E Z X B 0 U 2 F s Y X J 5 L D E x f S Z x d W 9 0 O y w m c X V v d D t T Z W N 0 a W 9 u M S 9 H b G 9 i Y W x U Z W N o X 0 Z f R G F 0 Y S 9 B d X R v U m V t b 3 Z l Z E N v b H V t b n M x L n t I a W d o Q 2 x h c 3 N T d G F 0 d X M s M T J 9 J n F 1 b 3 Q 7 L C Z x d W 9 0 O 1 N l Y 3 R p b 2 4 x L 0 d s b 2 J h b F R l Y 2 h f R l 9 E Y X R h L 0 F 1 d G 9 S Z W 1 v d m V k Q 2 9 s d W 1 u c z E u e 1 R v d G F s X 0 N v d W 5 0 c n l f R W 1 w b G 9 5 Z W V z L D E z f S Z x d W 9 0 O 1 0 s J n F 1 b 3 Q 7 Q 2 9 s d W 1 u Q 2 9 1 b n Q m c X V v d D s 6 M T Q s J n F 1 b 3 Q 7 S 2 V 5 Q 2 9 s d W 1 u T m F t Z X M m c X V v d D s 6 W 1 0 s J n F 1 b 3 Q 7 Q 2 9 s d W 1 u S W R l b n R p d G l l c y Z x d W 9 0 O z p b J n F 1 b 3 Q 7 U 2 V j d G l v b j E v R 2 x v Y m F s V G V j a F 9 G X 0 R h d G E v Q X V 0 b 1 J l b W 9 2 Z W R D b 2 x 1 b W 5 z M S 5 7 R W 1 w S U Q s M H 0 m c X V v d D s s J n F 1 b 3 Q 7 U 2 V j d G l v b j E v R 2 x v Y m F s V G V j a F 9 G X 0 R h d G E v Q X V 0 b 1 J l b W 9 2 Z W R D b 2 x 1 b W 5 z M S 5 7 R n V s b E 5 h b W U s M X 0 m c X V v d D s s J n F 1 b 3 Q 7 U 2 V j d G l v b j E v R 2 x v Y m F s V G V j a F 9 G X 0 R h d G E v Q X V 0 b 1 J l b W 9 2 Z W R D b 2 x 1 b W 5 z M S 5 7 S m 9 i V G l 0 b G U s M n 0 m c X V v d D s s J n F 1 b 3 Q 7 U 2 V j d G l v b j E v R 2 x v Y m F s V G V j a F 9 G X 0 R h d G E v Q X V 0 b 1 J l b W 9 2 Z W R D b 2 x 1 b W 5 z M S 5 7 R G V w Y X J 0 b W V u d C w z f S Z x d W 9 0 O y w m c X V v d D t T Z W N 0 a W 9 u M S 9 H b G 9 i Y W x U Z W N o X 0 Z f R G F 0 Y S 9 B d X R v U m V t b 3 Z l Z E N v b H V t b n M x L n t I a X J l R G F 0 Z S w 0 f S Z x d W 9 0 O y w m c X V v d D t T Z W N 0 a W 9 u M S 9 H b G 9 i Y W x U Z W N o X 0 Z f R G F 0 Y S 9 B d X R v U m V t b 3 Z l Z E N v b H V t b n M x L n t T Y W x h c n k s N X 0 m c X V v d D s s J n F 1 b 3 Q 7 U 2 V j d G l v b j E v R 2 x v Y m F s V G V j a F 9 G X 0 R h d G E v Q X V 0 b 1 J l b W 9 2 Z W R D b 2 x 1 b W 5 z M S 5 7 W W V h c n N F e H B l c m l l b m N l L D Z 9 J n F 1 b 3 Q 7 L C Z x d W 9 0 O 1 N l Y 3 R p b 2 4 x L 0 d s b 2 J h b F R l Y 2 h f R l 9 E Y X R h L 0 F 1 d G 9 S Z W 1 v d m V k Q 2 9 s d W 1 u c z E u e 0 N v d W 5 0 c n k s N 3 0 m c X V v d D s s J n F 1 b 3 Q 7 U 2 V j d G l v b j E v R 2 x v Y m F s V G V j a F 9 G X 0 R h d G E v Q X V 0 b 1 J l b W 9 2 Z W R D b 2 x 1 b W 5 z M S 5 7 Q 2 l 0 e S w 4 f S Z x d W 9 0 O y w m c X V v d D t T Z W N 0 a W 9 u M S 9 H b G 9 i Y W x U Z W N o X 0 Z f R G F 0 Y S 9 B d X R v U m V t b 3 Z l Z E N v b H V t b n M x L n t I a X J l W W V h c i w 5 f S Z x d W 9 0 O y w m c X V v d D t T Z W N 0 a W 9 u M S 9 H b G 9 i Y W x U Z W N o X 0 Z f R G F 0 Y S 9 B d X R v U m V t b 3 Z l Z E N v b H V t b n M x L n t F e H B l c m l l b m N l T G V 2 Z W w s M T B 9 J n F 1 b 3 Q 7 L C Z x d W 9 0 O 1 N l Y 3 R p b 2 4 x L 0 d s b 2 J h b F R l Y 2 h f R l 9 E Y X R h L 0 F 1 d G 9 S Z W 1 v d m V k Q 2 9 s d W 1 u c z E u e 0 F 2 Z 0 R l c H R T Y W x h c n k s M T F 9 J n F 1 b 3 Q 7 L C Z x d W 9 0 O 1 N l Y 3 R p b 2 4 x L 0 d s b 2 J h b F R l Y 2 h f R l 9 E Y X R h L 0 F 1 d G 9 S Z W 1 v d m V k Q 2 9 s d W 1 u c z E u e 0 h p Z 2 h D b G F z c 1 N 0 Y X R 1 c y w x M n 0 m c X V v d D s s J n F 1 b 3 Q 7 U 2 V j d G l v b j E v R 2 x v Y m F s V G V j a F 9 G X 0 R h d G E v Q X V 0 b 1 J l b W 9 2 Z W R D b 2 x 1 b W 5 z M S 5 7 V G 9 0 Y W x f Q 2 9 1 b n R y e V 9 F b X B s b 3 l l Z X M s M T N 9 J n F 1 b 3 Q 7 X S w m c X V v d D t S Z W x h d G l v b n N o a X B J b m Z v J n F 1 b 3 Q 7 O l t d f S I g L z 4 8 R W 5 0 c n k g V H l w Z T 0 i R m l s b F N 0 Y X R 1 c y I g V m F s d W U 9 I n N D b 2 1 w b G V 0 Z S I g L z 4 8 R W 5 0 c n k g V H l w Z T 0 i R m l s b E N v b H V t b k 5 h b W V z I i B W Y W x 1 Z T 0 i c 1 s m c X V v d D t F b X B J R C Z x d W 9 0 O y w m c X V v d D t G d W x s T m F t Z S Z x d W 9 0 O y w m c X V v d D t K b 2 J U a X R s Z S Z x d W 9 0 O y w m c X V v d D t E Z X B h c n R t Z W 5 0 J n F 1 b 3 Q 7 L C Z x d W 9 0 O 0 h p c m V E Y X R l J n F 1 b 3 Q 7 L C Z x d W 9 0 O 1 N h b G F y e S Z x d W 9 0 O y w m c X V v d D t Z Z W F y c 0 V 4 c G V y a W V u Y 2 U m c X V v d D s s J n F 1 b 3 Q 7 Q 2 9 1 b n R y e S Z x d W 9 0 O y w m c X V v d D t D a X R 5 J n F 1 b 3 Q 7 L C Z x d W 9 0 O 0 h p c m V Z Z W F y J n F 1 b 3 Q 7 L C Z x d W 9 0 O 0 V 4 c G V y a W V u Y 2 V M Z X Z l b C Z x d W 9 0 O y w m c X V v d D t B d m d E Z X B 0 U 2 F s Y X J 5 J n F 1 b 3 Q 7 L C Z x d W 9 0 O 0 h p Z 2 h D b G F z c 1 N 0 Y X R 1 c y Z x d W 9 0 O y w m c X V v d D t U b 3 R h b F 9 D b 3 V u d H J 5 X 0 V t c G x v e W V l c y Z x d W 9 0 O 1 0 i I C 8 + P E V u d H J 5 I F R 5 c G U 9 I k Z p b G x D b 2 x 1 b W 5 U e X B l c y I g V m F s d W U 9 I n N C Z 1 l H Q m d r U k J R W U d B d 0 F S Q U F N P S I g L z 4 8 R W 5 0 c n k g V H l w Z T 0 i R m l s b E x h c 3 R V c G R h d G V k I i B W Y W x 1 Z T 0 i Z D I w M j U t M T A t M T l U M T Q 6 N T E 6 N D g u N z I 0 M z Q z N V o i I C 8 + P E V u d H J 5 I F R 5 c G U 9 I k Z p b G x F c n J v c k N v d W 5 0 I i B W Y W x 1 Z T 0 i b D A i I C 8 + P E V u d H J 5 I F R 5 c G U 9 I k Z p b G x F c n J v c k N v Z G U i I F Z h b H V l P S J z V W 5 r b m 9 3 b i I g L z 4 8 R W 5 0 c n k g V H l w Z T 0 i R m l s b E N v d W 5 0 I i B W Y W x 1 Z T 0 i b D M w I i A v P j x F b n R y e S B U e X B l P S J B Z G R l Z F R v R G F 0 Y U 1 v Z G V s I i B W Y W x 1 Z T 0 i b D A i I C 8 + P C 9 T d G F i b G V F b n R y a W V z P j w v S X R l b T 4 8 S X R l b T 4 8 S X R l b U x v Y 2 F 0 a W 9 u P j x J d G V t V H l w Z T 5 G b 3 J t d W x h P C 9 J d G V t V H l w Z T 4 8 S X R l b V B h d G g + U 2 V j d G l v b j E v R 2 x v Y m F s V G V j a F 9 G X 0 R h d G E v U 2 9 1 c m N l P C 9 J d G V t U G F 0 a D 4 8 L 0 l 0 Z W 1 M b 2 N h d G l v b j 4 8 U 3 R h Y m x l R W 5 0 c m l l c y A v P j w v S X R l b T 4 8 S X R l b T 4 8 S X R l b U x v Y 2 F 0 a W 9 u P j x J d G V t V H l w Z T 5 G b 3 J t d W x h P C 9 J d G V t V H l w Z T 4 8 S X R l b V B h d G g + U 2 V j d G l v b j E v R 2 x v Y m F s V G V j a F 9 G X 0 R h d G E v R X h w Y W 5 k Z W Q l M j B D b 3 V u d H J 5 X 0 h l Y W R j b 3 V u d D w v S X R l b V B h d G g + P C 9 J d G V t T G 9 j Y X R p b 2 4 + P F N 0 Y W J s Z U V u d H J p Z X M g L z 4 8 L 0 l 0 Z W 0 + P E l 0 Z W 0 + P E l 0 Z W 1 M b 2 N h d G l v b j 4 8 S X R l b V R 5 c G U + R m 9 y b X V s Y T w v S X R l b V R 5 c G U + P E l 0 Z W 1 Q Y X R o P l N l Y 3 R p b 2 4 x L 0 d s b 2 J h b F R l Y 2 h f R l 9 E Y X R h L 1 J l b m F t Z W Q l M j B D b 2 x 1 b W 5 z P C 9 J d G V t U G F 0 a D 4 8 L 0 l 0 Z W 1 M b 2 N h d G l v b j 4 8 U 3 R h Y m x l R W 5 0 c m l l c y A v P j w v S X R l b T 4 8 L 0 l 0 Z W 1 z P j w v T G 9 j Y W x Q Y W N r Y W d l T W V 0 Y W R h d G F G a W x l P h Y A A A B Q S w U G A A A A A A A A A A A A A A A A A A A A A A A A J g E A A A E A A A D Q j J 3 f A R X R E Y x 6 A M B P w p f r A Q A A A E t o 8 1 a S o X t N o + i N 2 z M t s g I A A A A A A g A A A A A A E G Y A A A A B A A A g A A A A l S 4 H T G b f p r f F 8 C K 7 S z 3 R O C U y n H I 7 8 R X P U H l k 9 1 s z P c w A A A A A D o A A A A A C A A A g A A A A 7 A + 9 Z z e 7 p v H 5 u 1 9 F Y o h f n F w P P P v s m J j j n Y 9 C W h C q p S Z Q A A A A S Y T a g B + O n q d v s 8 L v W R 4 Z 4 A c A U Q Y 7 K C X C j b n M 0 h X Q B G V y n g 9 Z 9 U t V V v Q E d h 5 S 4 U Y l Y R k 6 C k 8 H i M / W D 2 o s m E 8 R P y P t b y J w h M k V 7 K E J 4 l q J r 3 5 A A A A A Q 9 y s y + S U e b 1 l Y O 1 Q N D z S Y v H 7 r J L S x X C D 6 S D B y U E i c s x q l x B / 8 G 4 N b B G 9 3 K 0 Y j h n h 0 6 M R K D P Y h F 4 m 7 l C B L T n N N A = = < / D a t a M a s h u p > 
</file>

<file path=customXml/itemProps1.xml><?xml version="1.0" encoding="utf-8"?>
<ds:datastoreItem xmlns:ds="http://schemas.openxmlformats.org/officeDocument/2006/customXml" ds:itemID="{151FB984-9108-4D71-81DD-17ADB0A0F4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Page002</vt:lpstr>
      <vt:lpstr>GlobalTech_01</vt:lpstr>
      <vt:lpstr>Dept_Averages</vt:lpstr>
      <vt:lpstr>GlobalTech_Data</vt:lpstr>
      <vt:lpstr>Country_Headcount</vt:lpstr>
      <vt:lpstr>GlobalTech_Final_Data</vt:lpstr>
      <vt:lpstr>GlobalTech_F_Data</vt:lpstr>
      <vt:lpstr>Pivot Analysis</vt:lpstr>
      <vt:lpstr>Charts</vt:lpstr>
      <vt:lpstr>KPIs</vt:lpstr>
      <vt:lpstr>Dashboard</vt:lpstr>
      <vt:lpstr>GlobalTech_F_Data</vt:lpstr>
      <vt:lpstr>GlobalTech_Raw_Data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Noch Inc</dc:creator>
  <cp:lastModifiedBy>Noch Inc</cp:lastModifiedBy>
  <dcterms:created xsi:type="dcterms:W3CDTF">2025-10-18T11:30:25Z</dcterms:created>
  <dcterms:modified xsi:type="dcterms:W3CDTF">2025-10-19T20:48:39Z</dcterms:modified>
</cp:coreProperties>
</file>