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ea9c19c791776/tac/Learn-LAPTOP-J90N6HDI/"/>
    </mc:Choice>
  </mc:AlternateContent>
  <xr:revisionPtr revIDLastSave="0" documentId="8_{50465527-A8E3-4EDB-A152-A270EF779042}" xr6:coauthVersionLast="47" xr6:coauthVersionMax="47" xr10:uidLastSave="{00000000-0000-0000-0000-000000000000}"/>
  <bookViews>
    <workbookView xWindow="-120" yWindow="-120" windowWidth="20730" windowHeight="11160" tabRatio="1000" firstSheet="2" activeTab="2" xr2:uid="{00000000-000D-0000-FFFF-FFFF00000000}"/>
  </bookViews>
  <sheets>
    <sheet name="HOME" sheetId="1" r:id="rId1"/>
    <sheet name="Triangles" sheetId="11" r:id="rId2"/>
    <sheet name="Intro" sheetId="3" r:id="rId3"/>
    <sheet name="RM" sheetId="2" r:id="rId4"/>
    <sheet name="Claim Reserves Types" sheetId="9" r:id="rId5"/>
    <sheet name="DFs" sheetId="6" r:id="rId6"/>
    <sheet name="CDFs" sheetId="12" r:id="rId7"/>
    <sheet name="IBNR Reserves" sheetId="4" r:id="rId8"/>
    <sheet name="Case OS" sheetId="10" r:id="rId9"/>
    <sheet name="Outstanding Reserves" sheetId="5" r:id="rId10"/>
    <sheet name="CLM" sheetId="7" r:id="rId11"/>
    <sheet name="BFM" sheetId="13" r:id="rId12"/>
    <sheet name="Expected Method" sheetId="14" r:id="rId13"/>
    <sheet name="Selecting Development Factors" sheetId="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3" l="1"/>
  <c r="I6" i="13"/>
  <c r="I7" i="13"/>
  <c r="I8" i="13"/>
  <c r="I4" i="13"/>
  <c r="G5" i="7"/>
  <c r="G6" i="7"/>
  <c r="G7" i="7"/>
  <c r="G8" i="7"/>
  <c r="G4" i="7"/>
  <c r="B3" i="7"/>
  <c r="B4" i="7"/>
  <c r="B5" i="7"/>
  <c r="B6" i="7"/>
  <c r="B7" i="7"/>
  <c r="B8" i="7"/>
  <c r="H9" i="13"/>
  <c r="C4" i="14"/>
  <c r="D4" i="14" s="1"/>
  <c r="F4" i="14" s="1"/>
  <c r="C5" i="14"/>
  <c r="C6" i="14"/>
  <c r="C7" i="14"/>
  <c r="C8" i="14"/>
  <c r="D5" i="14"/>
  <c r="F5" i="14" s="1"/>
  <c r="D8" i="14"/>
  <c r="F8" i="14" s="1"/>
  <c r="B4" i="14"/>
  <c r="B5" i="14"/>
  <c r="B6" i="14"/>
  <c r="B7" i="14"/>
  <c r="B8" i="14"/>
  <c r="E3" i="14"/>
  <c r="E4" i="14"/>
  <c r="E5" i="14"/>
  <c r="E6" i="14"/>
  <c r="E7" i="14"/>
  <c r="E8" i="14"/>
  <c r="G3" i="13"/>
  <c r="G4" i="13"/>
  <c r="G5" i="13"/>
  <c r="G6" i="13"/>
  <c r="G7" i="13"/>
  <c r="G8" i="13"/>
  <c r="B3" i="14"/>
  <c r="F6" i="13"/>
  <c r="F7" i="13"/>
  <c r="F8" i="13"/>
  <c r="H8" i="13" s="1"/>
  <c r="F5" i="13"/>
  <c r="F4" i="13"/>
  <c r="C7" i="13"/>
  <c r="C6" i="13"/>
  <c r="C5" i="13"/>
  <c r="D4" i="13"/>
  <c r="C4" i="13"/>
  <c r="F8" i="7"/>
  <c r="E8" i="7"/>
  <c r="K8" i="7"/>
  <c r="D7" i="14" l="1"/>
  <c r="F7" i="14" s="1"/>
  <c r="D6" i="14"/>
  <c r="F6" i="14" s="1"/>
  <c r="H7" i="13"/>
  <c r="H6" i="13"/>
  <c r="H5" i="13"/>
  <c r="H4" i="13"/>
  <c r="D5" i="12"/>
  <c r="E5" i="12"/>
  <c r="F5" i="12"/>
  <c r="E10" i="6"/>
  <c r="D10" i="6"/>
  <c r="C10" i="6"/>
  <c r="F10" i="6"/>
  <c r="G10" i="6"/>
  <c r="F9" i="14" l="1"/>
  <c r="A4" i="12"/>
  <c r="B4" i="12"/>
  <c r="C4" i="12"/>
  <c r="D4" i="12"/>
  <c r="E4" i="12"/>
  <c r="A5" i="12"/>
  <c r="K5" i="11" l="1"/>
  <c r="L4" i="11"/>
  <c r="K4" i="11"/>
  <c r="M3" i="11"/>
  <c r="L3" i="11"/>
  <c r="K3" i="11"/>
  <c r="J6" i="11"/>
  <c r="J5" i="11"/>
  <c r="J4" i="11"/>
  <c r="J3" i="11"/>
  <c r="C4" i="10" l="1"/>
  <c r="C5" i="9" l="1"/>
  <c r="C6" i="9"/>
  <c r="C4" i="9"/>
  <c r="E4" i="9"/>
  <c r="F4" i="9" s="1"/>
  <c r="F9" i="8" l="1"/>
  <c r="E9" i="8"/>
  <c r="D9" i="8"/>
  <c r="C9" i="8"/>
  <c r="B9" i="8"/>
  <c r="F8" i="8"/>
  <c r="E8" i="8"/>
  <c r="D8" i="8"/>
  <c r="C8" i="8"/>
  <c r="B8" i="8"/>
  <c r="L8" i="7" l="1"/>
  <c r="D4" i="7"/>
  <c r="C7" i="7"/>
  <c r="A1" i="6"/>
  <c r="A7" i="6"/>
  <c r="B7" i="6"/>
  <c r="F3" i="6"/>
  <c r="B3" i="6"/>
  <c r="C3" i="6"/>
  <c r="D3" i="6"/>
  <c r="E3" i="6"/>
  <c r="B4" i="6"/>
  <c r="C4" i="6"/>
  <c r="D4" i="6"/>
  <c r="E4" i="6"/>
  <c r="B5" i="6"/>
  <c r="C5" i="6"/>
  <c r="D5" i="6"/>
  <c r="B6" i="6"/>
  <c r="C6" i="6"/>
  <c r="A3" i="6"/>
  <c r="A4" i="6"/>
  <c r="A5" i="6"/>
  <c r="A6" i="6"/>
  <c r="A2" i="6"/>
  <c r="L7" i="7" l="1"/>
  <c r="E7" i="7"/>
  <c r="F7" i="7" s="1"/>
  <c r="K7" i="7"/>
  <c r="C6" i="7"/>
  <c r="N7" i="7"/>
  <c r="M7" i="7"/>
  <c r="N8" i="7"/>
  <c r="M8" i="7"/>
  <c r="E9" i="6"/>
  <c r="D9" i="6"/>
  <c r="C9" i="6"/>
  <c r="F9" i="6"/>
  <c r="D4" i="5"/>
  <c r="D4" i="4"/>
  <c r="L6" i="7" l="1"/>
  <c r="K6" i="7"/>
  <c r="E6" i="7"/>
  <c r="F6" i="7" s="1"/>
  <c r="C5" i="7"/>
  <c r="J8" i="7"/>
  <c r="H8" i="7"/>
  <c r="J7" i="7"/>
  <c r="H7" i="7"/>
  <c r="F8" i="2" a="1"/>
  <c r="F8" i="2"/>
  <c r="F7" i="2" a="1"/>
  <c r="F7" i="2"/>
  <c r="F6" i="2" a="1"/>
  <c r="F6" i="2"/>
  <c r="F5" i="2" a="1"/>
  <c r="F5" i="2"/>
  <c r="L5" i="7" l="1"/>
  <c r="K5" i="7"/>
  <c r="E5" i="7"/>
  <c r="F5" i="7" s="1"/>
  <c r="N6" i="7"/>
  <c r="M6" i="7"/>
  <c r="C4" i="7"/>
  <c r="N5" i="7"/>
  <c r="M5" i="7"/>
  <c r="J6" i="7" l="1"/>
  <c r="H6" i="7"/>
  <c r="L4" i="7"/>
  <c r="N4" i="7" s="1"/>
  <c r="K4" i="7"/>
  <c r="E4" i="7"/>
  <c r="F4" i="7" s="1"/>
  <c r="J5" i="7"/>
  <c r="H5" i="7"/>
  <c r="M4" i="7"/>
  <c r="J4" i="7" l="1"/>
  <c r="H4" i="7"/>
  <c r="H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<sst xmlns="http://schemas.openxmlformats.org/spreadsheetml/2006/main" count="108" uniqueCount="64">
  <si>
    <t>Reported Claims (Cumulatively)</t>
  </si>
  <si>
    <t>AY/AY</t>
  </si>
  <si>
    <t>Reported Claims (Incremental)</t>
  </si>
  <si>
    <t>AY/DY</t>
  </si>
  <si>
    <t>Why there is delay</t>
  </si>
  <si>
    <t>Policy No.</t>
  </si>
  <si>
    <t>Accident Date</t>
  </si>
  <si>
    <t>Reporting date</t>
  </si>
  <si>
    <t>Settlement date</t>
  </si>
  <si>
    <t>#1</t>
  </si>
  <si>
    <t>#2</t>
  </si>
  <si>
    <t>#3</t>
  </si>
  <si>
    <t>Reserving Method Selection</t>
  </si>
  <si>
    <t>Ultimate</t>
  </si>
  <si>
    <t>Selected</t>
  </si>
  <si>
    <t>Selected Ultimate</t>
  </si>
  <si>
    <t>IBNR</t>
  </si>
  <si>
    <t>CLM</t>
  </si>
  <si>
    <t>BF</t>
  </si>
  <si>
    <t>IELR</t>
  </si>
  <si>
    <t>Marine</t>
  </si>
  <si>
    <t>Fire</t>
  </si>
  <si>
    <t>Liability</t>
  </si>
  <si>
    <t>Motor</t>
  </si>
  <si>
    <t>Paid</t>
  </si>
  <si>
    <t>Case OS</t>
  </si>
  <si>
    <t>Reported Claims</t>
  </si>
  <si>
    <t>Unreported Claims</t>
  </si>
  <si>
    <t>Ultimate Claims</t>
  </si>
  <si>
    <t>Total unpaid claims/ All Reserves</t>
  </si>
  <si>
    <t>?</t>
  </si>
  <si>
    <t>*Highlighted may contain reserves other than Case OS</t>
  </si>
  <si>
    <t>DFs</t>
  </si>
  <si>
    <t>CDFs</t>
  </si>
  <si>
    <t>1-2</t>
  </si>
  <si>
    <t>2-3</t>
  </si>
  <si>
    <t>3-4</t>
  </si>
  <si>
    <t>4-5</t>
  </si>
  <si>
    <t>As per DF calculation</t>
  </si>
  <si>
    <t>Solution</t>
  </si>
  <si>
    <t>Example of IBNR Reserves</t>
  </si>
  <si>
    <t>LOB</t>
  </si>
  <si>
    <t xml:space="preserve">Reported </t>
  </si>
  <si>
    <t>Projected Ultimate</t>
  </si>
  <si>
    <t>Motor TP</t>
  </si>
  <si>
    <t>Long tailed</t>
  </si>
  <si>
    <t>Motor OD</t>
  </si>
  <si>
    <t>A&amp;E</t>
  </si>
  <si>
    <t>Outstanding</t>
  </si>
  <si>
    <t>Incurred/ Reported</t>
  </si>
  <si>
    <t>Chain Ladder Method (CLM)</t>
  </si>
  <si>
    <t>Year</t>
  </si>
  <si>
    <t>Incurred</t>
  </si>
  <si>
    <t>Actual Loss Ratio</t>
  </si>
  <si>
    <t>Check</t>
  </si>
  <si>
    <t>Development</t>
  </si>
  <si>
    <t>Undeveloped</t>
  </si>
  <si>
    <t>Earned Premium</t>
  </si>
  <si>
    <t>ELR</t>
  </si>
  <si>
    <t>Expected LR/ Ultimate Loss Ratio</t>
  </si>
  <si>
    <t>Selecting DFs</t>
  </si>
  <si>
    <t>Last 3 years</t>
  </si>
  <si>
    <t>Last 5 years</t>
  </si>
  <si>
    <t>Last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</si>
</sst>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_ ;_ * \-#,##0_ ;_ * &quot;-&quot;??_ ;_ @_ "/>
    <numFmt numFmtId="165" formatCode="0.0000"/>
    <numFmt numFmtId="166" formatCode="_-[$£-809]* #,##0.00_-;\-[$£-809]* #,##0.00_-;_-[$£-809]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wrapText="1"/>
    </xf>
    <xf numFmtId="166" fontId="0" fillId="0" borderId="0" xfId="0" applyNumberFormat="1"/>
    <xf numFmtId="0" fontId="0" fillId="0" borderId="0" xfId="0" quotePrefix="1"/>
    <xf numFmtId="0" fontId="2" fillId="0" borderId="0" xfId="0" applyFont="1"/>
    <xf numFmtId="43" fontId="0" fillId="0" borderId="0" xfId="1" applyFont="1"/>
    <xf numFmtId="43" fontId="2" fillId="0" borderId="0" xfId="1" applyFont="1"/>
    <xf numFmtId="9" fontId="0" fillId="0" borderId="0" xfId="1" applyNumberFormat="1" applyFont="1"/>
    <xf numFmtId="43" fontId="0" fillId="0" borderId="0" xfId="0" applyNumberFormat="1"/>
    <xf numFmtId="0" fontId="1" fillId="0" borderId="0" xfId="0" applyFont="1" applyAlignment="1">
      <alignment horizontal="center" vertical="center" wrapText="1"/>
    </xf>
    <xf numFmtId="9" fontId="0" fillId="0" borderId="0" xfId="2" applyFont="1"/>
    <xf numFmtId="10" fontId="0" fillId="0" borderId="0" xfId="2" applyNumberFormat="1" applyFont="1"/>
    <xf numFmtId="0" fontId="5" fillId="0" borderId="0" xfId="0" applyFont="1"/>
    <xf numFmtId="0" fontId="1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7"/>
    </sheetView>
  </sheetViews>
  <sheetFormatPr defaultRowHeight="15"/>
  <cols>
    <col min="1" max="1" width="6.5703125" customWidth="1"/>
    <col min="2" max="7" width="6.7109375" customWidth="1"/>
  </cols>
  <sheetData>
    <row r="1" spans="1:6" s="1" customFormat="1">
      <c r="A1" s="1" t="s">
        <v>0</v>
      </c>
    </row>
    <row r="2" spans="1:6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</row>
    <row r="3" spans="1:6">
      <c r="A3" s="1">
        <v>2014</v>
      </c>
      <c r="B3">
        <v>100</v>
      </c>
      <c r="C3">
        <v>150</v>
      </c>
      <c r="D3">
        <v>180</v>
      </c>
      <c r="E3">
        <v>200</v>
      </c>
      <c r="F3">
        <v>225</v>
      </c>
    </row>
    <row r="4" spans="1:6">
      <c r="A4" s="1">
        <v>2015</v>
      </c>
      <c r="B4">
        <v>112</v>
      </c>
      <c r="C4">
        <v>173</v>
      </c>
      <c r="D4">
        <v>215</v>
      </c>
      <c r="E4">
        <v>245</v>
      </c>
    </row>
    <row r="5" spans="1:6">
      <c r="A5" s="1">
        <v>2016</v>
      </c>
      <c r="B5">
        <v>118</v>
      </c>
      <c r="C5">
        <v>185</v>
      </c>
      <c r="D5">
        <v>233</v>
      </c>
    </row>
    <row r="6" spans="1:6">
      <c r="A6" s="1">
        <v>2017</v>
      </c>
      <c r="B6">
        <v>122</v>
      </c>
      <c r="C6">
        <v>195</v>
      </c>
    </row>
    <row r="7" spans="1:6">
      <c r="A7" s="1">
        <v>2018</v>
      </c>
      <c r="B7">
        <v>125</v>
      </c>
    </row>
    <row r="8" spans="1:6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6EC9-8C3E-4B2B-AC13-60810FE3A5D6}">
  <dimension ref="A1:M7"/>
  <sheetViews>
    <sheetView workbookViewId="0">
      <selection activeCell="G15" sqref="G15"/>
    </sheetView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H1" s="1" t="s">
        <v>2</v>
      </c>
      <c r="I1" s="1"/>
      <c r="J1" s="1"/>
      <c r="K1" s="1"/>
      <c r="L1" s="1"/>
      <c r="M1" s="1"/>
    </row>
    <row r="2" spans="1:13">
      <c r="A2" s="1" t="s">
        <v>3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H2" s="1" t="s">
        <v>3</v>
      </c>
      <c r="I2" s="1">
        <v>0</v>
      </c>
      <c r="J2" s="1">
        <v>1</v>
      </c>
      <c r="K2" s="1">
        <v>2</v>
      </c>
      <c r="L2" s="1">
        <v>3</v>
      </c>
      <c r="M2" s="1">
        <v>4</v>
      </c>
    </row>
    <row r="3" spans="1:13">
      <c r="A3" s="1">
        <v>2014</v>
      </c>
      <c r="B3">
        <v>100</v>
      </c>
      <c r="C3">
        <v>150</v>
      </c>
      <c r="D3">
        <v>180</v>
      </c>
      <c r="E3">
        <v>200</v>
      </c>
      <c r="F3">
        <v>225</v>
      </c>
      <c r="H3" s="1">
        <v>2014</v>
      </c>
      <c r="I3">
        <v>100</v>
      </c>
      <c r="J3">
        <f>C3-B3</f>
        <v>50</v>
      </c>
      <c r="K3">
        <f t="shared" ref="K3:M5" si="0">D3-C3</f>
        <v>30</v>
      </c>
      <c r="L3">
        <f t="shared" si="0"/>
        <v>20</v>
      </c>
      <c r="M3">
        <f t="shared" si="0"/>
        <v>25</v>
      </c>
    </row>
    <row r="4" spans="1:13">
      <c r="A4" s="1">
        <v>2015</v>
      </c>
      <c r="B4">
        <v>112</v>
      </c>
      <c r="C4">
        <v>173</v>
      </c>
      <c r="D4">
        <v>215</v>
      </c>
      <c r="E4">
        <v>245</v>
      </c>
      <c r="H4" s="1">
        <v>2015</v>
      </c>
      <c r="I4">
        <v>112</v>
      </c>
      <c r="J4">
        <f t="shared" ref="J4:J6" si="1">C4-B4</f>
        <v>61</v>
      </c>
      <c r="K4">
        <f t="shared" si="0"/>
        <v>42</v>
      </c>
      <c r="L4">
        <f t="shared" si="0"/>
        <v>30</v>
      </c>
    </row>
    <row r="5" spans="1:13">
      <c r="A5" s="1">
        <v>2016</v>
      </c>
      <c r="B5">
        <v>118</v>
      </c>
      <c r="C5">
        <v>185</v>
      </c>
      <c r="D5">
        <v>233</v>
      </c>
      <c r="H5" s="1">
        <v>2016</v>
      </c>
      <c r="I5">
        <v>118</v>
      </c>
      <c r="J5">
        <f t="shared" si="1"/>
        <v>67</v>
      </c>
      <c r="K5">
        <f t="shared" si="0"/>
        <v>48</v>
      </c>
    </row>
    <row r="6" spans="1:13">
      <c r="A6" s="1">
        <v>2017</v>
      </c>
      <c r="B6">
        <v>122</v>
      </c>
      <c r="C6">
        <v>195</v>
      </c>
      <c r="H6" s="1">
        <v>2017</v>
      </c>
      <c r="I6">
        <v>122</v>
      </c>
      <c r="J6">
        <f t="shared" si="1"/>
        <v>73</v>
      </c>
    </row>
    <row r="7" spans="1:13">
      <c r="A7" s="1">
        <v>2018</v>
      </c>
      <c r="B7">
        <v>125</v>
      </c>
      <c r="H7" s="1">
        <v>2018</v>
      </c>
      <c r="I7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42B1-7228-4357-99C2-57DF940D5AF5}">
  <dimension ref="A1:D6"/>
  <sheetViews>
    <sheetView tabSelected="1" workbookViewId="0">
      <selection activeCell="E3" sqref="E3"/>
    </sheetView>
  </sheetViews>
  <sheetFormatPr defaultRowHeight="15"/>
  <cols>
    <col min="2" max="3" width="10.5703125" bestFit="1" customWidth="1"/>
    <col min="4" max="4" width="13.140625" customWidth="1"/>
  </cols>
  <sheetData>
    <row r="1" spans="1:4" s="1" customFormat="1">
      <c r="A1" s="1" t="s">
        <v>4</v>
      </c>
    </row>
    <row r="2" spans="1:4" s="1" customFormat="1"/>
    <row r="3" spans="1:4" s="2" customFormat="1" ht="30.75" customHeight="1">
      <c r="A3" s="2" t="s">
        <v>5</v>
      </c>
      <c r="B3" s="2" t="s">
        <v>6</v>
      </c>
      <c r="C3" s="2" t="s">
        <v>7</v>
      </c>
      <c r="D3" s="2" t="s">
        <v>8</v>
      </c>
    </row>
    <row r="4" spans="1:4" ht="30.75" customHeight="1">
      <c r="A4" t="s">
        <v>9</v>
      </c>
      <c r="B4" s="6">
        <v>43121</v>
      </c>
      <c r="C4" s="6">
        <v>43147</v>
      </c>
      <c r="D4" s="6">
        <v>43241</v>
      </c>
    </row>
    <row r="5" spans="1:4">
      <c r="A5" t="s">
        <v>10</v>
      </c>
      <c r="B5" s="6">
        <v>43446</v>
      </c>
      <c r="C5" s="6">
        <v>43486</v>
      </c>
      <c r="D5" s="6">
        <v>43487</v>
      </c>
    </row>
    <row r="6" spans="1:4">
      <c r="A6" t="s">
        <v>11</v>
      </c>
      <c r="B6" s="6">
        <v>43198</v>
      </c>
      <c r="C6" s="6">
        <v>43470</v>
      </c>
      <c r="D6" s="6">
        <v>43466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26CB-6CC1-42DB-990A-C236F009453F}">
  <dimension ref="A1:G8"/>
  <sheetViews>
    <sheetView workbookViewId="0">
      <selection activeCell="F9" sqref="F9"/>
    </sheetView>
  </sheetViews>
  <sheetFormatPr defaultRowHeight="15"/>
  <cols>
    <col min="1" max="1" width="9.140625" style="1"/>
    <col min="2" max="4" width="6.85546875" customWidth="1"/>
    <col min="6" max="6" width="9.28515625" customWidth="1"/>
  </cols>
  <sheetData>
    <row r="1" spans="1:7">
      <c r="A1" s="1" t="s">
        <v>12</v>
      </c>
    </row>
    <row r="3" spans="1:7" s="2" customFormat="1" ht="37.5" customHeight="1">
      <c r="B3" s="33" t="s">
        <v>13</v>
      </c>
      <c r="C3" s="33"/>
      <c r="D3" s="33"/>
      <c r="E3" s="2" t="s">
        <v>14</v>
      </c>
      <c r="F3" s="2" t="s">
        <v>15</v>
      </c>
      <c r="G3" s="2" t="s">
        <v>16</v>
      </c>
    </row>
    <row r="4" spans="1:7" s="1" customFormat="1">
      <c r="B4" s="1" t="s">
        <v>17</v>
      </c>
      <c r="C4" s="1" t="s">
        <v>18</v>
      </c>
      <c r="D4" s="1" t="s">
        <v>19</v>
      </c>
    </row>
    <row r="5" spans="1:7">
      <c r="A5" s="1" t="s">
        <v>20</v>
      </c>
      <c r="B5" s="5">
        <v>1400</v>
      </c>
      <c r="C5" s="5">
        <v>2000</v>
      </c>
      <c r="D5" s="5">
        <v>1250</v>
      </c>
      <c r="E5" t="s">
        <v>18</v>
      </c>
      <c r="F5" s="5" cm="1">
        <f t="array" ref="F5">HLOOKUP(E5,$B$4:$D$9,COUNTA($A$5:A5)+1,FALSE)</f>
        <v>2000</v>
      </c>
      <c r="G5" s="4"/>
    </row>
    <row r="6" spans="1:7">
      <c r="A6" s="1" t="s">
        <v>21</v>
      </c>
      <c r="B6" s="5">
        <v>1400</v>
      </c>
      <c r="C6" s="5">
        <v>2000</v>
      </c>
      <c r="D6" s="5">
        <v>1250</v>
      </c>
      <c r="E6" t="s">
        <v>18</v>
      </c>
      <c r="F6" s="5" cm="1">
        <f t="array" ref="F6">HLOOKUP(E6,$B$4:$D$9,COUNTA($A$5:A6)+1,FALSE)</f>
        <v>2000</v>
      </c>
      <c r="G6" s="4"/>
    </row>
    <row r="7" spans="1:7">
      <c r="A7" s="1" t="s">
        <v>22</v>
      </c>
      <c r="B7" s="5">
        <v>2500</v>
      </c>
      <c r="C7" s="5">
        <v>2300</v>
      </c>
      <c r="D7" s="5">
        <v>2000</v>
      </c>
      <c r="E7" t="s">
        <v>17</v>
      </c>
      <c r="F7" s="5" cm="1">
        <f t="array" ref="F7">HLOOKUP(E7,$B$4:$D$9,COUNTA($A$5:A7)+1,FALSE)</f>
        <v>2500</v>
      </c>
      <c r="G7" s="4"/>
    </row>
    <row r="8" spans="1:7">
      <c r="A8" s="1" t="s">
        <v>23</v>
      </c>
      <c r="B8" s="5">
        <v>7000</v>
      </c>
      <c r="C8" s="5">
        <v>7500</v>
      </c>
      <c r="D8" s="5">
        <v>6500</v>
      </c>
      <c r="E8" s="3"/>
      <c r="F8" s="5" t="e" cm="1">
        <f t="array" ref="F8">HLOOKUP(E8,$B$4:$D$9,COUNTA($A$5:A8)+1,FALSE)</f>
        <v>#N/A</v>
      </c>
      <c r="G8" s="4"/>
    </row>
  </sheetData>
  <mergeCells count="1"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00E7-CBB9-4F0F-9CB0-9BEB72A7ACB1}">
  <dimension ref="A1:F8"/>
  <sheetViews>
    <sheetView workbookViewId="0">
      <selection activeCell="F6" sqref="A3:F6"/>
    </sheetView>
  </sheetViews>
  <sheetFormatPr defaultRowHeight="15"/>
  <cols>
    <col min="1" max="1" width="9" customWidth="1"/>
    <col min="2" max="3" width="9" style="12" customWidth="1"/>
    <col min="4" max="4" width="11" customWidth="1"/>
    <col min="6" max="6" width="13.28515625" customWidth="1"/>
  </cols>
  <sheetData>
    <row r="1" spans="1:6">
      <c r="E1" s="16"/>
    </row>
    <row r="2" spans="1:6" ht="17.25" customHeight="1">
      <c r="D2" s="15"/>
    </row>
    <row r="3" spans="1:6" s="14" customFormat="1" ht="47.25" customHeight="1">
      <c r="A3" s="14" t="s">
        <v>24</v>
      </c>
      <c r="B3" s="13" t="s">
        <v>25</v>
      </c>
      <c r="C3" s="13" t="s">
        <v>26</v>
      </c>
      <c r="D3" s="18" t="s">
        <v>27</v>
      </c>
      <c r="E3" s="13" t="s">
        <v>28</v>
      </c>
      <c r="F3" s="13" t="s">
        <v>29</v>
      </c>
    </row>
    <row r="4" spans="1:6">
      <c r="A4">
        <v>100</v>
      </c>
      <c r="B4" s="12">
        <v>50</v>
      </c>
      <c r="C4" s="12">
        <f>SUM(A4:B4)</f>
        <v>150</v>
      </c>
      <c r="D4">
        <v>250</v>
      </c>
      <c r="E4">
        <f>SUM(C4,D4:D4)</f>
        <v>400</v>
      </c>
      <c r="F4">
        <f>E4-A4</f>
        <v>300</v>
      </c>
    </row>
    <row r="5" spans="1:6">
      <c r="A5">
        <v>425</v>
      </c>
      <c r="B5" s="12">
        <v>700</v>
      </c>
      <c r="C5" s="12">
        <f>SUM(A5:B5)</f>
        <v>1125</v>
      </c>
      <c r="D5">
        <v>1020</v>
      </c>
      <c r="E5">
        <v>2145</v>
      </c>
      <c r="F5">
        <v>1720</v>
      </c>
    </row>
    <row r="6" spans="1:6">
      <c r="A6">
        <v>150</v>
      </c>
      <c r="B6" s="12">
        <v>58</v>
      </c>
      <c r="C6" s="12">
        <f>SUM(A6:B6)</f>
        <v>208</v>
      </c>
      <c r="D6">
        <v>41</v>
      </c>
      <c r="E6" t="s">
        <v>30</v>
      </c>
      <c r="F6" t="s">
        <v>30</v>
      </c>
    </row>
    <row r="8" spans="1:6">
      <c r="A8" s="1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FE83-F791-4870-B795-369AAB9AD8E2}">
  <dimension ref="A1:G10"/>
  <sheetViews>
    <sheetView workbookViewId="0">
      <selection activeCell="G10" sqref="A1:G10"/>
    </sheetView>
  </sheetViews>
  <sheetFormatPr defaultRowHeight="15"/>
  <sheetData>
    <row r="1" spans="1:7">
      <c r="A1" s="1" t="str">
        <f>HOME!A1</f>
        <v>Reported Claims (Cumulatively)</v>
      </c>
    </row>
    <row r="2" spans="1:7">
      <c r="A2" s="1" t="str">
        <f>HOME!A2</f>
        <v>AY/AY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7">
      <c r="A3" s="1">
        <f>HOME!A3</f>
        <v>2014</v>
      </c>
      <c r="B3">
        <f>HOME!B3</f>
        <v>100</v>
      </c>
      <c r="C3">
        <f>HOME!C3</f>
        <v>150</v>
      </c>
      <c r="D3">
        <f>HOME!D3</f>
        <v>180</v>
      </c>
      <c r="E3">
        <f>HOME!E3</f>
        <v>200</v>
      </c>
      <c r="F3">
        <f>HOME!F3</f>
        <v>225</v>
      </c>
    </row>
    <row r="4" spans="1:7">
      <c r="A4" s="1">
        <f>HOME!A4</f>
        <v>2015</v>
      </c>
      <c r="B4">
        <f>HOME!B4</f>
        <v>112</v>
      </c>
      <c r="C4">
        <f>HOME!C4</f>
        <v>173</v>
      </c>
      <c r="D4">
        <f>HOME!D4</f>
        <v>215</v>
      </c>
      <c r="E4">
        <f>HOME!E4</f>
        <v>245</v>
      </c>
    </row>
    <row r="5" spans="1:7">
      <c r="A5" s="1">
        <f>HOME!A5</f>
        <v>2016</v>
      </c>
      <c r="B5">
        <f>HOME!B5</f>
        <v>118</v>
      </c>
      <c r="C5">
        <f>HOME!C5</f>
        <v>185</v>
      </c>
      <c r="D5">
        <f>HOME!D5</f>
        <v>233</v>
      </c>
    </row>
    <row r="6" spans="1:7">
      <c r="A6" s="1">
        <f>HOME!A6</f>
        <v>2017</v>
      </c>
      <c r="B6">
        <f>HOME!B6</f>
        <v>122</v>
      </c>
      <c r="C6">
        <f>HOME!C6</f>
        <v>195</v>
      </c>
    </row>
    <row r="7" spans="1:7">
      <c r="A7" s="1">
        <f>HOME!A7</f>
        <v>2018</v>
      </c>
      <c r="B7">
        <f>HOME!B7</f>
        <v>125</v>
      </c>
    </row>
    <row r="9" spans="1:7">
      <c r="A9" s="1" t="s">
        <v>32</v>
      </c>
      <c r="C9" s="7">
        <f>SUM(C3:C6)/SUM(B3:B6)</f>
        <v>1.5553097345132743</v>
      </c>
      <c r="D9" s="7">
        <f>SUM(D3:D5)/SUM(C3:C5)</f>
        <v>1.2362204724409449</v>
      </c>
      <c r="E9" s="7">
        <f>SUM(E3:E4)/SUM(D3:D4)</f>
        <v>1.1265822784810127</v>
      </c>
      <c r="F9" s="7">
        <f>SUM(F3:F3)/SUM(E3:E3)</f>
        <v>1.125</v>
      </c>
      <c r="G9">
        <v>1</v>
      </c>
    </row>
    <row r="10" spans="1:7">
      <c r="A10" s="1" t="s">
        <v>33</v>
      </c>
      <c r="C10" s="7">
        <f t="shared" ref="C10:E10" si="0">C9*D10</f>
        <v>2.4368469834942919</v>
      </c>
      <c r="D10" s="7">
        <f t="shared" si="0"/>
        <v>1.566792086115818</v>
      </c>
      <c r="E10" s="7">
        <f t="shared" si="0"/>
        <v>1.2674050632911393</v>
      </c>
      <c r="F10" s="7">
        <f>F9*G10</f>
        <v>1.125</v>
      </c>
      <c r="G10">
        <f>G9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7B29-577E-441D-B233-26D95E0328F4}">
  <dimension ref="A3:G6"/>
  <sheetViews>
    <sheetView workbookViewId="0">
      <selection activeCell="E6" sqref="E6"/>
    </sheetView>
  </sheetViews>
  <sheetFormatPr defaultRowHeight="15"/>
  <cols>
    <col min="2" max="6" width="6" customWidth="1"/>
    <col min="7" max="7" width="11.7109375" customWidth="1"/>
  </cols>
  <sheetData>
    <row r="3" spans="1:7">
      <c r="B3" s="23" t="s">
        <v>34</v>
      </c>
      <c r="C3" s="23" t="s">
        <v>35</v>
      </c>
      <c r="D3" s="23" t="s">
        <v>36</v>
      </c>
      <c r="E3" s="23" t="s">
        <v>37</v>
      </c>
      <c r="F3" s="23"/>
    </row>
    <row r="4" spans="1:7" s="12" customFormat="1" ht="36" customHeight="1">
      <c r="A4" s="12" t="str">
        <f>DFs!A9</f>
        <v>DFs</v>
      </c>
      <c r="B4" s="12">
        <f>DFs!C9</f>
        <v>1.5553097345132743</v>
      </c>
      <c r="C4" s="12">
        <f>DFs!D9</f>
        <v>1.2362204724409449</v>
      </c>
      <c r="D4" s="12">
        <f>DFs!E9</f>
        <v>1.1265822784810127</v>
      </c>
      <c r="E4" s="12">
        <f>DFs!F9</f>
        <v>1.125</v>
      </c>
      <c r="F4" s="12">
        <v>1</v>
      </c>
      <c r="G4" s="12" t="s">
        <v>38</v>
      </c>
    </row>
    <row r="5" spans="1:7">
      <c r="A5" t="str">
        <f>DFs!A10</f>
        <v>CDFs</v>
      </c>
      <c r="B5" t="s">
        <v>30</v>
      </c>
      <c r="C5" t="s">
        <v>30</v>
      </c>
      <c r="D5">
        <f t="shared" ref="D5" si="0">D4*E5</f>
        <v>1.2674050632911393</v>
      </c>
      <c r="E5">
        <f>E4*F5</f>
        <v>1.125</v>
      </c>
      <c r="F5">
        <f>F4</f>
        <v>1</v>
      </c>
    </row>
    <row r="6" spans="1:7">
      <c r="A6" s="24" t="s">
        <v>39</v>
      </c>
      <c r="B6" s="24">
        <v>2.4368469834942919</v>
      </c>
      <c r="C6" s="24">
        <v>1.566792086115818</v>
      </c>
      <c r="D6" s="24">
        <v>1.2674050632911393</v>
      </c>
      <c r="E6" s="24">
        <v>1.125</v>
      </c>
      <c r="F6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08B7-1828-4C84-84B8-DEB3C0D34E1B}">
  <dimension ref="A1:E7"/>
  <sheetViews>
    <sheetView workbookViewId="0">
      <selection activeCell="E9" sqref="A1:E9"/>
    </sheetView>
  </sheetViews>
  <sheetFormatPr defaultRowHeight="15"/>
  <cols>
    <col min="1" max="1" width="11.28515625" customWidth="1"/>
    <col min="2" max="2" width="12.42578125" customWidth="1"/>
    <col min="3" max="4" width="10.140625" bestFit="1" customWidth="1"/>
  </cols>
  <sheetData>
    <row r="1" spans="1:5" s="1" customFormat="1">
      <c r="A1" s="1" t="s">
        <v>40</v>
      </c>
    </row>
    <row r="3" spans="1:5" s="2" customFormat="1" ht="33" customHeight="1">
      <c r="A3" s="2" t="s">
        <v>41</v>
      </c>
      <c r="B3" s="2" t="s">
        <v>42</v>
      </c>
      <c r="C3" s="2" t="s">
        <v>43</v>
      </c>
      <c r="D3" s="2" t="s">
        <v>16</v>
      </c>
    </row>
    <row r="4" spans="1:5">
      <c r="A4" s="1" t="s">
        <v>20</v>
      </c>
      <c r="B4" s="5">
        <v>2240</v>
      </c>
      <c r="C4" s="5">
        <v>3390</v>
      </c>
      <c r="D4" s="5">
        <f>C4-B4</f>
        <v>1150</v>
      </c>
    </row>
    <row r="5" spans="1:5">
      <c r="A5" s="1" t="s">
        <v>44</v>
      </c>
      <c r="B5" s="5">
        <v>9056</v>
      </c>
      <c r="C5" s="5">
        <v>20000</v>
      </c>
      <c r="D5" s="5" t="s">
        <v>30</v>
      </c>
      <c r="E5" t="s">
        <v>45</v>
      </c>
    </row>
    <row r="6" spans="1:5">
      <c r="A6" s="1" t="s">
        <v>46</v>
      </c>
      <c r="B6" s="5">
        <v>15781</v>
      </c>
      <c r="C6" s="5" t="s">
        <v>30</v>
      </c>
      <c r="D6" s="5">
        <v>3219</v>
      </c>
    </row>
    <row r="7" spans="1:5">
      <c r="A7" s="1" t="s">
        <v>47</v>
      </c>
      <c r="B7" s="5" t="s">
        <v>30</v>
      </c>
      <c r="C7" s="5">
        <v>15200</v>
      </c>
      <c r="D7" s="5">
        <v>12200</v>
      </c>
      <c r="E7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A25B-ED22-49DF-A34B-2C9370FD135F}">
  <dimension ref="A3:C6"/>
  <sheetViews>
    <sheetView workbookViewId="0">
      <selection activeCell="G6" sqref="G6"/>
    </sheetView>
  </sheetViews>
  <sheetFormatPr defaultRowHeight="15"/>
  <cols>
    <col min="1" max="1" width="17" customWidth="1"/>
  </cols>
  <sheetData>
    <row r="3" spans="1:3" ht="42" customHeight="1">
      <c r="A3" s="19" t="s">
        <v>26</v>
      </c>
      <c r="B3" s="20" t="s">
        <v>24</v>
      </c>
      <c r="C3" s="19" t="s">
        <v>25</v>
      </c>
    </row>
    <row r="4" spans="1:3">
      <c r="A4" s="21">
        <v>150</v>
      </c>
      <c r="B4" s="22">
        <v>100</v>
      </c>
      <c r="C4" s="21">
        <f>A4-B4</f>
        <v>50</v>
      </c>
    </row>
    <row r="5" spans="1:3">
      <c r="A5" s="21">
        <v>1125</v>
      </c>
      <c r="B5" s="22">
        <v>425</v>
      </c>
      <c r="C5" s="21" t="s">
        <v>30</v>
      </c>
    </row>
    <row r="6" spans="1:3">
      <c r="A6" s="21">
        <v>208</v>
      </c>
      <c r="B6" s="22" t="s">
        <v>30</v>
      </c>
      <c r="C6" s="21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0ECD-EA0A-40F5-ADDC-2ED8CE422C14}">
  <dimension ref="A1:E5"/>
  <sheetViews>
    <sheetView workbookViewId="0">
      <selection activeCell="D5" sqref="D5"/>
    </sheetView>
  </sheetViews>
  <sheetFormatPr defaultRowHeight="15"/>
  <cols>
    <col min="2" max="2" width="7.42578125" customWidth="1"/>
    <col min="3" max="3" width="11" customWidth="1"/>
    <col min="4" max="4" width="10.140625" customWidth="1"/>
  </cols>
  <sheetData>
    <row r="1" spans="1:5">
      <c r="A1" s="1" t="s">
        <v>40</v>
      </c>
      <c r="B1" s="1"/>
      <c r="C1" s="1"/>
      <c r="D1" s="1"/>
      <c r="E1" s="1"/>
    </row>
    <row r="3" spans="1:5" ht="30" customHeight="1">
      <c r="A3" s="2" t="s">
        <v>41</v>
      </c>
      <c r="B3" s="2" t="s">
        <v>24</v>
      </c>
      <c r="C3" s="2" t="s">
        <v>48</v>
      </c>
      <c r="D3" s="2" t="s">
        <v>49</v>
      </c>
      <c r="E3" s="2"/>
    </row>
    <row r="4" spans="1:5">
      <c r="A4" t="s">
        <v>20</v>
      </c>
      <c r="B4">
        <v>2000</v>
      </c>
      <c r="C4">
        <v>3000</v>
      </c>
      <c r="D4">
        <f>B4+C4</f>
        <v>5000</v>
      </c>
    </row>
    <row r="5" spans="1:5">
      <c r="A5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8768-DCAD-4C07-8D77-B5B83CB313CC}">
  <dimension ref="A1:N9"/>
  <sheetViews>
    <sheetView workbookViewId="0">
      <selection activeCell="G3" sqref="G3:G8"/>
    </sheetView>
  </sheetViews>
  <sheetFormatPr defaultRowHeight="15"/>
  <cols>
    <col min="3" max="3" width="7.85546875" customWidth="1"/>
    <col min="4" max="4" width="8.85546875" customWidth="1"/>
    <col min="5" max="5" width="9.28515625" customWidth="1"/>
    <col min="6" max="6" width="8.7109375" customWidth="1"/>
    <col min="7" max="7" width="10.7109375" customWidth="1"/>
    <col min="8" max="8" width="10.140625" bestFit="1" customWidth="1"/>
  </cols>
  <sheetData>
    <row r="1" spans="1:14">
      <c r="A1" s="1" t="s">
        <v>50</v>
      </c>
      <c r="B1" s="1"/>
    </row>
    <row r="3" spans="1:14" s="11" customFormat="1" ht="31.5" customHeight="1">
      <c r="A3" s="11" t="s">
        <v>51</v>
      </c>
      <c r="B3" s="29" t="str">
        <f>BFM!B3</f>
        <v>Earned Premium</v>
      </c>
      <c r="C3" s="11" t="s">
        <v>33</v>
      </c>
      <c r="D3" s="11" t="s">
        <v>52</v>
      </c>
      <c r="E3" s="11" t="s">
        <v>13</v>
      </c>
      <c r="F3" s="11" t="s">
        <v>16</v>
      </c>
      <c r="G3" s="29" t="s">
        <v>53</v>
      </c>
      <c r="H3" s="11" t="s">
        <v>16</v>
      </c>
      <c r="J3" s="11" t="s">
        <v>54</v>
      </c>
      <c r="K3" s="11" t="s">
        <v>13</v>
      </c>
      <c r="L3" s="11" t="s">
        <v>55</v>
      </c>
      <c r="M3" s="11" t="s">
        <v>56</v>
      </c>
      <c r="N3" s="11" t="s">
        <v>13</v>
      </c>
    </row>
    <row r="4" spans="1:14">
      <c r="A4" s="1">
        <v>5</v>
      </c>
      <c r="B4">
        <f>BFM!B4</f>
        <v>500</v>
      </c>
      <c r="C4" s="9">
        <f>DFs!C10</f>
        <v>2.4368469834942919</v>
      </c>
      <c r="D4" s="25">
        <f>DFs!B7</f>
        <v>125</v>
      </c>
      <c r="E4" s="25">
        <f>D4*C4</f>
        <v>304.60587293678645</v>
      </c>
      <c r="F4" s="25">
        <f>E4-D4</f>
        <v>179.60587293678645</v>
      </c>
      <c r="G4" s="31">
        <f>D4/B4</f>
        <v>0.25</v>
      </c>
      <c r="H4" s="26">
        <f>N4*M4</f>
        <v>179.60587293678651</v>
      </c>
      <c r="I4" s="9"/>
      <c r="J4" s="10">
        <f>N4-D4</f>
        <v>179.60587293678651</v>
      </c>
      <c r="K4">
        <f>C4*D4</f>
        <v>304.60587293678645</v>
      </c>
      <c r="L4" s="8">
        <f>1/C4</f>
        <v>0.41036634912794573</v>
      </c>
      <c r="M4" s="8">
        <f>1-L4</f>
        <v>0.58963365087205433</v>
      </c>
      <c r="N4" s="9">
        <f>D4/L4</f>
        <v>304.60587293678651</v>
      </c>
    </row>
    <row r="5" spans="1:14">
      <c r="A5" s="1">
        <v>4</v>
      </c>
      <c r="B5">
        <f>BFM!B5</f>
        <v>475</v>
      </c>
      <c r="C5" s="9">
        <f>DFs!D10</f>
        <v>1.566792086115818</v>
      </c>
      <c r="D5" s="25">
        <v>195</v>
      </c>
      <c r="E5" s="25">
        <f t="shared" ref="E5:E8" si="0">D5*C5</f>
        <v>305.52445679258449</v>
      </c>
      <c r="F5" s="25">
        <f t="shared" ref="F5:F8" si="1">E5-D5</f>
        <v>110.52445679258449</v>
      </c>
      <c r="G5" s="31">
        <f t="shared" ref="G5:G8" si="2">D5/B5</f>
        <v>0.41052631578947368</v>
      </c>
      <c r="H5" s="26">
        <f>N5*M5</f>
        <v>110.5244567925845</v>
      </c>
      <c r="I5" s="9"/>
      <c r="J5" s="10">
        <f>N5-D5</f>
        <v>110.52445679258449</v>
      </c>
      <c r="K5">
        <f>C5*D5</f>
        <v>305.52445679258449</v>
      </c>
      <c r="L5" s="8">
        <f>1/C5</f>
        <v>0.63824677751536685</v>
      </c>
      <c r="M5" s="8">
        <f>1-L5</f>
        <v>0.36175322248463315</v>
      </c>
      <c r="N5" s="9">
        <f>D5/L5</f>
        <v>305.52445679258449</v>
      </c>
    </row>
    <row r="6" spans="1:14">
      <c r="A6" s="1">
        <v>3</v>
      </c>
      <c r="B6">
        <f>BFM!B6</f>
        <v>450</v>
      </c>
      <c r="C6" s="9">
        <f>DFs!E10</f>
        <v>1.2674050632911393</v>
      </c>
      <c r="D6" s="25">
        <v>233</v>
      </c>
      <c r="E6" s="25">
        <f t="shared" si="0"/>
        <v>295.30537974683546</v>
      </c>
      <c r="F6" s="25">
        <f t="shared" si="1"/>
        <v>62.305379746835456</v>
      </c>
      <c r="G6" s="31">
        <f t="shared" si="2"/>
        <v>0.51777777777777778</v>
      </c>
      <c r="H6" s="26">
        <f>N6*M6</f>
        <v>62.30537974683547</v>
      </c>
      <c r="I6" s="9"/>
      <c r="J6" s="10">
        <f>N6-D6</f>
        <v>62.305379746835456</v>
      </c>
      <c r="K6">
        <f>C6*D6</f>
        <v>295.30537974683546</v>
      </c>
      <c r="L6" s="8">
        <f>1/C6</f>
        <v>0.78901373283395748</v>
      </c>
      <c r="M6" s="8">
        <f>1-L6</f>
        <v>0.21098626716604252</v>
      </c>
      <c r="N6" s="9">
        <f>D6/L6</f>
        <v>295.30537974683546</v>
      </c>
    </row>
    <row r="7" spans="1:14">
      <c r="A7" s="1">
        <v>2</v>
      </c>
      <c r="B7">
        <f>BFM!B7</f>
        <v>425</v>
      </c>
      <c r="C7" s="9">
        <f>DFs!F10</f>
        <v>1.125</v>
      </c>
      <c r="D7" s="25">
        <v>245</v>
      </c>
      <c r="E7" s="25">
        <f t="shared" si="0"/>
        <v>275.625</v>
      </c>
      <c r="F7" s="25">
        <f t="shared" si="1"/>
        <v>30.625</v>
      </c>
      <c r="G7" s="31">
        <f t="shared" si="2"/>
        <v>0.57647058823529407</v>
      </c>
      <c r="H7" s="26">
        <f>N7*M7</f>
        <v>30.625000000000014</v>
      </c>
      <c r="I7" s="9"/>
      <c r="J7" s="10">
        <f>N7-D7</f>
        <v>30.625</v>
      </c>
      <c r="K7">
        <f>C7*D7</f>
        <v>275.625</v>
      </c>
      <c r="L7" s="8">
        <f>1/C7</f>
        <v>0.88888888888888884</v>
      </c>
      <c r="M7" s="8">
        <f>1-L7</f>
        <v>0.11111111111111116</v>
      </c>
      <c r="N7" s="9">
        <f>D7/L7</f>
        <v>275.625</v>
      </c>
    </row>
    <row r="8" spans="1:14">
      <c r="A8" s="1">
        <v>1</v>
      </c>
      <c r="B8">
        <f>BFM!B8</f>
        <v>400</v>
      </c>
      <c r="C8" s="9">
        <v>1</v>
      </c>
      <c r="D8" s="25">
        <v>225</v>
      </c>
      <c r="E8" s="25">
        <f t="shared" si="0"/>
        <v>225</v>
      </c>
      <c r="F8" s="25">
        <f t="shared" si="1"/>
        <v>0</v>
      </c>
      <c r="G8" s="31">
        <f t="shared" si="2"/>
        <v>0.5625</v>
      </c>
      <c r="H8" s="26">
        <f>N8*M8</f>
        <v>0</v>
      </c>
      <c r="I8" s="9"/>
      <c r="J8" s="10">
        <f>N8-D8</f>
        <v>0</v>
      </c>
      <c r="K8">
        <f>C8*D8</f>
        <v>225</v>
      </c>
      <c r="L8" s="8">
        <f>1/C8</f>
        <v>1</v>
      </c>
      <c r="M8" s="8">
        <f>1-L8</f>
        <v>0</v>
      </c>
      <c r="N8" s="9">
        <f>D8/L8</f>
        <v>225</v>
      </c>
    </row>
    <row r="9" spans="1:14">
      <c r="H9" s="28">
        <f>SUM(H4:H8)</f>
        <v>383.06070947620645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1F95-5538-43DD-9B0E-9CBDC263E307}">
  <dimension ref="A1:I9"/>
  <sheetViews>
    <sheetView workbookViewId="0">
      <selection activeCell="I9" sqref="I9"/>
    </sheetView>
  </sheetViews>
  <sheetFormatPr defaultRowHeight="15"/>
  <cols>
    <col min="2" max="2" width="9.140625" style="12"/>
    <col min="9" max="9" width="9.5703125" customWidth="1"/>
  </cols>
  <sheetData>
    <row r="1" spans="1:9">
      <c r="A1" s="1" t="s">
        <v>50</v>
      </c>
      <c r="B1" s="2"/>
    </row>
    <row r="3" spans="1:9" ht="38.25" customHeight="1">
      <c r="A3" s="11" t="s">
        <v>51</v>
      </c>
      <c r="B3" s="29" t="s">
        <v>57</v>
      </c>
      <c r="C3" s="11" t="s">
        <v>33</v>
      </c>
      <c r="D3" s="11" t="s">
        <v>52</v>
      </c>
      <c r="E3" s="11" t="s">
        <v>58</v>
      </c>
      <c r="F3" s="11" t="s">
        <v>13</v>
      </c>
      <c r="G3" s="11" t="str">
        <f t="shared" ref="G3:G8" si="0">D3</f>
        <v>Incurred</v>
      </c>
      <c r="H3" s="11" t="s">
        <v>16</v>
      </c>
      <c r="I3" s="29" t="s">
        <v>53</v>
      </c>
    </row>
    <row r="4" spans="1:9">
      <c r="A4" s="1">
        <v>5</v>
      </c>
      <c r="B4" s="12">
        <v>500</v>
      </c>
      <c r="C4" s="9">
        <f>DFs!C10</f>
        <v>2.4368469834942919</v>
      </c>
      <c r="D4" s="25">
        <f>DFs!B7</f>
        <v>125</v>
      </c>
      <c r="E4" s="27">
        <v>0.7</v>
      </c>
      <c r="F4" s="25">
        <f>D4+E4*(1-1/C4)*B4</f>
        <v>331.37177780521904</v>
      </c>
      <c r="G4" s="25">
        <f t="shared" si="0"/>
        <v>125</v>
      </c>
      <c r="H4" s="25">
        <f>F4-D4</f>
        <v>206.37177780521904</v>
      </c>
      <c r="I4" s="30">
        <f>D4/B4</f>
        <v>0.25</v>
      </c>
    </row>
    <row r="5" spans="1:9">
      <c r="A5" s="1">
        <v>4</v>
      </c>
      <c r="B5" s="12">
        <v>475</v>
      </c>
      <c r="C5" s="9">
        <f>DFs!D10</f>
        <v>1.566792086115818</v>
      </c>
      <c r="D5" s="25">
        <v>195</v>
      </c>
      <c r="E5" s="27">
        <v>0.7</v>
      </c>
      <c r="F5" s="25">
        <f>D5+E5*(1-1/C5)*B5</f>
        <v>315.28294647614052</v>
      </c>
      <c r="G5" s="25">
        <f t="shared" si="0"/>
        <v>195</v>
      </c>
      <c r="H5" s="25">
        <f>F5-D5</f>
        <v>120.28294647614052</v>
      </c>
      <c r="I5" s="30">
        <f t="shared" ref="I5:I8" si="1">D5/B5</f>
        <v>0.41052631578947368</v>
      </c>
    </row>
    <row r="6" spans="1:9">
      <c r="A6" s="1">
        <v>3</v>
      </c>
      <c r="B6" s="12">
        <v>450</v>
      </c>
      <c r="C6" s="9">
        <f>DFs!E10</f>
        <v>1.2674050632911393</v>
      </c>
      <c r="D6" s="25">
        <v>233</v>
      </c>
      <c r="E6" s="27">
        <v>0.7</v>
      </c>
      <c r="F6" s="25">
        <f t="shared" ref="F6:F8" si="2">D6+E6*(1-1/C6)*B6</f>
        <v>299.4606741573034</v>
      </c>
      <c r="G6" s="25">
        <f t="shared" si="0"/>
        <v>233</v>
      </c>
      <c r="H6" s="25">
        <f>F6-D6</f>
        <v>66.460674157303401</v>
      </c>
      <c r="I6" s="30">
        <f t="shared" si="1"/>
        <v>0.51777777777777778</v>
      </c>
    </row>
    <row r="7" spans="1:9">
      <c r="A7" s="1">
        <v>2</v>
      </c>
      <c r="B7" s="12">
        <v>425</v>
      </c>
      <c r="C7" s="9">
        <f>DFs!F10</f>
        <v>1.125</v>
      </c>
      <c r="D7" s="25">
        <v>245</v>
      </c>
      <c r="E7" s="27">
        <v>0.7</v>
      </c>
      <c r="F7" s="25">
        <f t="shared" si="2"/>
        <v>278.05555555555554</v>
      </c>
      <c r="G7" s="25">
        <f t="shared" si="0"/>
        <v>245</v>
      </c>
      <c r="H7" s="25">
        <f>F7-D7</f>
        <v>33.055555555555543</v>
      </c>
      <c r="I7" s="30">
        <f t="shared" si="1"/>
        <v>0.57647058823529407</v>
      </c>
    </row>
    <row r="8" spans="1:9">
      <c r="A8" s="1">
        <v>1</v>
      </c>
      <c r="B8" s="12">
        <v>400</v>
      </c>
      <c r="C8" s="9">
        <v>1</v>
      </c>
      <c r="D8" s="25">
        <v>225</v>
      </c>
      <c r="E8" s="27">
        <v>0.7</v>
      </c>
      <c r="F8" s="25">
        <f t="shared" si="2"/>
        <v>225</v>
      </c>
      <c r="G8" s="25">
        <f t="shared" si="0"/>
        <v>225</v>
      </c>
      <c r="H8" s="25">
        <f>F8-D8</f>
        <v>0</v>
      </c>
      <c r="I8" s="30">
        <f t="shared" si="1"/>
        <v>0.5625</v>
      </c>
    </row>
    <row r="9" spans="1:9">
      <c r="H9" s="28">
        <f>SUM(H4:H8)</f>
        <v>426.17095399421851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3C31-C3BF-474D-8DA9-5E844754C885}">
  <dimension ref="A1:F9"/>
  <sheetViews>
    <sheetView workbookViewId="0">
      <selection activeCell="F4" sqref="F4"/>
    </sheetView>
  </sheetViews>
  <sheetFormatPr defaultRowHeight="15"/>
  <cols>
    <col min="4" max="4" width="10.5703125" bestFit="1" customWidth="1"/>
  </cols>
  <sheetData>
    <row r="1" spans="1:6">
      <c r="A1" s="1" t="s">
        <v>59</v>
      </c>
    </row>
    <row r="3" spans="1:6" s="12" customFormat="1" ht="32.25" customHeight="1">
      <c r="A3" s="29" t="s">
        <v>51</v>
      </c>
      <c r="B3" s="29" t="str">
        <f>BFM!B3</f>
        <v>Earned Premium</v>
      </c>
      <c r="C3" s="29" t="s">
        <v>19</v>
      </c>
      <c r="D3" s="29" t="s">
        <v>13</v>
      </c>
      <c r="E3" s="11" t="str">
        <f>BFM!D3</f>
        <v>Incurred</v>
      </c>
      <c r="F3" s="29" t="s">
        <v>16</v>
      </c>
    </row>
    <row r="4" spans="1:6">
      <c r="A4" s="1">
        <v>5</v>
      </c>
      <c r="B4" s="9">
        <f>BFM!B4</f>
        <v>500</v>
      </c>
      <c r="C4" s="27">
        <f>BFM!E4</f>
        <v>0.7</v>
      </c>
      <c r="D4" s="25">
        <f>MAX(C4*B4,E4)</f>
        <v>350</v>
      </c>
      <c r="E4" s="25">
        <f>BFM!D4</f>
        <v>125</v>
      </c>
      <c r="F4" s="25">
        <f>MAX(D4-E4)</f>
        <v>225</v>
      </c>
    </row>
    <row r="5" spans="1:6">
      <c r="A5" s="1">
        <v>4</v>
      </c>
      <c r="B5" s="9">
        <f>BFM!B5</f>
        <v>475</v>
      </c>
      <c r="C5" s="27">
        <f>BFM!E5</f>
        <v>0.7</v>
      </c>
      <c r="D5" s="25">
        <f t="shared" ref="D5:D8" si="0">MAX(C5*B5,E5)</f>
        <v>332.5</v>
      </c>
      <c r="E5" s="25">
        <f>BFM!D5</f>
        <v>195</v>
      </c>
      <c r="F5" s="25">
        <f t="shared" ref="F5:F8" si="1">D5-E5</f>
        <v>137.5</v>
      </c>
    </row>
    <row r="6" spans="1:6">
      <c r="A6" s="1">
        <v>3</v>
      </c>
      <c r="B6" s="9">
        <f>BFM!B6</f>
        <v>450</v>
      </c>
      <c r="C6" s="27">
        <f>BFM!E6</f>
        <v>0.7</v>
      </c>
      <c r="D6" s="25">
        <f t="shared" si="0"/>
        <v>315</v>
      </c>
      <c r="E6" s="25">
        <f>BFM!D6</f>
        <v>233</v>
      </c>
      <c r="F6" s="25">
        <f t="shared" si="1"/>
        <v>82</v>
      </c>
    </row>
    <row r="7" spans="1:6">
      <c r="A7" s="1">
        <v>2</v>
      </c>
      <c r="B7" s="9">
        <f>BFM!B7</f>
        <v>425</v>
      </c>
      <c r="C7" s="27">
        <f>BFM!E7</f>
        <v>0.7</v>
      </c>
      <c r="D7" s="25">
        <f t="shared" si="0"/>
        <v>297.5</v>
      </c>
      <c r="E7" s="25">
        <f>BFM!D7</f>
        <v>245</v>
      </c>
      <c r="F7" s="25">
        <f t="shared" si="1"/>
        <v>52.5</v>
      </c>
    </row>
    <row r="8" spans="1:6">
      <c r="A8" s="1">
        <v>1</v>
      </c>
      <c r="B8" s="9">
        <f>BFM!B8</f>
        <v>400</v>
      </c>
      <c r="C8" s="27">
        <f>BFM!E8</f>
        <v>0.7</v>
      </c>
      <c r="D8" s="25">
        <f t="shared" si="0"/>
        <v>280</v>
      </c>
      <c r="E8" s="25">
        <f>BFM!D8</f>
        <v>225</v>
      </c>
      <c r="F8" s="25">
        <f t="shared" si="1"/>
        <v>55</v>
      </c>
    </row>
    <row r="9" spans="1:6">
      <c r="F9" s="28">
        <f>SUM(F4:F8)</f>
        <v>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71DC-6C62-471A-B673-DA4FB99F478E}">
  <dimension ref="A1:F9"/>
  <sheetViews>
    <sheetView workbookViewId="0">
      <selection activeCell="A7" sqref="A7"/>
    </sheetView>
  </sheetViews>
  <sheetFormatPr defaultRowHeight="15"/>
  <cols>
    <col min="1" max="1" width="12.140625" style="1" bestFit="1" customWidth="1"/>
  </cols>
  <sheetData>
    <row r="1" spans="1:6">
      <c r="A1" s="1" t="s">
        <v>60</v>
      </c>
    </row>
    <row r="3" spans="1:6">
      <c r="A3" s="1" t="s">
        <v>61</v>
      </c>
      <c r="B3">
        <v>2.6</v>
      </c>
      <c r="C3">
        <v>1.7</v>
      </c>
      <c r="D3">
        <v>1.3</v>
      </c>
    </row>
    <row r="4" spans="1:6">
      <c r="A4" s="1" t="s">
        <v>62</v>
      </c>
      <c r="B4">
        <v>3.5</v>
      </c>
      <c r="C4">
        <v>2.7</v>
      </c>
      <c r="D4">
        <v>2.0099999999999998</v>
      </c>
      <c r="E4">
        <v>1.8</v>
      </c>
      <c r="F4">
        <v>1.3</v>
      </c>
    </row>
    <row r="5" spans="1:6">
      <c r="A5" s="1" t="s">
        <v>63</v>
      </c>
      <c r="B5">
        <v>7.1</v>
      </c>
      <c r="C5">
        <v>5.5</v>
      </c>
      <c r="D5">
        <v>4.5</v>
      </c>
      <c r="E5">
        <v>3.8</v>
      </c>
      <c r="F5">
        <v>3.5</v>
      </c>
    </row>
    <row r="7" spans="1:6">
      <c r="A7" s="32" t="s">
        <v>41</v>
      </c>
    </row>
    <row r="8" spans="1:6">
      <c r="A8" s="1" t="s">
        <v>22</v>
      </c>
      <c r="B8">
        <f>B5</f>
        <v>7.1</v>
      </c>
      <c r="C8">
        <f t="shared" ref="C8:F8" si="0">C5</f>
        <v>5.5</v>
      </c>
      <c r="D8">
        <f t="shared" si="0"/>
        <v>4.5</v>
      </c>
      <c r="E8">
        <f t="shared" si="0"/>
        <v>3.8</v>
      </c>
      <c r="F8">
        <f t="shared" si="0"/>
        <v>3.5</v>
      </c>
    </row>
    <row r="9" spans="1:6">
      <c r="A9" s="1" t="s">
        <v>23</v>
      </c>
      <c r="B9">
        <f>B4</f>
        <v>3.5</v>
      </c>
      <c r="C9">
        <f t="shared" ref="C9:F9" si="1">C4</f>
        <v>2.7</v>
      </c>
      <c r="D9">
        <f t="shared" si="1"/>
        <v>2.0099999999999998</v>
      </c>
      <c r="E9">
        <f t="shared" si="1"/>
        <v>1.8</v>
      </c>
      <c r="F9">
        <f t="shared" si="1"/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2020-05-31T06:14:07Z</dcterms:created>
  <dcterms:modified xsi:type="dcterms:W3CDTF">2024-04-22T15:58:08Z</dcterms:modified>
  <cp:category/>
  <cp:contentStatus/>
</cp:coreProperties>
</file>