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aro365508508-my.sharepoint.com/personal/dhamilton_gmhcp_com/Documents/ShareFile/dhamilton@gmhcp.com/D Hamilton/3 - Misc/"/>
    </mc:Choice>
  </mc:AlternateContent>
  <xr:revisionPtr revIDLastSave="23" documentId="8_{8D0CFA82-81EB-4ACE-B2B5-4C10B729EE30}" xr6:coauthVersionLast="47" xr6:coauthVersionMax="47" xr10:uidLastSave="{8CB48933-6871-4A18-9228-0E7806E0B1AA}"/>
  <bookViews>
    <workbookView xWindow="-96" yWindow="-96" windowWidth="23232" windowHeight="12432" xr2:uid="{00000000-000D-0000-FFFF-FFFF00000000}"/>
  </bookViews>
  <sheets>
    <sheet name="Comparison" sheetId="25" r:id="rId1"/>
    <sheet name="No Clocks Export" sheetId="23" r:id="rId2"/>
    <sheet name="Entrata Source Reports -&gt;" sheetId="24" r:id="rId3"/>
    <sheet name="1008 S. 4Th" sheetId="1" r:id="rId4"/>
    <sheet name="1047 Commonwealth Avenue" sheetId="2" r:id="rId5"/>
    <sheet name="307 E. Daniel" sheetId="3" r:id="rId6"/>
    <sheet name="501 S. 6Th" sheetId="4" r:id="rId7"/>
    <sheet name="908 S. 1St" sheetId="5" r:id="rId8"/>
    <sheet name="Academy 65" sheetId="6" r:id="rId9"/>
    <sheet name="Academy Lincoln" sheetId="7" r:id="rId10"/>
    <sheet name="Anova Ucity Square" sheetId="8" r:id="rId11"/>
    <sheet name="Courts At Spring Mill Station" sheetId="9" r:id="rId12"/>
    <sheet name="Shortbread Lofts" sheetId="10" r:id="rId13"/>
    <sheet name="Sova" sheetId="11" r:id="rId14"/>
    <sheet name="Station Nine" sheetId="12" r:id="rId15"/>
    <sheet name="The Academy At Frisco" sheetId="13" r:id="rId16"/>
    <sheet name="The Academy On Charles" sheetId="14" r:id="rId17"/>
    <sheet name="The Caswell At Runnymeade" sheetId="15" r:id="rId18"/>
    <sheet name="The Dean Campustown" sheetId="16" r:id="rId19"/>
    <sheet name="The Dean Reno" sheetId="17" r:id="rId20"/>
    <sheet name="The Rise At Northgate" sheetId="18" r:id="rId21"/>
    <sheet name="Torre" sheetId="19" r:id="rId22"/>
    <sheet name="Venue At North Campus" sheetId="20" r:id="rId23"/>
    <sheet name="Report Parameters" sheetId="21" r:id="rId24"/>
  </sheets>
  <definedNames>
    <definedName name="_xlnm.Print_Area" localSheetId="23">'Report Parameters'!$A$1:$B$21</definedName>
  </definedNames>
  <calcPr calcId="191029" iterate="1" iterateCount="10"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4" i="25" l="1"/>
  <c r="Q24" i="25"/>
  <c r="M24" i="25"/>
  <c r="K24" i="25"/>
  <c r="I24" i="25"/>
  <c r="F24" i="25"/>
  <c r="D24" i="25"/>
  <c r="S23" i="25"/>
  <c r="Q23" i="25"/>
  <c r="M23" i="25"/>
  <c r="K23" i="25"/>
  <c r="I23" i="25"/>
  <c r="F23" i="25"/>
  <c r="D23" i="25"/>
  <c r="S22" i="25"/>
  <c r="Q22" i="25"/>
  <c r="M22" i="25"/>
  <c r="K22" i="25"/>
  <c r="I22" i="25"/>
  <c r="F22" i="25"/>
  <c r="D22" i="25"/>
  <c r="S21" i="25"/>
  <c r="Q21" i="25"/>
  <c r="M21" i="25"/>
  <c r="K21" i="25"/>
  <c r="I21" i="25"/>
  <c r="F21" i="25"/>
  <c r="D21" i="25"/>
  <c r="S20" i="25"/>
  <c r="Q20" i="25"/>
  <c r="M20" i="25"/>
  <c r="K20" i="25"/>
  <c r="I20" i="25"/>
  <c r="F20" i="25"/>
  <c r="D20" i="25"/>
  <c r="S19" i="25"/>
  <c r="Q19" i="25"/>
  <c r="M19" i="25"/>
  <c r="K19" i="25"/>
  <c r="I19" i="25"/>
  <c r="F19" i="25"/>
  <c r="D19" i="25"/>
  <c r="S18" i="25"/>
  <c r="Q18" i="25"/>
  <c r="M18" i="25"/>
  <c r="K18" i="25"/>
  <c r="I18" i="25"/>
  <c r="F18" i="25"/>
  <c r="D18" i="25"/>
  <c r="S17" i="25"/>
  <c r="Q17" i="25"/>
  <c r="M17" i="25"/>
  <c r="K17" i="25"/>
  <c r="I17" i="25"/>
  <c r="F17" i="25"/>
  <c r="D17" i="25"/>
  <c r="S16" i="25"/>
  <c r="Q16" i="25"/>
  <c r="M16" i="25"/>
  <c r="K16" i="25"/>
  <c r="I16" i="25"/>
  <c r="F16" i="25"/>
  <c r="D16" i="25"/>
  <c r="S15" i="25"/>
  <c r="Q15" i="25"/>
  <c r="M15" i="25"/>
  <c r="K15" i="25"/>
  <c r="I15" i="25"/>
  <c r="F15" i="25"/>
  <c r="D15" i="25"/>
  <c r="S14" i="25"/>
  <c r="Q14" i="25"/>
  <c r="M14" i="25"/>
  <c r="K14" i="25"/>
  <c r="I14" i="25"/>
  <c r="F14" i="25"/>
  <c r="D14" i="25"/>
  <c r="S13" i="25"/>
  <c r="Q13" i="25"/>
  <c r="M13" i="25"/>
  <c r="K13" i="25"/>
  <c r="I13" i="25"/>
  <c r="F13" i="25"/>
  <c r="D13" i="25"/>
  <c r="S12" i="25"/>
  <c r="Q12" i="25"/>
  <c r="M12" i="25"/>
  <c r="K12" i="25"/>
  <c r="I12" i="25"/>
  <c r="F12" i="25"/>
  <c r="D12" i="25"/>
  <c r="S11" i="25"/>
  <c r="Q11" i="25"/>
  <c r="M11" i="25"/>
  <c r="K11" i="25"/>
  <c r="I11" i="25"/>
  <c r="F11" i="25"/>
  <c r="D11" i="25"/>
  <c r="S10" i="25"/>
  <c r="Q10" i="25"/>
  <c r="M10" i="25"/>
  <c r="K10" i="25"/>
  <c r="I10" i="25"/>
  <c r="F10" i="25"/>
  <c r="D10" i="25"/>
  <c r="S9" i="25"/>
  <c r="Q9" i="25"/>
  <c r="M9" i="25"/>
  <c r="K9" i="25"/>
  <c r="I9" i="25"/>
  <c r="F9" i="25"/>
  <c r="D9" i="25"/>
  <c r="S8" i="25"/>
  <c r="Q8" i="25"/>
  <c r="M8" i="25"/>
  <c r="K8" i="25"/>
  <c r="I8" i="25"/>
  <c r="F8" i="25"/>
  <c r="D8" i="25"/>
  <c r="S7" i="25"/>
  <c r="Q7" i="25"/>
  <c r="M7" i="25"/>
  <c r="K7" i="25"/>
  <c r="I7" i="25"/>
  <c r="F7" i="25"/>
  <c r="D7" i="25"/>
  <c r="S6" i="25"/>
  <c r="Q6" i="25"/>
  <c r="M6" i="25"/>
  <c r="K6" i="25"/>
  <c r="I6" i="25"/>
  <c r="F6" i="25"/>
  <c r="D6" i="25"/>
  <c r="S5" i="25"/>
  <c r="Q5" i="25"/>
  <c r="M5" i="25"/>
  <c r="K5" i="25"/>
  <c r="I5" i="25"/>
  <c r="F5" i="25"/>
  <c r="D5" i="25"/>
  <c r="C5" i="25"/>
  <c r="H9" i="25"/>
  <c r="P10" i="25"/>
  <c r="J11" i="25"/>
  <c r="R12" i="25"/>
  <c r="C17" i="25"/>
  <c r="H21" i="25"/>
  <c r="P22" i="25"/>
  <c r="J23" i="25"/>
  <c r="R24" i="25"/>
  <c r="R5" i="25"/>
  <c r="C10" i="25"/>
  <c r="H14" i="25"/>
  <c r="P15" i="25"/>
  <c r="J16" i="25"/>
  <c r="R17" i="25"/>
  <c r="C22" i="25"/>
  <c r="H7" i="25"/>
  <c r="P8" i="25"/>
  <c r="J9" i="25"/>
  <c r="R10" i="25"/>
  <c r="C15" i="25"/>
  <c r="H19" i="25"/>
  <c r="P20" i="25"/>
  <c r="J21" i="25"/>
  <c r="R22" i="25"/>
  <c r="C8" i="25"/>
  <c r="H12" i="25"/>
  <c r="P13" i="25"/>
  <c r="J14" i="25"/>
  <c r="R15" i="25"/>
  <c r="C20" i="25"/>
  <c r="H24" i="25"/>
  <c r="P7" i="25"/>
  <c r="H6" i="25"/>
  <c r="C7" i="25"/>
  <c r="H11" i="25"/>
  <c r="J13" i="25"/>
  <c r="H5" i="25"/>
  <c r="P6" i="25"/>
  <c r="J7" i="25"/>
  <c r="R8" i="25"/>
  <c r="C13" i="25"/>
  <c r="H17" i="25"/>
  <c r="P18" i="25"/>
  <c r="J19" i="25"/>
  <c r="R20" i="25"/>
  <c r="C6" i="25"/>
  <c r="H10" i="25"/>
  <c r="P11" i="25"/>
  <c r="J12" i="25"/>
  <c r="R13" i="25"/>
  <c r="C18" i="25"/>
  <c r="H22" i="25"/>
  <c r="P23" i="25"/>
  <c r="J24" i="25"/>
  <c r="J5" i="25"/>
  <c r="R6" i="25"/>
  <c r="C11" i="25"/>
  <c r="H15" i="25"/>
  <c r="P16" i="25"/>
  <c r="J17" i="25"/>
  <c r="R18" i="25"/>
  <c r="C23" i="25"/>
  <c r="H8" i="25"/>
  <c r="P9" i="25"/>
  <c r="J10" i="25"/>
  <c r="R11" i="25"/>
  <c r="C16" i="25"/>
  <c r="H20" i="25"/>
  <c r="P21" i="25"/>
  <c r="J22" i="25"/>
  <c r="R23" i="25"/>
  <c r="C9" i="25"/>
  <c r="H13" i="25"/>
  <c r="P14" i="25"/>
  <c r="J15" i="25"/>
  <c r="R16" i="25"/>
  <c r="C21" i="25"/>
  <c r="J8" i="25"/>
  <c r="R9" i="25"/>
  <c r="C14" i="25"/>
  <c r="H18" i="25"/>
  <c r="P19" i="25"/>
  <c r="J20" i="25"/>
  <c r="R21" i="25"/>
  <c r="H16" i="25"/>
  <c r="C12" i="25"/>
  <c r="P24" i="25"/>
  <c r="P12" i="25"/>
  <c r="C19" i="25"/>
  <c r="H23" i="25"/>
  <c r="J18" i="25"/>
  <c r="R19" i="25"/>
  <c r="C24" i="25"/>
  <c r="R14" i="25"/>
  <c r="P17" i="25"/>
  <c r="R7" i="25"/>
  <c r="J6" i="25"/>
  <c r="P5" i="25"/>
  <c r="Z6" i="25" l="1"/>
  <c r="AB7" i="25"/>
  <c r="AA17" i="25"/>
  <c r="AB14" i="25"/>
  <c r="W24" i="25"/>
  <c r="AB19" i="25"/>
  <c r="Z18" i="25"/>
  <c r="Y23" i="25"/>
  <c r="W19" i="25"/>
  <c r="AA12" i="25"/>
  <c r="AA24" i="25"/>
  <c r="W12" i="25"/>
  <c r="Y16" i="25"/>
  <c r="AB21" i="25"/>
  <c r="Z20" i="25"/>
  <c r="AA19" i="25"/>
  <c r="Y18" i="25"/>
  <c r="W14" i="25"/>
  <c r="AB9" i="25"/>
  <c r="Z8" i="25"/>
  <c r="W21" i="25"/>
  <c r="AB16" i="25"/>
  <c r="Z15" i="25"/>
  <c r="AA14" i="25"/>
  <c r="Y13" i="25"/>
  <c r="W9" i="25"/>
  <c r="AB23" i="25"/>
  <c r="Z22" i="25"/>
  <c r="AA21" i="25"/>
  <c r="Y20" i="25"/>
  <c r="W16" i="25"/>
  <c r="AB11" i="25"/>
  <c r="Z10" i="25"/>
  <c r="AA9" i="25"/>
  <c r="Y8" i="25"/>
  <c r="W23" i="25"/>
  <c r="AB18" i="25"/>
  <c r="Z17" i="25"/>
  <c r="AA16" i="25"/>
  <c r="Y15" i="25"/>
  <c r="W11" i="25"/>
  <c r="AB6" i="25"/>
  <c r="Z24" i="25"/>
  <c r="AA23" i="25"/>
  <c r="Y22" i="25"/>
  <c r="W18" i="25"/>
  <c r="AB13" i="25"/>
  <c r="Z12" i="25"/>
  <c r="AA11" i="25"/>
  <c r="Y10" i="25"/>
  <c r="W6" i="25"/>
  <c r="AB20" i="25"/>
  <c r="Z19" i="25"/>
  <c r="AA18" i="25"/>
  <c r="Y17" i="25"/>
  <c r="W13" i="25"/>
  <c r="AB8" i="25"/>
  <c r="Z7" i="25"/>
  <c r="AA6" i="25"/>
  <c r="Z13" i="25"/>
  <c r="Y11" i="25"/>
  <c r="W7" i="25"/>
  <c r="Y6" i="25"/>
  <c r="AA7" i="25"/>
  <c r="Y24" i="25"/>
  <c r="W20" i="25"/>
  <c r="AB15" i="25"/>
  <c r="Z14" i="25"/>
  <c r="AA13" i="25"/>
  <c r="Y12" i="25"/>
  <c r="W8" i="25"/>
  <c r="AB22" i="25"/>
  <c r="Z21" i="25"/>
  <c r="AA20" i="25"/>
  <c r="Y19" i="25"/>
  <c r="W15" i="25"/>
  <c r="AB10" i="25"/>
  <c r="Z9" i="25"/>
  <c r="AA8" i="25"/>
  <c r="Y7" i="25"/>
  <c r="W22" i="25"/>
  <c r="AB17" i="25"/>
  <c r="Z16" i="25"/>
  <c r="AA15" i="25"/>
  <c r="Y14" i="25"/>
  <c r="W10" i="25"/>
  <c r="AB24" i="25"/>
  <c r="Z23" i="25"/>
  <c r="AA22" i="25"/>
  <c r="Y21" i="25"/>
  <c r="W17" i="25"/>
  <c r="AB12" i="25"/>
  <c r="Z11" i="25"/>
  <c r="AA10" i="25"/>
  <c r="Y9" i="25"/>
  <c r="AB5" i="25"/>
  <c r="AA5" i="25"/>
  <c r="Z5" i="25"/>
  <c r="Y5" i="25"/>
  <c r="W5" i="25"/>
  <c r="T5" i="25"/>
  <c r="U5" i="25" s="1"/>
  <c r="T17" i="25"/>
  <c r="U17" i="25" s="1"/>
  <c r="L23" i="25"/>
  <c r="N23" i="25" s="1"/>
  <c r="T12" i="25"/>
  <c r="U12" i="25" s="1"/>
  <c r="T24" i="25"/>
  <c r="U24" i="25" s="1"/>
  <c r="L16" i="25"/>
  <c r="N16" i="25" s="1"/>
  <c r="T19" i="25"/>
  <c r="U19" i="25" s="1"/>
  <c r="L18" i="25"/>
  <c r="N18" i="25" s="1"/>
  <c r="T14" i="25"/>
  <c r="U14" i="25" s="1"/>
  <c r="L13" i="25"/>
  <c r="N13" i="25" s="1"/>
  <c r="T21" i="25"/>
  <c r="U21" i="25" s="1"/>
  <c r="L20" i="25"/>
  <c r="N20" i="25" s="1"/>
  <c r="T9" i="25"/>
  <c r="U9" i="25" s="1"/>
  <c r="L8" i="25"/>
  <c r="N8" i="25" s="1"/>
  <c r="T16" i="25"/>
  <c r="U16" i="25" s="1"/>
  <c r="L15" i="25"/>
  <c r="N15" i="25" s="1"/>
  <c r="T23" i="25"/>
  <c r="U23" i="25" s="1"/>
  <c r="L22" i="25"/>
  <c r="N22" i="25" s="1"/>
  <c r="T11" i="25"/>
  <c r="U11" i="25" s="1"/>
  <c r="L10" i="25"/>
  <c r="N10" i="25" s="1"/>
  <c r="T18" i="25"/>
  <c r="U18" i="25" s="1"/>
  <c r="L17" i="25"/>
  <c r="N17" i="25" s="1"/>
  <c r="T6" i="25"/>
  <c r="U6" i="25" s="1"/>
  <c r="L5" i="25"/>
  <c r="N5" i="25" s="1"/>
  <c r="L11" i="25"/>
  <c r="N11" i="25" s="1"/>
  <c r="L6" i="25"/>
  <c r="N6" i="25" s="1"/>
  <c r="T7" i="25"/>
  <c r="U7" i="25" s="1"/>
  <c r="L24" i="25"/>
  <c r="N24" i="25" s="1"/>
  <c r="T13" i="25"/>
  <c r="U13" i="25" s="1"/>
  <c r="L12" i="25"/>
  <c r="N12" i="25" s="1"/>
  <c r="T20" i="25"/>
  <c r="U20" i="25" s="1"/>
  <c r="L19" i="25"/>
  <c r="N19" i="25" s="1"/>
  <c r="T8" i="25"/>
  <c r="U8" i="25" s="1"/>
  <c r="L7" i="25"/>
  <c r="N7" i="25" s="1"/>
  <c r="T15" i="25"/>
  <c r="U15" i="25" s="1"/>
  <c r="L14" i="25"/>
  <c r="N14" i="25" s="1"/>
  <c r="T22" i="25"/>
  <c r="U22" i="25" s="1"/>
  <c r="L21" i="25"/>
  <c r="N21" i="25" s="1"/>
  <c r="T10" i="25"/>
  <c r="U10" i="25" s="1"/>
  <c r="L9" i="25"/>
  <c r="N9" i="25" s="1"/>
  <c r="E21" i="25"/>
  <c r="E11" i="25"/>
  <c r="E9" i="25"/>
  <c r="E17" i="25"/>
  <c r="E5" i="25"/>
  <c r="E7" i="25"/>
  <c r="E24" i="25"/>
  <c r="E22" i="25"/>
  <c r="E18" i="25"/>
  <c r="E6" i="25"/>
  <c r="E12" i="25"/>
  <c r="E8" i="25"/>
  <c r="E13" i="25"/>
  <c r="E14" i="25"/>
  <c r="E19" i="25"/>
  <c r="E20" i="25"/>
  <c r="E10" i="25"/>
  <c r="E16" i="25"/>
  <c r="E23" i="25"/>
  <c r="E15" i="25"/>
  <c r="X15" i="25" l="1"/>
  <c r="X23" i="25"/>
  <c r="X16" i="25"/>
  <c r="X10" i="25"/>
  <c r="X20" i="25"/>
  <c r="X19" i="25"/>
  <c r="X14" i="25"/>
  <c r="X13" i="25"/>
  <c r="X8" i="25"/>
  <c r="X12" i="25"/>
  <c r="X6" i="25"/>
  <c r="X18" i="25"/>
  <c r="X22" i="25"/>
  <c r="X24" i="25"/>
  <c r="X7" i="25"/>
  <c r="X17" i="25"/>
  <c r="X9" i="25"/>
  <c r="X11" i="25"/>
  <c r="X21" i="25"/>
  <c r="X5" i="25"/>
  <c r="Y16" i="20" l="1"/>
  <c r="X16" i="20"/>
  <c r="W16" i="20"/>
  <c r="V16" i="20"/>
  <c r="U16" i="20"/>
  <c r="T16" i="20"/>
  <c r="S16" i="20"/>
  <c r="R16" i="20"/>
  <c r="Q16" i="20"/>
  <c r="O16" i="20"/>
  <c r="K16" i="20"/>
  <c r="D16" i="20" s="1"/>
  <c r="J16" i="20"/>
  <c r="L16" i="20" s="1"/>
  <c r="I16" i="20"/>
  <c r="H16" i="20"/>
  <c r="G16" i="20"/>
  <c r="F16" i="20"/>
  <c r="E16" i="20"/>
  <c r="C16" i="20"/>
  <c r="M16" i="20" s="1"/>
  <c r="B16" i="20"/>
  <c r="Q70" i="19"/>
  <c r="M70" i="19"/>
  <c r="L70" i="19"/>
  <c r="G70" i="19"/>
  <c r="B70" i="19"/>
  <c r="R69" i="19"/>
  <c r="R68" i="19"/>
  <c r="R67" i="19"/>
  <c r="R66" i="19"/>
  <c r="R65" i="19"/>
  <c r="R64" i="19"/>
  <c r="R62" i="19"/>
  <c r="R60" i="19"/>
  <c r="R58" i="19"/>
  <c r="R57" i="19"/>
  <c r="R70" i="19" s="1"/>
  <c r="N70" i="19" s="1"/>
  <c r="Y51" i="19"/>
  <c r="X51" i="19"/>
  <c r="W51" i="19"/>
  <c r="V51" i="19"/>
  <c r="U51" i="19"/>
  <c r="T51" i="19"/>
  <c r="S51" i="19"/>
  <c r="R51" i="19"/>
  <c r="Q51" i="19"/>
  <c r="O51" i="19"/>
  <c r="K51" i="19"/>
  <c r="J51" i="19"/>
  <c r="I51" i="19"/>
  <c r="H51" i="19"/>
  <c r="G51" i="19"/>
  <c r="F51" i="19"/>
  <c r="E51" i="19"/>
  <c r="D51" i="19"/>
  <c r="C51" i="19"/>
  <c r="M51" i="19" s="1"/>
  <c r="B51" i="19"/>
  <c r="Y25" i="18"/>
  <c r="X25" i="18"/>
  <c r="W25" i="18"/>
  <c r="V25" i="18"/>
  <c r="U25" i="18"/>
  <c r="T25" i="18"/>
  <c r="S25" i="18"/>
  <c r="R25" i="18"/>
  <c r="Q25" i="18"/>
  <c r="O25" i="18"/>
  <c r="N25" i="18"/>
  <c r="M25" i="18"/>
  <c r="L25" i="18"/>
  <c r="K25" i="18"/>
  <c r="D25" i="18" s="1"/>
  <c r="J25" i="18"/>
  <c r="I25" i="18"/>
  <c r="H25" i="18"/>
  <c r="G25" i="18"/>
  <c r="F25" i="18"/>
  <c r="E25" i="18"/>
  <c r="C25" i="18"/>
  <c r="B25" i="18"/>
  <c r="Y23" i="17"/>
  <c r="X23" i="17"/>
  <c r="W23" i="17"/>
  <c r="V23" i="17"/>
  <c r="U23" i="17"/>
  <c r="T23" i="17"/>
  <c r="S23" i="17"/>
  <c r="R23" i="17"/>
  <c r="Q23" i="17"/>
  <c r="O23" i="17"/>
  <c r="N23" i="17"/>
  <c r="M23" i="17"/>
  <c r="L23" i="17"/>
  <c r="K23" i="17"/>
  <c r="D23" i="17" s="1"/>
  <c r="J23" i="17"/>
  <c r="I23" i="17"/>
  <c r="H23" i="17"/>
  <c r="G23" i="17"/>
  <c r="F23" i="17"/>
  <c r="E23" i="17"/>
  <c r="C23" i="17"/>
  <c r="B23" i="17"/>
  <c r="Q128" i="16"/>
  <c r="M128" i="16"/>
  <c r="L128" i="16"/>
  <c r="G128" i="16"/>
  <c r="B128" i="16"/>
  <c r="R127" i="16"/>
  <c r="R126" i="16"/>
  <c r="R125" i="16"/>
  <c r="R124" i="16"/>
  <c r="R123" i="16"/>
  <c r="R122" i="16"/>
  <c r="R120" i="16"/>
  <c r="R118" i="16"/>
  <c r="R117" i="16"/>
  <c r="R116" i="16"/>
  <c r="R115" i="16"/>
  <c r="R114" i="16"/>
  <c r="R112" i="16"/>
  <c r="R111" i="16"/>
  <c r="R110" i="16"/>
  <c r="R109" i="16"/>
  <c r="R108" i="16"/>
  <c r="R107" i="16"/>
  <c r="R106" i="16"/>
  <c r="R105" i="16"/>
  <c r="R104" i="16"/>
  <c r="R103" i="16"/>
  <c r="R101" i="16"/>
  <c r="R100" i="16"/>
  <c r="R99" i="16"/>
  <c r="R98" i="16"/>
  <c r="R97" i="16"/>
  <c r="R96" i="16"/>
  <c r="R94" i="16"/>
  <c r="R93" i="16"/>
  <c r="R91" i="16"/>
  <c r="R90" i="16"/>
  <c r="R89" i="16"/>
  <c r="R88" i="16"/>
  <c r="R86" i="16"/>
  <c r="R85" i="16"/>
  <c r="R84" i="16"/>
  <c r="R83" i="16"/>
  <c r="R82" i="16"/>
  <c r="R81" i="16"/>
  <c r="R80" i="16"/>
  <c r="R79" i="16"/>
  <c r="R78" i="16"/>
  <c r="R76" i="16"/>
  <c r="R75" i="16"/>
  <c r="R74" i="16"/>
  <c r="R73" i="16"/>
  <c r="R72" i="16"/>
  <c r="R71" i="16"/>
  <c r="R70" i="16"/>
  <c r="R69" i="16"/>
  <c r="R68" i="16"/>
  <c r="R67" i="16"/>
  <c r="R66" i="16"/>
  <c r="R65" i="16"/>
  <c r="R64" i="16"/>
  <c r="R63" i="16"/>
  <c r="R62" i="16"/>
  <c r="R61" i="16"/>
  <c r="R59" i="16"/>
  <c r="R58" i="16"/>
  <c r="R57" i="16"/>
  <c r="R56" i="16"/>
  <c r="R55" i="16"/>
  <c r="R54" i="16"/>
  <c r="R53" i="16"/>
  <c r="R52" i="16"/>
  <c r="R50" i="16"/>
  <c r="R49" i="16"/>
  <c r="R48" i="16"/>
  <c r="R47" i="16"/>
  <c r="R46" i="16"/>
  <c r="R45" i="16"/>
  <c r="R44" i="16"/>
  <c r="R43" i="16"/>
  <c r="R41" i="16"/>
  <c r="R40" i="16"/>
  <c r="R39" i="16"/>
  <c r="R38" i="16"/>
  <c r="R128" i="16" s="1"/>
  <c r="N128" i="16" s="1"/>
  <c r="R36" i="16"/>
  <c r="R35" i="16"/>
  <c r="R33" i="16"/>
  <c r="R32" i="16"/>
  <c r="R31" i="16"/>
  <c r="Y25" i="16"/>
  <c r="X25" i="16"/>
  <c r="W25" i="16"/>
  <c r="V25" i="16"/>
  <c r="U25" i="16"/>
  <c r="D25" i="16" s="1"/>
  <c r="T25" i="16"/>
  <c r="S25" i="16"/>
  <c r="R25" i="16"/>
  <c r="Q25" i="16"/>
  <c r="O25" i="16"/>
  <c r="K25" i="16"/>
  <c r="J25" i="16"/>
  <c r="I25" i="16"/>
  <c r="H25" i="16"/>
  <c r="G25" i="16"/>
  <c r="F25" i="16"/>
  <c r="E25" i="16"/>
  <c r="C25" i="16"/>
  <c r="M25" i="16" s="1"/>
  <c r="B25" i="16"/>
  <c r="Q99" i="15"/>
  <c r="M99" i="15"/>
  <c r="L99" i="15"/>
  <c r="G99" i="15"/>
  <c r="B99" i="15"/>
  <c r="R98" i="15"/>
  <c r="R97" i="15"/>
  <c r="R96" i="15"/>
  <c r="R95" i="15"/>
  <c r="R94" i="15"/>
  <c r="R93" i="15"/>
  <c r="R92" i="15"/>
  <c r="R90" i="15"/>
  <c r="R89" i="15"/>
  <c r="R88" i="15"/>
  <c r="R86" i="15"/>
  <c r="R84" i="15"/>
  <c r="R83" i="15"/>
  <c r="R82" i="15"/>
  <c r="R81" i="15"/>
  <c r="R80" i="15"/>
  <c r="R79" i="15"/>
  <c r="R78" i="15"/>
  <c r="R77" i="15"/>
  <c r="R75" i="15"/>
  <c r="R74" i="15"/>
  <c r="R73" i="15"/>
  <c r="R71" i="15"/>
  <c r="R70" i="15"/>
  <c r="R69" i="15"/>
  <c r="R68" i="15"/>
  <c r="R67" i="15"/>
  <c r="R66" i="15"/>
  <c r="R65" i="15"/>
  <c r="R64" i="15"/>
  <c r="R63" i="15"/>
  <c r="R62" i="15"/>
  <c r="R61" i="15"/>
  <c r="R60" i="15"/>
  <c r="R59" i="15"/>
  <c r="R58" i="15"/>
  <c r="R57" i="15"/>
  <c r="R56" i="15"/>
  <c r="R54" i="15"/>
  <c r="R52" i="15"/>
  <c r="R50" i="15"/>
  <c r="R49" i="15"/>
  <c r="R47" i="15"/>
  <c r="R46" i="15"/>
  <c r="R44" i="15"/>
  <c r="R43" i="15"/>
  <c r="R42" i="15"/>
  <c r="R41" i="15"/>
  <c r="R40" i="15"/>
  <c r="R38" i="15"/>
  <c r="R37" i="15"/>
  <c r="R36" i="15"/>
  <c r="R35" i="15"/>
  <c r="R34" i="15"/>
  <c r="R99" i="15" s="1"/>
  <c r="R33" i="15"/>
  <c r="R32" i="15"/>
  <c r="Y26" i="15"/>
  <c r="X26" i="15"/>
  <c r="W26" i="15"/>
  <c r="V26" i="15"/>
  <c r="U26" i="15"/>
  <c r="D26" i="15" s="1"/>
  <c r="T26" i="15"/>
  <c r="S26" i="15"/>
  <c r="R26" i="15"/>
  <c r="Q26" i="15"/>
  <c r="O26" i="15"/>
  <c r="K26" i="15"/>
  <c r="J26" i="15"/>
  <c r="I26" i="15"/>
  <c r="H26" i="15"/>
  <c r="G26" i="15"/>
  <c r="F26" i="15"/>
  <c r="E26" i="15"/>
  <c r="C26" i="15"/>
  <c r="M26" i="15" s="1"/>
  <c r="B26" i="15"/>
  <c r="Y28" i="14"/>
  <c r="X28" i="14"/>
  <c r="W28" i="14"/>
  <c r="V28" i="14"/>
  <c r="U28" i="14"/>
  <c r="T28" i="14"/>
  <c r="S28" i="14"/>
  <c r="R28" i="14"/>
  <c r="Q28" i="14"/>
  <c r="O28" i="14"/>
  <c r="K28" i="14"/>
  <c r="J28" i="14"/>
  <c r="I28" i="14"/>
  <c r="H28" i="14"/>
  <c r="G28" i="14"/>
  <c r="F28" i="14"/>
  <c r="E28" i="14"/>
  <c r="D28" i="14"/>
  <c r="C28" i="14"/>
  <c r="M28" i="14" s="1"/>
  <c r="B28" i="14"/>
  <c r="Y22" i="13"/>
  <c r="X22" i="13"/>
  <c r="W22" i="13"/>
  <c r="V22" i="13"/>
  <c r="U22" i="13"/>
  <c r="T22" i="13"/>
  <c r="S22" i="13"/>
  <c r="R22" i="13"/>
  <c r="Q22" i="13"/>
  <c r="O22" i="13"/>
  <c r="K22" i="13"/>
  <c r="J22" i="13"/>
  <c r="I22" i="13"/>
  <c r="H22" i="13"/>
  <c r="G22" i="13"/>
  <c r="F22" i="13"/>
  <c r="E22" i="13"/>
  <c r="D22" i="13"/>
  <c r="C22" i="13"/>
  <c r="M22" i="13" s="1"/>
  <c r="B22" i="13"/>
  <c r="Q166" i="12"/>
  <c r="M166" i="12"/>
  <c r="L166" i="12"/>
  <c r="G166" i="12"/>
  <c r="B166" i="12"/>
  <c r="R165" i="12"/>
  <c r="R163" i="12"/>
  <c r="R162" i="12"/>
  <c r="R160" i="12"/>
  <c r="R158" i="12"/>
  <c r="R156" i="12"/>
  <c r="R154" i="12"/>
  <c r="R152" i="12"/>
  <c r="R151" i="12"/>
  <c r="R149" i="12"/>
  <c r="R147" i="12"/>
  <c r="R146" i="12"/>
  <c r="R144" i="12"/>
  <c r="R142" i="12"/>
  <c r="R141" i="12"/>
  <c r="R139" i="12"/>
  <c r="R137" i="12"/>
  <c r="R135" i="12"/>
  <c r="R133" i="12"/>
  <c r="R131" i="12"/>
  <c r="R129" i="12"/>
  <c r="R127" i="12"/>
  <c r="R126" i="12"/>
  <c r="R125" i="12"/>
  <c r="R124" i="12"/>
  <c r="R122" i="12"/>
  <c r="R121" i="12"/>
  <c r="R119" i="12"/>
  <c r="R118" i="12"/>
  <c r="R117" i="12"/>
  <c r="R166" i="12" s="1"/>
  <c r="R115" i="12"/>
  <c r="R113" i="12"/>
  <c r="Y107" i="12"/>
  <c r="X107" i="12"/>
  <c r="W107" i="12"/>
  <c r="V107" i="12"/>
  <c r="U107" i="12"/>
  <c r="T107" i="12"/>
  <c r="S107" i="12"/>
  <c r="R107" i="12"/>
  <c r="Q107" i="12"/>
  <c r="O107" i="12"/>
  <c r="K107" i="12"/>
  <c r="J107" i="12"/>
  <c r="I107" i="12"/>
  <c r="H107" i="12"/>
  <c r="G107" i="12"/>
  <c r="F107" i="12"/>
  <c r="E107" i="12"/>
  <c r="D107" i="12"/>
  <c r="C107" i="12"/>
  <c r="M107" i="12" s="1"/>
  <c r="B107" i="12"/>
  <c r="Y17" i="11"/>
  <c r="X17" i="11"/>
  <c r="W17" i="11"/>
  <c r="V17" i="11"/>
  <c r="U17" i="11"/>
  <c r="T17" i="11"/>
  <c r="S17" i="11"/>
  <c r="R17" i="11"/>
  <c r="Q17" i="11"/>
  <c r="O17" i="11"/>
  <c r="K17" i="11"/>
  <c r="J17" i="11"/>
  <c r="I17" i="11"/>
  <c r="H17" i="11"/>
  <c r="G17" i="11"/>
  <c r="F17" i="11"/>
  <c r="E17" i="11"/>
  <c r="D17" i="11"/>
  <c r="C17" i="11"/>
  <c r="M17" i="11" s="1"/>
  <c r="B17" i="11"/>
  <c r="Y20" i="10"/>
  <c r="X20" i="10"/>
  <c r="W20" i="10"/>
  <c r="V20" i="10"/>
  <c r="U20" i="10"/>
  <c r="T20" i="10"/>
  <c r="S20" i="10"/>
  <c r="R20" i="10"/>
  <c r="Q20" i="10"/>
  <c r="O20" i="10"/>
  <c r="K20" i="10"/>
  <c r="J20" i="10"/>
  <c r="I20" i="10"/>
  <c r="H20" i="10"/>
  <c r="G20" i="10"/>
  <c r="F20" i="10"/>
  <c r="E20" i="10"/>
  <c r="D20" i="10"/>
  <c r="C20" i="10"/>
  <c r="M20" i="10" s="1"/>
  <c r="B20" i="10"/>
  <c r="Q84" i="9"/>
  <c r="M84" i="9"/>
  <c r="L84" i="9"/>
  <c r="G84" i="9"/>
  <c r="B84" i="9"/>
  <c r="R83" i="9"/>
  <c r="R82" i="9"/>
  <c r="R81" i="9"/>
  <c r="R80" i="9"/>
  <c r="R78" i="9"/>
  <c r="R77" i="9"/>
  <c r="R75" i="9"/>
  <c r="R73" i="9"/>
  <c r="R72" i="9"/>
  <c r="R71" i="9"/>
  <c r="R70" i="9"/>
  <c r="R69" i="9"/>
  <c r="R68" i="9"/>
  <c r="R67" i="9"/>
  <c r="R66" i="9"/>
  <c r="R65" i="9"/>
  <c r="R64" i="9"/>
  <c r="R63" i="9"/>
  <c r="R62" i="9"/>
  <c r="R61" i="9"/>
  <c r="R60" i="9"/>
  <c r="R59" i="9"/>
  <c r="R58" i="9"/>
  <c r="R56" i="9"/>
  <c r="R55" i="9"/>
  <c r="R53" i="9"/>
  <c r="R52" i="9"/>
  <c r="R51" i="9"/>
  <c r="R50" i="9"/>
  <c r="R49" i="9"/>
  <c r="R48" i="9"/>
  <c r="R47" i="9"/>
  <c r="R46" i="9"/>
  <c r="R45" i="9"/>
  <c r="R44" i="9"/>
  <c r="R43" i="9"/>
  <c r="R41" i="9"/>
  <c r="R39" i="9"/>
  <c r="R38" i="9"/>
  <c r="R37" i="9"/>
  <c r="R36" i="9"/>
  <c r="R35" i="9"/>
  <c r="R34" i="9"/>
  <c r="R33" i="9"/>
  <c r="R32" i="9"/>
  <c r="R31" i="9"/>
  <c r="R30" i="9"/>
  <c r="R29" i="9"/>
  <c r="R84" i="9" s="1"/>
  <c r="Y23" i="9"/>
  <c r="X23" i="9"/>
  <c r="W23" i="9"/>
  <c r="V23" i="9"/>
  <c r="U23" i="9"/>
  <c r="T23" i="9"/>
  <c r="S23" i="9"/>
  <c r="R23" i="9"/>
  <c r="Q23" i="9"/>
  <c r="O23" i="9"/>
  <c r="M23" i="9"/>
  <c r="N23" i="9" s="1"/>
  <c r="L23" i="9"/>
  <c r="K23" i="9"/>
  <c r="D23" i="9" s="1"/>
  <c r="J23" i="9"/>
  <c r="I23" i="9"/>
  <c r="H23" i="9"/>
  <c r="G23" i="9"/>
  <c r="F23" i="9"/>
  <c r="E23" i="9"/>
  <c r="C23" i="9"/>
  <c r="B23" i="9"/>
  <c r="Q76" i="8"/>
  <c r="M76" i="8"/>
  <c r="L76" i="8"/>
  <c r="G76" i="8"/>
  <c r="B76" i="8"/>
  <c r="R75" i="8"/>
  <c r="R74" i="8"/>
  <c r="R73" i="8"/>
  <c r="R72" i="8"/>
  <c r="R71" i="8"/>
  <c r="R70" i="8"/>
  <c r="R69" i="8"/>
  <c r="R68" i="8"/>
  <c r="R67" i="8"/>
  <c r="R66" i="8"/>
  <c r="R65" i="8"/>
  <c r="R64" i="8"/>
  <c r="R63" i="8"/>
  <c r="R62" i="8"/>
  <c r="R61" i="8"/>
  <c r="R59" i="8"/>
  <c r="R58" i="8"/>
  <c r="R57" i="8"/>
  <c r="R56" i="8"/>
  <c r="R55" i="8"/>
  <c r="R53" i="8"/>
  <c r="R51" i="8"/>
  <c r="R50" i="8"/>
  <c r="R49" i="8"/>
  <c r="R48" i="8"/>
  <c r="R47" i="8"/>
  <c r="R46" i="8"/>
  <c r="R45" i="8"/>
  <c r="R44" i="8"/>
  <c r="R43" i="8"/>
  <c r="R42" i="8"/>
  <c r="R41" i="8"/>
  <c r="R40" i="8"/>
  <c r="R39" i="8"/>
  <c r="R38" i="8"/>
  <c r="R37" i="8"/>
  <c r="R36" i="8"/>
  <c r="R35" i="8"/>
  <c r="R33" i="8"/>
  <c r="R31" i="8"/>
  <c r="R30" i="8"/>
  <c r="R28" i="8"/>
  <c r="R76" i="8" s="1"/>
  <c r="N76" i="8" s="1"/>
  <c r="Y22" i="8"/>
  <c r="X22" i="8"/>
  <c r="W22" i="8"/>
  <c r="V22" i="8"/>
  <c r="U22" i="8"/>
  <c r="T22" i="8"/>
  <c r="S22" i="8"/>
  <c r="R22" i="8"/>
  <c r="Q22" i="8"/>
  <c r="O22" i="8"/>
  <c r="M22" i="8"/>
  <c r="N22" i="8" s="1"/>
  <c r="L22" i="8"/>
  <c r="K22" i="8"/>
  <c r="D22" i="8" s="1"/>
  <c r="J22" i="8"/>
  <c r="I22" i="8"/>
  <c r="H22" i="8"/>
  <c r="G22" i="8"/>
  <c r="F22" i="8"/>
  <c r="E22" i="8"/>
  <c r="C22" i="8"/>
  <c r="B22" i="8"/>
  <c r="Y16" i="7"/>
  <c r="X16" i="7"/>
  <c r="W16" i="7"/>
  <c r="V16" i="7"/>
  <c r="U16" i="7"/>
  <c r="T16" i="7"/>
  <c r="S16" i="7"/>
  <c r="R16" i="7"/>
  <c r="Q16" i="7"/>
  <c r="O16" i="7"/>
  <c r="L16" i="7"/>
  <c r="K16" i="7"/>
  <c r="D16" i="7" s="1"/>
  <c r="J16" i="7"/>
  <c r="I16" i="7"/>
  <c r="H16" i="7"/>
  <c r="G16" i="7"/>
  <c r="F16" i="7"/>
  <c r="E16" i="7"/>
  <c r="C16" i="7"/>
  <c r="B16" i="7"/>
  <c r="Y20" i="6"/>
  <c r="X20" i="6"/>
  <c r="W20" i="6"/>
  <c r="V20" i="6"/>
  <c r="U20" i="6"/>
  <c r="T20" i="6"/>
  <c r="S20" i="6"/>
  <c r="R20" i="6"/>
  <c r="Q20" i="6"/>
  <c r="O20" i="6"/>
  <c r="K20" i="6"/>
  <c r="D20" i="6" s="1"/>
  <c r="J20" i="6"/>
  <c r="L20" i="6" s="1"/>
  <c r="I20" i="6"/>
  <c r="H20" i="6"/>
  <c r="G20" i="6"/>
  <c r="F20" i="6"/>
  <c r="E20" i="6"/>
  <c r="C20" i="6"/>
  <c r="M20" i="6" s="1"/>
  <c r="B20" i="6"/>
  <c r="Q29" i="5"/>
  <c r="M29" i="5"/>
  <c r="L29" i="5"/>
  <c r="G29" i="5"/>
  <c r="B29" i="5"/>
  <c r="R28" i="5"/>
  <c r="R26" i="5"/>
  <c r="R25" i="5"/>
  <c r="R23" i="5"/>
  <c r="R29" i="5" s="1"/>
  <c r="Y17" i="5"/>
  <c r="X17" i="5"/>
  <c r="W17" i="5"/>
  <c r="V17" i="5"/>
  <c r="U17" i="5"/>
  <c r="T17" i="5"/>
  <c r="S17" i="5"/>
  <c r="R17" i="5"/>
  <c r="Q17" i="5"/>
  <c r="O17" i="5"/>
  <c r="K17" i="5"/>
  <c r="J17" i="5"/>
  <c r="I17" i="5"/>
  <c r="H17" i="5"/>
  <c r="G17" i="5"/>
  <c r="F17" i="5"/>
  <c r="E17" i="5"/>
  <c r="D17" i="5"/>
  <c r="C17" i="5"/>
  <c r="M17" i="5" s="1"/>
  <c r="B17" i="5"/>
  <c r="Q42" i="4"/>
  <c r="M42" i="4"/>
  <c r="L42" i="4"/>
  <c r="G42" i="4"/>
  <c r="B42" i="4"/>
  <c r="N42" i="4" s="1"/>
  <c r="R41" i="4"/>
  <c r="R40" i="4"/>
  <c r="R39" i="4"/>
  <c r="R38" i="4"/>
  <c r="R36" i="4"/>
  <c r="R35" i="4"/>
  <c r="R34" i="4"/>
  <c r="R33" i="4"/>
  <c r="R31" i="4"/>
  <c r="R30" i="4"/>
  <c r="R29" i="4"/>
  <c r="R27" i="4"/>
  <c r="R25" i="4"/>
  <c r="R24" i="4"/>
  <c r="R42" i="4" s="1"/>
  <c r="Y18" i="4"/>
  <c r="X18" i="4"/>
  <c r="W18" i="4"/>
  <c r="V18" i="4"/>
  <c r="U18" i="4"/>
  <c r="T18" i="4"/>
  <c r="S18" i="4"/>
  <c r="R18" i="4"/>
  <c r="Q18" i="4"/>
  <c r="O18" i="4"/>
  <c r="L18" i="4"/>
  <c r="K18" i="4"/>
  <c r="J18" i="4"/>
  <c r="I18" i="4"/>
  <c r="H18" i="4"/>
  <c r="G18" i="4"/>
  <c r="F18" i="4"/>
  <c r="E18" i="4"/>
  <c r="D18" i="4"/>
  <c r="C18" i="4"/>
  <c r="M18" i="4" s="1"/>
  <c r="N18" i="4" s="1"/>
  <c r="B18" i="4"/>
  <c r="Q25" i="3"/>
  <c r="M25" i="3"/>
  <c r="L25" i="3"/>
  <c r="G25" i="3"/>
  <c r="B25" i="3"/>
  <c r="R24" i="3"/>
  <c r="R23" i="3"/>
  <c r="R22" i="3"/>
  <c r="R21" i="3"/>
  <c r="R20" i="3"/>
  <c r="R19" i="3"/>
  <c r="R18" i="3"/>
  <c r="R25" i="3" s="1"/>
  <c r="N25" i="3" s="1"/>
  <c r="R17" i="3"/>
  <c r="R16" i="3"/>
  <c r="Y10" i="3"/>
  <c r="X10" i="3"/>
  <c r="W10" i="3"/>
  <c r="V10" i="3"/>
  <c r="U10" i="3"/>
  <c r="T10" i="3"/>
  <c r="S10" i="3"/>
  <c r="R10" i="3"/>
  <c r="Q10" i="3"/>
  <c r="O10" i="3"/>
  <c r="K10" i="3"/>
  <c r="J10" i="3"/>
  <c r="I10" i="3"/>
  <c r="H10" i="3"/>
  <c r="G10" i="3"/>
  <c r="F10" i="3"/>
  <c r="E10" i="3"/>
  <c r="D10" i="3"/>
  <c r="C10" i="3"/>
  <c r="M10" i="3" s="1"/>
  <c r="B10" i="3"/>
  <c r="Q31" i="2"/>
  <c r="M31" i="2"/>
  <c r="L31" i="2"/>
  <c r="G31" i="2"/>
  <c r="B31" i="2"/>
  <c r="R30" i="2"/>
  <c r="R29" i="2"/>
  <c r="R28" i="2"/>
  <c r="R27" i="2"/>
  <c r="R31" i="2" s="1"/>
  <c r="Y21" i="2"/>
  <c r="X21" i="2"/>
  <c r="W21" i="2"/>
  <c r="V21" i="2"/>
  <c r="U21" i="2"/>
  <c r="T21" i="2"/>
  <c r="S21" i="2"/>
  <c r="R21" i="2"/>
  <c r="Q21" i="2"/>
  <c r="O21" i="2"/>
  <c r="M21" i="2"/>
  <c r="N21" i="2" s="1"/>
  <c r="K21" i="2"/>
  <c r="J21" i="2"/>
  <c r="I21" i="2"/>
  <c r="H21" i="2"/>
  <c r="G21" i="2"/>
  <c r="F21" i="2"/>
  <c r="E21" i="2"/>
  <c r="D21" i="2"/>
  <c r="C21" i="2"/>
  <c r="L21" i="2" s="1"/>
  <c r="B21" i="2"/>
  <c r="R81" i="1"/>
  <c r="Q81" i="1"/>
  <c r="M81" i="1"/>
  <c r="L81" i="1"/>
  <c r="G81" i="1"/>
  <c r="B81" i="1"/>
  <c r="N81" i="1" s="1"/>
  <c r="R80" i="1"/>
  <c r="R78" i="1"/>
  <c r="R77" i="1"/>
  <c r="R76" i="1"/>
  <c r="R74" i="1"/>
  <c r="R72" i="1"/>
  <c r="R71" i="1"/>
  <c r="R70" i="1"/>
  <c r="R68" i="1"/>
  <c r="R67" i="1"/>
  <c r="R66" i="1"/>
  <c r="R65" i="1"/>
  <c r="R64" i="1"/>
  <c r="R63" i="1"/>
  <c r="R62" i="1"/>
  <c r="R61" i="1"/>
  <c r="R60" i="1"/>
  <c r="R59" i="1"/>
  <c r="R58" i="1"/>
  <c r="R57" i="1"/>
  <c r="R56" i="1"/>
  <c r="R55" i="1"/>
  <c r="R54" i="1"/>
  <c r="R52" i="1"/>
  <c r="R51" i="1"/>
  <c r="R50" i="1"/>
  <c r="R48" i="1"/>
  <c r="R47" i="1"/>
  <c r="R46" i="1"/>
  <c r="R45" i="1"/>
  <c r="R44" i="1"/>
  <c r="R42" i="1"/>
  <c r="R41" i="1"/>
  <c r="R40" i="1"/>
  <c r="R39" i="1"/>
  <c r="R38" i="1"/>
  <c r="R37" i="1"/>
  <c r="R36" i="1"/>
  <c r="R35" i="1"/>
  <c r="R34" i="1"/>
  <c r="R32" i="1"/>
  <c r="R31" i="1"/>
  <c r="R30" i="1"/>
  <c r="Y24" i="1"/>
  <c r="X24" i="1"/>
  <c r="W24" i="1"/>
  <c r="V24" i="1"/>
  <c r="U24" i="1"/>
  <c r="T24" i="1"/>
  <c r="S24" i="1"/>
  <c r="R24" i="1"/>
  <c r="Q24" i="1"/>
  <c r="O24" i="1"/>
  <c r="K24" i="1"/>
  <c r="J24" i="1"/>
  <c r="I24" i="1"/>
  <c r="H24" i="1"/>
  <c r="G24" i="1"/>
  <c r="F24" i="1"/>
  <c r="E24" i="1"/>
  <c r="D24" i="1"/>
  <c r="C24" i="1"/>
  <c r="M24" i="1" s="1"/>
  <c r="B24" i="1"/>
  <c r="N29" i="5" l="1"/>
  <c r="N84" i="9"/>
  <c r="N166" i="12"/>
  <c r="N99" i="15"/>
  <c r="N24" i="1"/>
  <c r="N107" i="12"/>
  <c r="N17" i="11"/>
  <c r="N16" i="20"/>
  <c r="N22" i="13"/>
  <c r="N31" i="2"/>
  <c r="N20" i="6"/>
  <c r="N20" i="10"/>
  <c r="M16" i="7"/>
  <c r="N16" i="7" s="1"/>
  <c r="L17" i="5"/>
  <c r="N17" i="5" s="1"/>
  <c r="L107" i="12"/>
  <c r="L26" i="15"/>
  <c r="N26" i="15" s="1"/>
  <c r="L10" i="3"/>
  <c r="N10" i="3" s="1"/>
  <c r="L17" i="11"/>
  <c r="L28" i="14"/>
  <c r="N28" i="14" s="1"/>
  <c r="L24" i="1"/>
  <c r="L20" i="10"/>
  <c r="L22" i="13"/>
  <c r="L25" i="16"/>
  <c r="N25" i="16" s="1"/>
  <c r="L51" i="19"/>
  <c r="N51" i="19" s="1"/>
</calcChain>
</file>

<file path=xl/sharedStrings.xml><?xml version="1.0" encoding="utf-8"?>
<sst xmlns="http://schemas.openxmlformats.org/spreadsheetml/2006/main" count="3566" uniqueCount="3435">
  <si>
    <t>Pre-Lease</t>
  </si>
  <si>
    <t>1008 S. 4th</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</si>
  <si>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</si>
  <si>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</si>
  <si>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</si>
  <si>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</si>
  <si>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</si>
  <si>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</si>
  <si>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</si>
  <si>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</si>
  <si>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</si>
  <si>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</si>
  <si>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</si>
  <si>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</si>
  <si>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</si>
  <si>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</si>
  <si>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</si>
  <si>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</si>
  <si>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</si>
  <si>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</si>
  <si>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</si>
  <si>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</si>
  <si>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</si>
  <si>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</si>
  <si>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</si>
  <si>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</si>
  <si>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</si>
  <si>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</si>
  <si>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t>
  </si>
  <si>
    <t>B4</t>
  </si>
  <si>
    <t>B5</t>
  </si>
  <si>
    <t>C1</t>
  </si>
  <si>
    <t>D1</t>
  </si>
  <si>
    <t>D1 Balcony</t>
  </si>
  <si>
    <t>D2</t>
  </si>
  <si>
    <t>D3 Balcony</t>
  </si>
  <si>
    <t>M1 Murphy</t>
  </si>
  <si>
    <t>M1 Murphy Balcony</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</si>
  <si>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</si>
  <si>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</si>
  <si>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</si>
  <si>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</si>
  <si>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</si>
  <si>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</si>
  <si>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</si>
  <si>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</si>
  <si>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</si>
  <si>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</si>
  <si>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</si>
  <si>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</si>
  <si>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</si>
  <si>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</si>
  <si>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</si>
  <si>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</si>
  <si>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</si>
  <si>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</si>
  <si>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</si>
  <si>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</si>
  <si>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</si>
  <si>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</si>
  <si>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</si>
  <si>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</si>
  <si>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B3</t>
  </si>
  <si>
    <t>308-B</t>
  </si>
  <si>
    <t>B3</t>
  </si>
  <si>
    <t>Occupied No Notice</t>
  </si>
  <si>
    <t>Schripsema, Lyndsay Joe</t>
  </si>
  <si>
    <t>Renewal Lease Approved</t>
  </si>
  <si>
    <t>Annual (08/15/2025-07/30/2026)</t>
  </si>
  <si>
    <t>508-A</t>
  </si>
  <si>
    <t>B3</t>
  </si>
  <si>
    <t>Occupied No Notice</t>
  </si>
  <si>
    <t>Sellars, Lauren (Anna Sellars)</t>
  </si>
  <si>
    <t>Renewal Lease Approved</t>
  </si>
  <si>
    <t>Annual (08/15/2025-07/30/2026)</t>
  </si>
  <si>
    <t>508-B</t>
  </si>
  <si>
    <t>B3</t>
  </si>
  <si>
    <t>Occupied No Notice</t>
  </si>
  <si>
    <t>Sellars, Anna</t>
  </si>
  <si>
    <t>Renewal Lease Approved</t>
  </si>
  <si>
    <t>Annual (08/15/2025-07/30/2026)</t>
  </si>
  <si>
    <t>Unit Type: C1</t>
  </si>
  <si>
    <t>210-A</t>
  </si>
  <si>
    <t>C1</t>
  </si>
  <si>
    <t>Occupied No Notice</t>
  </si>
  <si>
    <t>Yu, Xiangyi</t>
  </si>
  <si>
    <t>Renewal Lease Approved</t>
  </si>
  <si>
    <t>Annual (08/15/2025-07/30/2026)</t>
  </si>
  <si>
    <t>210-B</t>
  </si>
  <si>
    <t>C1</t>
  </si>
  <si>
    <t>Occupied No Notice</t>
  </si>
  <si>
    <t>Rauf, Mahum</t>
  </si>
  <si>
    <t>Renewal Lease Approved</t>
  </si>
  <si>
    <t>Annual (08/15/2025-07/30/2026)</t>
  </si>
  <si>
    <t>510-A</t>
  </si>
  <si>
    <t>C1</t>
  </si>
  <si>
    <t>Occupied No Notice</t>
  </si>
  <si>
    <t>Les, Jessica</t>
  </si>
  <si>
    <t>Renewal Lease Approved</t>
  </si>
  <si>
    <t>Annual (08/15/2025-07/30/2026)</t>
  </si>
  <si>
    <t>510-B</t>
  </si>
  <si>
    <t>C1</t>
  </si>
  <si>
    <t>Occupied No Notice</t>
  </si>
  <si>
    <t>Wietzema, Natalie</t>
  </si>
  <si>
    <t>Renewal Lease Approved</t>
  </si>
  <si>
    <t>Annual (08/15/2025-07/30/2026)</t>
  </si>
  <si>
    <t>510-C</t>
  </si>
  <si>
    <t>C1</t>
  </si>
  <si>
    <t>Occupied No Notice</t>
  </si>
  <si>
    <t>Cepeda, Sophia</t>
  </si>
  <si>
    <t>Renewal Lease Approved</t>
  </si>
  <si>
    <t>Annual (08/15/2025-07/30/2026)</t>
  </si>
  <si>
    <t>C1</t>
  </si>
  <si>
    <t>Capesius, Gianna</t>
  </si>
  <si>
    <t>Lease Approved</t>
  </si>
  <si>
    <t>Annual (08/15/2025-07/30/2026)</t>
  </si>
  <si>
    <t>C1</t>
  </si>
  <si>
    <t>Gavin, Jacob</t>
  </si>
  <si>
    <t>Lease Approved</t>
  </si>
  <si>
    <t>Annual (08/15/2025-07/30/2026)</t>
  </si>
  <si>
    <t>C1</t>
  </si>
  <si>
    <t>Sampson, Charlotte</t>
  </si>
  <si>
    <t>Renewal Lease Approved</t>
  </si>
  <si>
    <t>Annual (08/15/2025-07/30/2026)</t>
  </si>
  <si>
    <t>C1</t>
  </si>
  <si>
    <t>Sandschafer, Gabriela (Gabriela)</t>
  </si>
  <si>
    <t>Renewal Lease Approved</t>
  </si>
  <si>
    <t>Annual (08/15/2025-07/30/2026)</t>
  </si>
  <si>
    <t>Unit Type: D1</t>
  </si>
  <si>
    <t>314-D</t>
  </si>
  <si>
    <t>D1</t>
  </si>
  <si>
    <t>Occupied No Notice</t>
  </si>
  <si>
    <t>Dastrup, Scott</t>
  </si>
  <si>
    <t>Renewal Lease Approved</t>
  </si>
  <si>
    <t>Annual (08/15/2025-07/30/2026)</t>
  </si>
  <si>
    <t>414-A</t>
  </si>
  <si>
    <t>D1</t>
  </si>
  <si>
    <t>Occupied No Notice</t>
  </si>
  <si>
    <t>Burke, Brendan</t>
  </si>
  <si>
    <t>Renewal Lease Approved</t>
  </si>
  <si>
    <t>Annual (08/15/2025-07/30/2026)</t>
  </si>
  <si>
    <t>414-B</t>
  </si>
  <si>
    <t>D1</t>
  </si>
  <si>
    <t>Occupied No Notice</t>
  </si>
  <si>
    <t>Shevlin, Andrew</t>
  </si>
  <si>
    <t>Renewal Lease Approved</t>
  </si>
  <si>
    <t>Annual (08/15/2025-07/30/2026)</t>
  </si>
  <si>
    <t>414-C</t>
  </si>
  <si>
    <t>D1</t>
  </si>
  <si>
    <t>Occupied No Notice</t>
  </si>
  <si>
    <t>Bieda, Luke</t>
  </si>
  <si>
    <t>Renewal Lease Approved</t>
  </si>
  <si>
    <t>Annual (08/15/2025-07/30/2026)</t>
  </si>
  <si>
    <t>414-D</t>
  </si>
  <si>
    <t>D1</t>
  </si>
  <si>
    <t>Occupied No Notice</t>
  </si>
  <si>
    <t>DiLuia, Joshua</t>
  </si>
  <si>
    <t>Renewal Lease Approved</t>
  </si>
  <si>
    <t>Annual (08/15/2025-07/30/2026)</t>
  </si>
  <si>
    <t>Unit Type: D1 Balcony</t>
  </si>
  <si>
    <t>504-A</t>
  </si>
  <si>
    <t>D1 Balcony</t>
  </si>
  <si>
    <t>Occupied No Notice</t>
  </si>
  <si>
    <t>SUHNG, MAN-WEI</t>
  </si>
  <si>
    <t>Renewal Lease Approved</t>
  </si>
  <si>
    <t>Annual (08/15/2025-07/30/2026)</t>
  </si>
  <si>
    <t>504-B</t>
  </si>
  <si>
    <t>D1 Balcony</t>
  </si>
  <si>
    <t>Occupied No Notice</t>
  </si>
  <si>
    <t>Zhang, Yuer</t>
  </si>
  <si>
    <t>Renewal Lease Approved</t>
  </si>
  <si>
    <t>Annual (08/15/2025-07/30/2026)</t>
  </si>
  <si>
    <t>504-D</t>
  </si>
  <si>
    <t>D1 Balcony</t>
  </si>
  <si>
    <t>Occupied No Notice</t>
  </si>
  <si>
    <t>Zhu, Moyan</t>
  </si>
  <si>
    <t>Renewal Lease Approved</t>
  </si>
  <si>
    <t>Annual (08/15/2025-07/30/2026)</t>
  </si>
  <si>
    <t>Unit Type: D2</t>
  </si>
  <si>
    <t>205-A</t>
  </si>
  <si>
    <t>D2</t>
  </si>
  <si>
    <t>Occupied No Notice</t>
  </si>
  <si>
    <t>Lagasca, Madison</t>
  </si>
  <si>
    <t>Renewal Lease Approved</t>
  </si>
  <si>
    <t>Annual (08/15/2025-07/30/2026)</t>
  </si>
  <si>
    <t>205-B</t>
  </si>
  <si>
    <t>D2</t>
  </si>
  <si>
    <t>Occupied No Notice</t>
  </si>
  <si>
    <t>Foreman, Tiana</t>
  </si>
  <si>
    <t>Renewal Lease Approved</t>
  </si>
  <si>
    <t>Annual (08/15/2025-07/30/2026)</t>
  </si>
  <si>
    <t>205-C</t>
  </si>
  <si>
    <t>D2</t>
  </si>
  <si>
    <t>Occupied No Notice</t>
  </si>
  <si>
    <t>Athanasopoulous, Angelina</t>
  </si>
  <si>
    <t>Renewal Lease Approved</t>
  </si>
  <si>
    <t>MOMI (08/15/2025-07/30/2026)</t>
  </si>
  <si>
    <t>205-D</t>
  </si>
  <si>
    <t>D2</t>
  </si>
  <si>
    <t>Occupied No Notice</t>
  </si>
  <si>
    <t>Vina, Noelle Iris</t>
  </si>
  <si>
    <t>Renewal Lease Approved</t>
  </si>
  <si>
    <t>Annual (08/15/2025-07/30/2026)</t>
  </si>
  <si>
    <t>206-A</t>
  </si>
  <si>
    <t>D2</t>
  </si>
  <si>
    <t>Occupied No Notice</t>
  </si>
  <si>
    <t>Kenny, Megan</t>
  </si>
  <si>
    <t>Renewal Lease Approved</t>
  </si>
  <si>
    <t>Annual (08/15/2025-07/30/2026)</t>
  </si>
  <si>
    <t>206-B</t>
  </si>
  <si>
    <t>D2</t>
  </si>
  <si>
    <t>Occupied No Notice</t>
  </si>
  <si>
    <t>Faraci, Sofia</t>
  </si>
  <si>
    <t>Renewal Lease Approved</t>
  </si>
  <si>
    <t>Annual (08/15/2025-07/30/2026)</t>
  </si>
  <si>
    <t>206-C</t>
  </si>
  <si>
    <t>D2</t>
  </si>
  <si>
    <t>Occupied No Notice</t>
  </si>
  <si>
    <t>Ulloa, Jasmin</t>
  </si>
  <si>
    <t>Renewal Lease Approved</t>
  </si>
  <si>
    <t>Annual (08/15/2025-07/30/2026)</t>
  </si>
  <si>
    <t>206-D</t>
  </si>
  <si>
    <t>D2</t>
  </si>
  <si>
    <t>Occupied No Notice</t>
  </si>
  <si>
    <t>Reyes, Julissa</t>
  </si>
  <si>
    <t>Renewal Lease Approved</t>
  </si>
  <si>
    <t>Annual (08/15/2025-07/30/2026)</t>
  </si>
  <si>
    <t>405-A</t>
  </si>
  <si>
    <t>D2</t>
  </si>
  <si>
    <t>Occupied No Notice</t>
  </si>
  <si>
    <t>Fialek, Nathan</t>
  </si>
  <si>
    <t>Renewal Lease Approved</t>
  </si>
  <si>
    <t>Annual (08/15/2025-07/30/2026)</t>
  </si>
  <si>
    <t>405-B</t>
  </si>
  <si>
    <t>D2</t>
  </si>
  <si>
    <t>Occupied No Notice</t>
  </si>
  <si>
    <t>Novotny, Jonathan</t>
  </si>
  <si>
    <t>Renewal Lease Approved</t>
  </si>
  <si>
    <t>Annual (08/15/2025-07/30/2026)</t>
  </si>
  <si>
    <t>405-C</t>
  </si>
  <si>
    <t>D2</t>
  </si>
  <si>
    <t>Occupied No Notice</t>
  </si>
  <si>
    <t>Rosner, Brian</t>
  </si>
  <si>
    <t>Renewal Lease Approved</t>
  </si>
  <si>
    <t>Annual (08/15/2025-07/30/2026)</t>
  </si>
  <si>
    <t>509-A</t>
  </si>
  <si>
    <t>D2</t>
  </si>
  <si>
    <t>Occupied No Notice</t>
  </si>
  <si>
    <t>Repond, Alma</t>
  </si>
  <si>
    <t>Renewal Lease Approved</t>
  </si>
  <si>
    <t>Annual (08/15/2025-07/30/2026)</t>
  </si>
  <si>
    <t>509-B</t>
  </si>
  <si>
    <t>D2</t>
  </si>
  <si>
    <t>Occupied No Notice</t>
  </si>
  <si>
    <t>Young, Ella</t>
  </si>
  <si>
    <t>Renewal Lease Approved</t>
  </si>
  <si>
    <t>Annual (08/15/2025-07/30/2026)</t>
  </si>
  <si>
    <t>509-D</t>
  </si>
  <si>
    <t>D2</t>
  </si>
  <si>
    <t>Occupied No Notice</t>
  </si>
  <si>
    <t>Mazhar, Mishael</t>
  </si>
  <si>
    <t>Renewal Lease Approved</t>
  </si>
  <si>
    <t>Annual (08/15/2025-07/30/2026)</t>
  </si>
  <si>
    <t>D2</t>
  </si>
  <si>
    <t>Touchette, Katia</t>
  </si>
  <si>
    <t>Lease Approved</t>
  </si>
  <si>
    <t>Annual (08/15/2025-07/30/2026)</t>
  </si>
  <si>
    <t>Unit Type: D3 Balcony</t>
  </si>
  <si>
    <t>D3 Balcony</t>
  </si>
  <si>
    <t>DeBlasio, Philip</t>
  </si>
  <si>
    <t>Lease Approved</t>
  </si>
  <si>
    <t>Annual (08/15/2025-07/30/2026)</t>
  </si>
  <si>
    <t>D3 Balcony</t>
  </si>
  <si>
    <t>Kossack, Ethan</t>
  </si>
  <si>
    <t>Lease Approved</t>
  </si>
  <si>
    <t>Annual (08/15/2025-07/30/2026)</t>
  </si>
  <si>
    <t>D3 Balcony</t>
  </si>
  <si>
    <t>Maloberti, Dominic</t>
  </si>
  <si>
    <t>Lease Approved</t>
  </si>
  <si>
    <t>Annual (08/15/2025-07/30/2026)</t>
  </si>
  <si>
    <t>Unit Type: M1 Murphy</t>
  </si>
  <si>
    <t>M1 Murphy</t>
  </si>
  <si>
    <t>Mehta, Arjun</t>
  </si>
  <si>
    <t>Lease Approved</t>
  </si>
  <si>
    <t>Annual (08/15/2025-07/30/2026)</t>
  </si>
  <si>
    <t>Unit Type: M1 Murphy Balcony</t>
  </si>
  <si>
    <t>402</t>
  </si>
  <si>
    <t>M1 Murphy Balcony</t>
  </si>
  <si>
    <t>Occupied No Notice</t>
  </si>
  <si>
    <t>Wiggins, Dheeran</t>
  </si>
  <si>
    <t>Renewal Lease Approved</t>
  </si>
  <si>
    <t>Annual (08/15/2025-07/30/2026)</t>
  </si>
  <si>
    <t>502</t>
  </si>
  <si>
    <t>M1 Murphy Balcony</t>
  </si>
  <si>
    <t>Occupied No Notice</t>
  </si>
  <si>
    <t>Abednego, Scott</t>
  </si>
  <si>
    <t>Renewal Lease Approved</t>
  </si>
  <si>
    <t>Annual (08/15/2025-07/30/2026)</t>
  </si>
  <si>
    <t>M1 Murphy Balcony</t>
  </si>
  <si>
    <t>Starkov, Victor</t>
  </si>
  <si>
    <t>Lease Approved</t>
  </si>
  <si>
    <t>Annual (08/15/2025-07/30/2026)</t>
  </si>
  <si>
    <t>Unit Type: S1</t>
  </si>
  <si>
    <t>101</t>
  </si>
  <si>
    <t>S1</t>
  </si>
  <si>
    <t>Occupied No Notice</t>
  </si>
  <si>
    <t>Curnyn, Jack</t>
  </si>
  <si>
    <t>Renewal Lease Approved</t>
  </si>
  <si>
    <t>Annual (08/15/2025-07/30/2026)</t>
  </si>
  <si>
    <t>Total/Average:</t>
  </si>
  <si>
    <t>Pre-Lease</t>
  </si>
  <si>
    <t>1047 Commonwealth Avenue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</si>
  <si>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</si>
  <si>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</si>
  <si>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</si>
  <si>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</si>
  <si>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</si>
  <si>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</si>
  <si>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</si>
  <si>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</si>
  <si>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</si>
  <si>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</si>
  <si>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</si>
  <si>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</si>
  <si>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</si>
  <si>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</si>
  <si>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</si>
  <si>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</si>
  <si>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</si>
  <si>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</si>
  <si>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</si>
  <si>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</si>
  <si>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</si>
  <si>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</si>
  <si>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</si>
  <si>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</si>
  <si>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Not Selected</t>
  </si>
  <si>
    <t>S1</t>
  </si>
  <si>
    <t>S2</t>
  </si>
  <si>
    <t>S3</t>
  </si>
  <si>
    <t>S4</t>
  </si>
  <si>
    <t>S5</t>
  </si>
  <si>
    <t>S6</t>
  </si>
  <si>
    <t>S7</t>
  </si>
  <si>
    <t>S8</t>
  </si>
  <si>
    <t>S9</t>
  </si>
  <si>
    <t>S10</t>
  </si>
  <si>
    <t>S11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</si>
  <si>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</si>
  <si>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</si>
  <si>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</si>
  <si>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</si>
  <si>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</si>
  <si>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</si>
  <si>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</si>
  <si>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</si>
  <si>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</si>
  <si>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</si>
  <si>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</si>
  <si>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</si>
  <si>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</si>
  <si>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</si>
  <si>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</si>
  <si>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</si>
  <si>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</si>
  <si>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</si>
  <si>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</si>
  <si>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</si>
  <si>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</si>
  <si>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S11</t>
  </si>
  <si>
    <t>221</t>
  </si>
  <si>
    <t>S11</t>
  </si>
  <si>
    <t>Occupied No Notice</t>
  </si>
  <si>
    <t>Thornton, Vaughn</t>
  </si>
  <si>
    <t>Renewal Lease Approved</t>
  </si>
  <si>
    <t>2024/2025 (08/17/2024-07/31/2025)</t>
  </si>
  <si>
    <t>226</t>
  </si>
  <si>
    <t>S11</t>
  </si>
  <si>
    <t>Occupied No Notice</t>
  </si>
  <si>
    <t>Snyder, Matthew</t>
  </si>
  <si>
    <t>Renewal Lease Approved</t>
  </si>
  <si>
    <t>2024/2025 (08/17/2024-07/31/2025)</t>
  </si>
  <si>
    <t>305</t>
  </si>
  <si>
    <t>S11</t>
  </si>
  <si>
    <t>Occupied No Notice</t>
  </si>
  <si>
    <t>Thompson, Asanty</t>
  </si>
  <si>
    <t>Lease Approved</t>
  </si>
  <si>
    <t>2024/2025 (08/17/2024-07/31/2025)</t>
  </si>
  <si>
    <t>S11</t>
  </si>
  <si>
    <t>Oller-Guerrero, Suley</t>
  </si>
  <si>
    <t>Lease Approved</t>
  </si>
  <si>
    <t>2024/2025 (08/17/2024-07/31/2025)</t>
  </si>
  <si>
    <t>Total/Average:</t>
  </si>
  <si>
    <t>Pre-Lease</t>
  </si>
  <si>
    <t>307 E. Daniel</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</si>
  <si>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</si>
  <si>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</si>
  <si>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</si>
  <si>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</si>
  <si>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</si>
  <si>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</si>
  <si>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</si>
  <si>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</si>
  <si>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</si>
  <si>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</si>
  <si>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</si>
  <si>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</si>
  <si>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</si>
  <si>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</si>
  <si>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</si>
  <si>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</si>
  <si>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</si>
  <si>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</si>
  <si>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</si>
  <si>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</si>
  <si>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</si>
  <si>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</si>
  <si>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</si>
  <si>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</si>
  <si>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D1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</si>
  <si>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</si>
  <si>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</si>
  <si>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</si>
  <si>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</si>
  <si>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</si>
  <si>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</si>
  <si>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</si>
  <si>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</si>
  <si>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</si>
  <si>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</si>
  <si>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</si>
  <si>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</si>
  <si>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</si>
  <si>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</si>
  <si>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</si>
  <si>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</si>
  <si>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</si>
  <si>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</si>
  <si>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</si>
  <si>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</si>
  <si>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</si>
  <si>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D1</t>
  </si>
  <si>
    <t>402-B</t>
  </si>
  <si>
    <t>D1</t>
  </si>
  <si>
    <t>Occupied No Notice</t>
  </si>
  <si>
    <t>DePasquale, Michael</t>
  </si>
  <si>
    <t>Renewal Lease Approved</t>
  </si>
  <si>
    <t>Annual (08/15/2025-07/30/2026)</t>
  </si>
  <si>
    <t>402-D</t>
  </si>
  <si>
    <t>D1</t>
  </si>
  <si>
    <t>Occupied No Notice</t>
  </si>
  <si>
    <t>Glovsky, Noah</t>
  </si>
  <si>
    <t>Renewal Lease Approved</t>
  </si>
  <si>
    <t>Annual (08/15/2025-07/30/2026)</t>
  </si>
  <si>
    <t>601-A</t>
  </si>
  <si>
    <t>D1</t>
  </si>
  <si>
    <t>Occupied No Notice</t>
  </si>
  <si>
    <t>Gardner, Lucy</t>
  </si>
  <si>
    <t>Renewal Lease Approved</t>
  </si>
  <si>
    <t>Annual (08/15/2025-07/30/2026)</t>
  </si>
  <si>
    <t>601-C</t>
  </si>
  <si>
    <t>D1</t>
  </si>
  <si>
    <t>Occupied No Notice</t>
  </si>
  <si>
    <t>Al Ibrahim, Nadine</t>
  </si>
  <si>
    <t>Renewal Lease Approved</t>
  </si>
  <si>
    <t>Annual (08/15/2025-07/30/2026)</t>
  </si>
  <si>
    <t>D1</t>
  </si>
  <si>
    <t>Acevedo, Isela</t>
  </si>
  <si>
    <t>Lease Approved</t>
  </si>
  <si>
    <t>Annual (08/15/2025-07/30/2026)</t>
  </si>
  <si>
    <t>D1</t>
  </si>
  <si>
    <t>Fransen, Lillian</t>
  </si>
  <si>
    <t>Lease Approved</t>
  </si>
  <si>
    <t>Annual (08/15/2025-07/30/2026)</t>
  </si>
  <si>
    <t>D1</t>
  </si>
  <si>
    <t>Moore, Anna</t>
  </si>
  <si>
    <t>Lease Approved</t>
  </si>
  <si>
    <t>Annual (08/15/2025-07/30/2026)</t>
  </si>
  <si>
    <t>D1</t>
  </si>
  <si>
    <t>O'Malley, Mae</t>
  </si>
  <si>
    <t>Lease Approved</t>
  </si>
  <si>
    <t>Annual (08/15/2025-07/30/2026)</t>
  </si>
  <si>
    <t>D1</t>
  </si>
  <si>
    <t>Pavilon, Anna</t>
  </si>
  <si>
    <t>Lease Approved</t>
  </si>
  <si>
    <t>Annual (08/15/2025-07/30/2026)</t>
  </si>
  <si>
    <t>Total/Average:</t>
  </si>
  <si>
    <t>Pre-Lease</t>
  </si>
  <si>
    <t>501 S. 6th</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</si>
  <si>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</si>
  <si>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</si>
  <si>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</si>
  <si>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</si>
  <si>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</si>
  <si>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</si>
  <si>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</si>
  <si>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</si>
  <si>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</si>
  <si>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</si>
  <si>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</si>
  <si>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</si>
  <si>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</si>
  <si>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</si>
  <si>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</si>
  <si>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</si>
  <si>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</si>
  <si>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</si>
  <si>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</si>
  <si>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</si>
  <si>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</si>
  <si>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</si>
  <si>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</si>
  <si>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</si>
  <si>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</si>
  <si>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</si>
  <si>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C1</t>
  </si>
  <si>
    <t>C2</t>
  </si>
  <si>
    <t>D1</t>
  </si>
  <si>
    <t>D2</t>
  </si>
  <si>
    <t>D3 Townhome</t>
  </si>
  <si>
    <t>E1 Townhome</t>
  </si>
  <si>
    <t>E2 Townhome</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</si>
  <si>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</si>
  <si>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</si>
  <si>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</si>
  <si>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</si>
  <si>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</si>
  <si>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</si>
  <si>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</si>
  <si>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</si>
  <si>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</si>
  <si>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</si>
  <si>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</si>
  <si>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</si>
  <si>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</si>
  <si>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</si>
  <si>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</si>
  <si>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</si>
  <si>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</si>
  <si>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</si>
  <si>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</si>
  <si>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</si>
  <si>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</si>
  <si>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B2</t>
  </si>
  <si>
    <t>209-B</t>
  </si>
  <si>
    <t>B2</t>
  </si>
  <si>
    <t>Occupied No Notice</t>
  </si>
  <si>
    <t>Xu, Yue (Jocelyn)</t>
  </si>
  <si>
    <t>Renewal Lease Approved</t>
  </si>
  <si>
    <t>Annual (08/15/2025-07/30/2026)</t>
  </si>
  <si>
    <t>B2</t>
  </si>
  <si>
    <t>Cen, Huijia</t>
  </si>
  <si>
    <t>Lease Approved</t>
  </si>
  <si>
    <t>Annual (08/15/2025-07/30/2026)</t>
  </si>
  <si>
    <t>Unit Type: C1</t>
  </si>
  <si>
    <t>205-A</t>
  </si>
  <si>
    <t>C1</t>
  </si>
  <si>
    <t>Occupied No Notice</t>
  </si>
  <si>
    <t>Saydi, Tameem</t>
  </si>
  <si>
    <t>Renewal Lease Approved</t>
  </si>
  <si>
    <t>Annual (08/15/2025-07/30/2026)</t>
  </si>
  <si>
    <t>Unit Type: D1</t>
  </si>
  <si>
    <t>102-A</t>
  </si>
  <si>
    <t>D1</t>
  </si>
  <si>
    <t>Occupied No Notice</t>
  </si>
  <si>
    <t>Lima, Julie</t>
  </si>
  <si>
    <t>Renewal Lease Approved</t>
  </si>
  <si>
    <t>Annual (08/15/2025-07/30/2026)</t>
  </si>
  <si>
    <t>102-B</t>
  </si>
  <si>
    <t>D1</t>
  </si>
  <si>
    <t>Occupied No Notice</t>
  </si>
  <si>
    <t>List, Lucy</t>
  </si>
  <si>
    <t>Renewal Lease Approved</t>
  </si>
  <si>
    <t>Annual (08/15/2025-07/30/2026)</t>
  </si>
  <si>
    <t>102-C</t>
  </si>
  <si>
    <t>D1</t>
  </si>
  <si>
    <t>Occupied No Notice</t>
  </si>
  <si>
    <t>Ludwig, Nadia</t>
  </si>
  <si>
    <t>Renewal Lease Approved</t>
  </si>
  <si>
    <t>Annual (08/15/2025-07/30/2026)</t>
  </si>
  <si>
    <t>Unit Type: D2</t>
  </si>
  <si>
    <t>204-A</t>
  </si>
  <si>
    <t>D2</t>
  </si>
  <si>
    <t>Occupied No Notice</t>
  </si>
  <si>
    <t>Chiu, Allen</t>
  </si>
  <si>
    <t>Renewal Lease Approved</t>
  </si>
  <si>
    <t>Annual (08/15/2025-07/30/2026)</t>
  </si>
  <si>
    <t>204-B</t>
  </si>
  <si>
    <t>D2</t>
  </si>
  <si>
    <t>Occupied No Notice</t>
  </si>
  <si>
    <t>Gul, Ayaan</t>
  </si>
  <si>
    <t>Renewal Lease Approved</t>
  </si>
  <si>
    <t>Annual (08/15/2025-07/30/2026)</t>
  </si>
  <si>
    <t>204-C</t>
  </si>
  <si>
    <t>D2</t>
  </si>
  <si>
    <t>Occupied No Notice</t>
  </si>
  <si>
    <t>Mehta, Dhairya</t>
  </si>
  <si>
    <t>Renewal Lease Approved</t>
  </si>
  <si>
    <t>Annual (08/15/2025-07/30/2026)</t>
  </si>
  <si>
    <t>204-D</t>
  </si>
  <si>
    <t>D2</t>
  </si>
  <si>
    <t>Occupied No Notice</t>
  </si>
  <si>
    <t>Amancherla, Kaushal</t>
  </si>
  <si>
    <t>Renewal Lease Approved</t>
  </si>
  <si>
    <t>Annual (08/15/2025-07/30/2026)</t>
  </si>
  <si>
    <t>Unit Type: D3 Townhome</t>
  </si>
  <si>
    <t>309-A</t>
  </si>
  <si>
    <t>D3 Townhome</t>
  </si>
  <si>
    <t>Occupied No Notice</t>
  </si>
  <si>
    <t>Lu, Connie</t>
  </si>
  <si>
    <t>Renewal Lease Approved</t>
  </si>
  <si>
    <t>Annual (08/15/2025-07/30/2026)</t>
  </si>
  <si>
    <t>309-B</t>
  </si>
  <si>
    <t>D3 Townhome</t>
  </si>
  <si>
    <t>Occupied No Notice</t>
  </si>
  <si>
    <t>Dave, Shriya</t>
  </si>
  <si>
    <t>Renewal Lease Approved</t>
  </si>
  <si>
    <t>Annual (08/15/2025-07/30/2026)</t>
  </si>
  <si>
    <t>309-C</t>
  </si>
  <si>
    <t>D3 Townhome</t>
  </si>
  <si>
    <t>Occupied No Notice</t>
  </si>
  <si>
    <t>Xia, Jennifer</t>
  </si>
  <si>
    <t>Renewal Lease Approved</t>
  </si>
  <si>
    <t>Annual (08/15/2025-07/30/2026)</t>
  </si>
  <si>
    <t>309-D</t>
  </si>
  <si>
    <t>D3 Townhome</t>
  </si>
  <si>
    <t>Occupied No Notice</t>
  </si>
  <si>
    <t>Bawiskar, Ria</t>
  </si>
  <si>
    <t>Renewal Lease Approved</t>
  </si>
  <si>
    <t>Annual (08/15/2025-07/30/2026)</t>
  </si>
  <si>
    <t>Total/Average:</t>
  </si>
  <si>
    <t>Pre-Lease</t>
  </si>
  <si>
    <t>908 S. 1st</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</si>
  <si>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</si>
  <si>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</si>
  <si>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</si>
  <si>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</si>
  <si>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</si>
  <si>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</si>
  <si>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</si>
  <si>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</si>
  <si>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</si>
  <si>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</si>
  <si>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</si>
  <si>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</si>
  <si>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</si>
  <si>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</si>
  <si>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</si>
  <si>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</si>
  <si>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</si>
  <si>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</si>
  <si>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</si>
  <si>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</si>
  <si>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</si>
  <si>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</si>
  <si>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</si>
  <si>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</si>
  <si>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</si>
  <si>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</si>
  <si>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B2</t>
  </si>
  <si>
    <t>B3</t>
  </si>
  <si>
    <t>D1</t>
  </si>
  <si>
    <t>M1 Murphy</t>
  </si>
  <si>
    <t>M1 Murphy Balcony</t>
  </si>
  <si>
    <t>M2 Murphy</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</si>
  <si>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</si>
  <si>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</si>
  <si>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</si>
  <si>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</si>
  <si>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</si>
  <si>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</si>
  <si>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</si>
  <si>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</si>
  <si>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</si>
  <si>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</si>
  <si>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</si>
  <si>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</si>
  <si>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</si>
  <si>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</si>
  <si>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</si>
  <si>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</si>
  <si>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</si>
  <si>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</si>
  <si>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</si>
  <si>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</si>
  <si>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</si>
  <si>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</si>
  <si>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206</t>
  </si>
  <si>
    <t>A1</t>
  </si>
  <si>
    <t>Occupied No Notice</t>
  </si>
  <si>
    <t>Trinh, Mimi</t>
  </si>
  <si>
    <t>Renewal Lease Approved</t>
  </si>
  <si>
    <t>Annual (08/15/2025-07/30/2026)</t>
  </si>
  <si>
    <t>Unit Type: B2</t>
  </si>
  <si>
    <t>414-A</t>
  </si>
  <si>
    <t>B2</t>
  </si>
  <si>
    <t>Occupied No Notice</t>
  </si>
  <si>
    <t>Pazner, Ben</t>
  </si>
  <si>
    <t>Renewal Lease Approved</t>
  </si>
  <si>
    <t>Annual (08/15/2025-07/30/2026)</t>
  </si>
  <si>
    <t>414-B</t>
  </si>
  <si>
    <t>B2</t>
  </si>
  <si>
    <t>Occupied No Notice</t>
  </si>
  <si>
    <t>Rosales, Fidel</t>
  </si>
  <si>
    <t>Renewal Lease Approved</t>
  </si>
  <si>
    <t>Annual (08/15/2025-07/30/2026)</t>
  </si>
  <si>
    <t>Unit Type: M1 Murphy Balcony</t>
  </si>
  <si>
    <t>401</t>
  </si>
  <si>
    <t>M1 Murphy Balcony</t>
  </si>
  <si>
    <t>Occupied No Notice</t>
  </si>
  <si>
    <t>Fan, Xulin</t>
  </si>
  <si>
    <t>Renewal Lease Approved</t>
  </si>
  <si>
    <t>Annual (08/15/2025-07/30/2026)</t>
  </si>
  <si>
    <t>Total/Average:</t>
  </si>
  <si>
    <t>Pre-Lease</t>
  </si>
  <si>
    <t>Academy 65</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</si>
  <si>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</si>
  <si>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</si>
  <si>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</si>
  <si>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</si>
  <si>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</si>
  <si>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</si>
  <si>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</si>
  <si>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</si>
  <si>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</si>
  <si>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</si>
  <si>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</si>
  <si>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</si>
  <si>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</si>
  <si>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</si>
  <si>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</si>
  <si>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</si>
  <si>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</si>
  <si>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</si>
  <si>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</si>
  <si>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</si>
  <si>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</si>
  <si>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</si>
  <si>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</si>
  <si>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</si>
  <si>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</si>
  <si>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</si>
  <si>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B1 Semi-Shared</t>
  </si>
  <si>
    <t>C1 Study</t>
  </si>
  <si>
    <t>D1 Balcony</t>
  </si>
  <si>
    <t>D2</t>
  </si>
  <si>
    <t>D3</t>
  </si>
  <si>
    <t>D3 Semi-Shared</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</si>
  <si>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</si>
  <si>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</si>
  <si>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</si>
  <si>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</si>
  <si>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</si>
  <si>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</si>
  <si>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</si>
  <si>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</si>
  <si>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</si>
  <si>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</si>
  <si>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</si>
  <si>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</si>
  <si>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</si>
  <si>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</si>
  <si>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</si>
  <si>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</si>
  <si>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</si>
  <si>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</si>
  <si>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</si>
  <si>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</si>
  <si>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</si>
  <si>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</si>
  <si>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</si>
  <si>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</si>
  <si>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</si>
  <si>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</si>
  <si>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Academy Lincoln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</si>
  <si>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</si>
  <si>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</si>
  <si>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</si>
  <si>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</si>
  <si>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</si>
  <si>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</si>
  <si>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</si>
  <si>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</si>
  <si>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</si>
  <si>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</si>
  <si>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</si>
  <si>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</si>
  <si>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</si>
  <si>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</si>
  <si>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</si>
  <si>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</si>
  <si>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</si>
  <si>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</si>
  <si>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</si>
  <si>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</si>
  <si>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</si>
  <si>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</si>
  <si>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</si>
  <si>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</si>
  <si>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</si>
  <si>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</si>
  <si>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 Townhome</t>
  </si>
  <si>
    <t>C1</t>
  </si>
  <si>
    <t>D1</t>
  </si>
  <si>
    <t>D2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</si>
  <si>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</si>
  <si>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</si>
  <si>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</si>
  <si>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</si>
  <si>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</si>
  <si>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</si>
  <si>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</si>
  <si>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</si>
  <si>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</si>
  <si>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</si>
  <si>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</si>
  <si>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</si>
  <si>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</si>
  <si>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</si>
  <si>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</si>
  <si>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</si>
  <si>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</si>
  <si>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</si>
  <si>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</si>
  <si>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</si>
  <si>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</si>
  <si>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</si>
  <si>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</si>
  <si>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</si>
  <si>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ANOVA uCity Square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</si>
  <si>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</si>
  <si>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</si>
  <si>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</si>
  <si>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</si>
  <si>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</si>
  <si>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</si>
  <si>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</si>
  <si>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</si>
  <si>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</si>
  <si>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</si>
  <si>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</si>
  <si>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</si>
  <si>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</si>
  <si>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</si>
  <si>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</si>
  <si>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</si>
  <si>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</si>
  <si>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</si>
  <si>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</si>
  <si>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</si>
  <si>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</si>
  <si>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</si>
  <si>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</si>
  <si>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</si>
  <si>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</si>
  <si>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</si>
  <si>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A3</t>
  </si>
  <si>
    <t>A4</t>
  </si>
  <si>
    <t>A5</t>
  </si>
  <si>
    <t>A6</t>
  </si>
  <si>
    <t>A7</t>
  </si>
  <si>
    <t>A8</t>
  </si>
  <si>
    <t>B1</t>
  </si>
  <si>
    <t>B2</t>
  </si>
  <si>
    <t>C1</t>
  </si>
  <si>
    <t>Not Selected</t>
  </si>
  <si>
    <t>S1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</si>
  <si>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</si>
  <si>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</si>
  <si>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</si>
  <si>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</si>
  <si>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</si>
  <si>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</si>
  <si>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</si>
  <si>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</si>
  <si>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</si>
  <si>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</si>
  <si>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</si>
  <si>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</si>
  <si>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</si>
  <si>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</si>
  <si>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</si>
  <si>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</si>
  <si>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</si>
  <si>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</si>
  <si>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</si>
  <si>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</si>
  <si>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</si>
  <si>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A2</t>
  </si>
  <si>
    <t>A2</t>
  </si>
  <si>
    <t>Zhang, Jinghan</t>
  </si>
  <si>
    <t>Lease Approved</t>
  </si>
  <si>
    <t>12 months</t>
  </si>
  <si>
    <t>Unit Type: A3</t>
  </si>
  <si>
    <t>323</t>
  </si>
  <si>
    <t>A3</t>
  </si>
  <si>
    <t>Occupied No Notice</t>
  </si>
  <si>
    <t>WEI, ZIHAN</t>
  </si>
  <si>
    <t>Lease Transfer Approved</t>
  </si>
  <si>
    <t>12 months</t>
  </si>
  <si>
    <t>A3</t>
  </si>
  <si>
    <t>Collins, Ryan</t>
  </si>
  <si>
    <t>Lease Approved</t>
  </si>
  <si>
    <t>12 months</t>
  </si>
  <si>
    <t>Unit Type: A4</t>
  </si>
  <si>
    <t>587</t>
  </si>
  <si>
    <t>A4</t>
  </si>
  <si>
    <t>Occupied No Notice</t>
  </si>
  <si>
    <t>Chelliah, Shivani</t>
  </si>
  <si>
    <t>Lease Approved</t>
  </si>
  <si>
    <t>18 months</t>
  </si>
  <si>
    <t>Unit Type: A8</t>
  </si>
  <si>
    <t>274</t>
  </si>
  <si>
    <t>A8</t>
  </si>
  <si>
    <t>Occupied No Notice</t>
  </si>
  <si>
    <t>Swatek, Kathryn</t>
  </si>
  <si>
    <t>Lease Approved</t>
  </si>
  <si>
    <t>18 months</t>
  </si>
  <si>
    <t>308</t>
  </si>
  <si>
    <t>A8</t>
  </si>
  <si>
    <t>Occupied No Notice</t>
  </si>
  <si>
    <t>Yang, Ziyi</t>
  </si>
  <si>
    <t>Renewal Lease Approved</t>
  </si>
  <si>
    <t>12 months</t>
  </si>
  <si>
    <t>359</t>
  </si>
  <si>
    <t>A8</t>
  </si>
  <si>
    <t>Occupied No Notice</t>
  </si>
  <si>
    <t>Robbins, Matthew</t>
  </si>
  <si>
    <t>Lease Approved</t>
  </si>
  <si>
    <t>18 months</t>
  </si>
  <si>
    <t>384</t>
  </si>
  <si>
    <t>A8</t>
  </si>
  <si>
    <t>Occupied No Notice</t>
  </si>
  <si>
    <t>Schapiro, Dale</t>
  </si>
  <si>
    <t>Lease Approved</t>
  </si>
  <si>
    <t>13 months</t>
  </si>
  <si>
    <t>437</t>
  </si>
  <si>
    <t>A8</t>
  </si>
  <si>
    <t>Occupied No Notice</t>
  </si>
  <si>
    <t>Cottrell, Christiana</t>
  </si>
  <si>
    <t>Lease Approved</t>
  </si>
  <si>
    <t>18 months</t>
  </si>
  <si>
    <t>548</t>
  </si>
  <si>
    <t>A8</t>
  </si>
  <si>
    <t>Occupied No Notice</t>
  </si>
  <si>
    <t>Cao, Yue</t>
  </si>
  <si>
    <t>Lease Approved</t>
  </si>
  <si>
    <t>18 months</t>
  </si>
  <si>
    <t>563</t>
  </si>
  <si>
    <t>A8</t>
  </si>
  <si>
    <t>Occupied No Notice</t>
  </si>
  <si>
    <t>Nagisetty, Nischala</t>
  </si>
  <si>
    <t>Renewal Lease Approved</t>
  </si>
  <si>
    <t>12 months</t>
  </si>
  <si>
    <t>565</t>
  </si>
  <si>
    <t>A8</t>
  </si>
  <si>
    <t>Occupied No Notice</t>
  </si>
  <si>
    <t>Cao, Shanelle</t>
  </si>
  <si>
    <t>Lease Approved</t>
  </si>
  <si>
    <t>18 months</t>
  </si>
  <si>
    <t>572</t>
  </si>
  <si>
    <t>A8</t>
  </si>
  <si>
    <t>Occupied No Notice</t>
  </si>
  <si>
    <t>Parikh, Radhika</t>
  </si>
  <si>
    <t>Lease Approved</t>
  </si>
  <si>
    <t>18 months</t>
  </si>
  <si>
    <t>574</t>
  </si>
  <si>
    <t>A8</t>
  </si>
  <si>
    <t>Occupied No Notice</t>
  </si>
  <si>
    <t>Jucha, Natalia</t>
  </si>
  <si>
    <t>Lease Transfer Approved</t>
  </si>
  <si>
    <t>18 months</t>
  </si>
  <si>
    <t>581</t>
  </si>
  <si>
    <t>A8</t>
  </si>
  <si>
    <t>Occupied No Notice</t>
  </si>
  <si>
    <t>Liu, Brian</t>
  </si>
  <si>
    <t>Lease Approved</t>
  </si>
  <si>
    <t>18 months</t>
  </si>
  <si>
    <t>584</t>
  </si>
  <si>
    <t>A8</t>
  </si>
  <si>
    <t>Occupied No Notice</t>
  </si>
  <si>
    <t>Wings LLC, Golden</t>
  </si>
  <si>
    <t>Renewal Lease Approved</t>
  </si>
  <si>
    <t>12 months</t>
  </si>
  <si>
    <t>633</t>
  </si>
  <si>
    <t>A8</t>
  </si>
  <si>
    <t>Occupied No Notice</t>
  </si>
  <si>
    <t>HE, Bingzhi</t>
  </si>
  <si>
    <t>Lease Approved</t>
  </si>
  <si>
    <t>18 months</t>
  </si>
  <si>
    <t>640</t>
  </si>
  <si>
    <t>A8</t>
  </si>
  <si>
    <t>Occupied No Notice</t>
  </si>
  <si>
    <t>Shoop, Evelyn</t>
  </si>
  <si>
    <t>Renewal Lease Approved</t>
  </si>
  <si>
    <t>12 months</t>
  </si>
  <si>
    <t>674</t>
  </si>
  <si>
    <t>A8</t>
  </si>
  <si>
    <t>Occupied No Notice</t>
  </si>
  <si>
    <t>Klebanoff, Caroline</t>
  </si>
  <si>
    <t>Lease Approved</t>
  </si>
  <si>
    <t>18 months</t>
  </si>
  <si>
    <t>A8</t>
  </si>
  <si>
    <t>Siddiqui, Amina</t>
  </si>
  <si>
    <t>Lease Approved</t>
  </si>
  <si>
    <t>12 months</t>
  </si>
  <si>
    <t>A8</t>
  </si>
  <si>
    <t>Walton, Imani</t>
  </si>
  <si>
    <t>Lease Approved</t>
  </si>
  <si>
    <t>15 months</t>
  </si>
  <si>
    <t>Unit Type: B1</t>
  </si>
  <si>
    <t>178</t>
  </si>
  <si>
    <t>B1</t>
  </si>
  <si>
    <t>Occupied No Notice</t>
  </si>
  <si>
    <t>Kokkinakos, Haralambos (Harris)</t>
  </si>
  <si>
    <t>Lease Approved</t>
  </si>
  <si>
    <t>18 months</t>
  </si>
  <si>
    <t>Unit Type: B2</t>
  </si>
  <si>
    <t>179</t>
  </si>
  <si>
    <t>B2</t>
  </si>
  <si>
    <t>Occupied No Notice</t>
  </si>
  <si>
    <t>Grossman, Madeline</t>
  </si>
  <si>
    <t>Renewal Lease Approved</t>
  </si>
  <si>
    <t>12 months</t>
  </si>
  <si>
    <t>269</t>
  </si>
  <si>
    <t>B2</t>
  </si>
  <si>
    <t>Occupied No Notice</t>
  </si>
  <si>
    <t>McGuinness, Peter</t>
  </si>
  <si>
    <t>Renewal Lease Approved</t>
  </si>
  <si>
    <t>11 months</t>
  </si>
  <si>
    <t>458</t>
  </si>
  <si>
    <t>B2</t>
  </si>
  <si>
    <t>Occupied No Notice</t>
  </si>
  <si>
    <t>Yang, Shujie</t>
  </si>
  <si>
    <t>Lease Approved</t>
  </si>
  <si>
    <t>16 months</t>
  </si>
  <si>
    <t>614</t>
  </si>
  <si>
    <t>B2</t>
  </si>
  <si>
    <t>Occupied No Notice</t>
  </si>
  <si>
    <t>Zhang, Jiahao (Tom)</t>
  </si>
  <si>
    <t>Renewal Lease Approved</t>
  </si>
  <si>
    <t>11 months</t>
  </si>
  <si>
    <t>679</t>
  </si>
  <si>
    <t>B2</t>
  </si>
  <si>
    <t>Occupied No Notice</t>
  </si>
  <si>
    <t>Desai, Serena</t>
  </si>
  <si>
    <t>Lease Approved</t>
  </si>
  <si>
    <t>18 months</t>
  </si>
  <si>
    <t>Unit Type: S1</t>
  </si>
  <si>
    <t>110</t>
  </si>
  <si>
    <t>S1</t>
  </si>
  <si>
    <t>Occupied No Notice</t>
  </si>
  <si>
    <t>Pillai, Gopika</t>
  </si>
  <si>
    <t>Lease Approved</t>
  </si>
  <si>
    <t>15 months</t>
  </si>
  <si>
    <t>219</t>
  </si>
  <si>
    <t>S1</t>
  </si>
  <si>
    <t>Occupied No Notice</t>
  </si>
  <si>
    <t>Bui, Vivian</t>
  </si>
  <si>
    <t>Lease Approved</t>
  </si>
  <si>
    <t>18 months</t>
  </si>
  <si>
    <t>239</t>
  </si>
  <si>
    <t>S1</t>
  </si>
  <si>
    <t>Occupied No Notice</t>
  </si>
  <si>
    <t>Pi, Yiyang</t>
  </si>
  <si>
    <t>Lease Approved</t>
  </si>
  <si>
    <t>18 months</t>
  </si>
  <si>
    <t>313</t>
  </si>
  <si>
    <t>S1</t>
  </si>
  <si>
    <t>Occupied No Notice</t>
  </si>
  <si>
    <t>Wan, Shijie</t>
  </si>
  <si>
    <t>Lease Approved</t>
  </si>
  <si>
    <t>18 months</t>
  </si>
  <si>
    <t>367</t>
  </si>
  <si>
    <t>S1</t>
  </si>
  <si>
    <t>Occupied No Notice</t>
  </si>
  <si>
    <t>Yao, Yue</t>
  </si>
  <si>
    <t>Lease Approved</t>
  </si>
  <si>
    <t>18 months</t>
  </si>
  <si>
    <t>419</t>
  </si>
  <si>
    <t>S1</t>
  </si>
  <si>
    <t>Occupied No Notice</t>
  </si>
  <si>
    <t>Dickinson, Jeremy</t>
  </si>
  <si>
    <t>Lease Approved</t>
  </si>
  <si>
    <t>18 months</t>
  </si>
  <si>
    <t>504</t>
  </si>
  <si>
    <t>S1</t>
  </si>
  <si>
    <t>Occupied No Notice</t>
  </si>
  <si>
    <t>Shen, Hui</t>
  </si>
  <si>
    <t>Lease Approved</t>
  </si>
  <si>
    <t>18 months</t>
  </si>
  <si>
    <t>516</t>
  </si>
  <si>
    <t>S1</t>
  </si>
  <si>
    <t>Occupied No Notice</t>
  </si>
  <si>
    <t>Xu, Meiyu</t>
  </si>
  <si>
    <t>Lease Approved</t>
  </si>
  <si>
    <t>18 months</t>
  </si>
  <si>
    <t>534</t>
  </si>
  <si>
    <t>S1</t>
  </si>
  <si>
    <t>Occupied No Notice</t>
  </si>
  <si>
    <t>Castelli, Catherine</t>
  </si>
  <si>
    <t>Lease Approved</t>
  </si>
  <si>
    <t>12 months</t>
  </si>
  <si>
    <t>551</t>
  </si>
  <si>
    <t>S1</t>
  </si>
  <si>
    <t>Occupied No Notice</t>
  </si>
  <si>
    <t>Zong, Fugeng</t>
  </si>
  <si>
    <t>Lease Approved</t>
  </si>
  <si>
    <t>16 months</t>
  </si>
  <si>
    <t>642</t>
  </si>
  <si>
    <t>S1</t>
  </si>
  <si>
    <t>Occupied No Notice</t>
  </si>
  <si>
    <t>Wan, Zezhong</t>
  </si>
  <si>
    <t>Renewal Lease Approved</t>
  </si>
  <si>
    <t>11 months</t>
  </si>
  <si>
    <t>S1</t>
  </si>
  <si>
    <t>Berry, Alexandra</t>
  </si>
  <si>
    <t>Lease Approved</t>
  </si>
  <si>
    <t>12 months</t>
  </si>
  <si>
    <t>S1</t>
  </si>
  <si>
    <t>Gao, Shenghan</t>
  </si>
  <si>
    <t>Lease Approved</t>
  </si>
  <si>
    <t>13 months</t>
  </si>
  <si>
    <t>S1</t>
  </si>
  <si>
    <t>Han, Soojung</t>
  </si>
  <si>
    <t>Lease Approved</t>
  </si>
  <si>
    <t>12 months</t>
  </si>
  <si>
    <t>S1</t>
  </si>
  <si>
    <t>Sterckx, Jean-Louis</t>
  </si>
  <si>
    <t>Lease Approved</t>
  </si>
  <si>
    <t>12 months</t>
  </si>
  <si>
    <t>Total/Average:</t>
  </si>
  <si>
    <t>Pre-Lease</t>
  </si>
  <si>
    <t>Courts at Spring Mill Station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</si>
  <si>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</si>
  <si>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</si>
  <si>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</si>
  <si>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</si>
  <si>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</si>
  <si>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</si>
  <si>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</si>
  <si>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</si>
  <si>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</si>
  <si>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</si>
  <si>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</si>
  <si>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</si>
  <si>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</si>
  <si>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</si>
  <si>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</si>
  <si>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</si>
  <si>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</si>
  <si>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</si>
  <si>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</si>
  <si>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</si>
  <si>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</si>
  <si>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</si>
  <si>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</si>
  <si>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</si>
  <si>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1 Bed 1 Bath</t>
  </si>
  <si>
    <t>1 Bed 1 Bath ADA</t>
  </si>
  <si>
    <t>1 Bed 1 Bath Loft</t>
  </si>
  <si>
    <t>1 Bed 1 Bath w/ Den</t>
  </si>
  <si>
    <t>1Bed1.5 Bath w/ Den</t>
  </si>
  <si>
    <t>1Bed1Bath Loftw/ Den</t>
  </si>
  <si>
    <t>2 Bed 2 Bath</t>
  </si>
  <si>
    <t>2 Bed 2 Bath ADA</t>
  </si>
  <si>
    <t>2 Bed 2 Bath Loft</t>
  </si>
  <si>
    <t>2 Bed 2 Bath w/ Den</t>
  </si>
  <si>
    <t>2Bed2Bath Loftw/ Den</t>
  </si>
  <si>
    <t>COMMERCIAL</t>
  </si>
  <si>
    <t>Not Selected</t>
  </si>
  <si>
    <t>Studio</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</si>
  <si>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</si>
  <si>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</si>
  <si>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</si>
  <si>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</si>
  <si>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</si>
  <si>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</si>
  <si>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</si>
  <si>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</si>
  <si>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</si>
  <si>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</si>
  <si>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</si>
  <si>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</si>
  <si>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</si>
  <si>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</si>
  <si>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</si>
  <si>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</si>
  <si>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</si>
  <si>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</si>
  <si>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</si>
  <si>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</si>
  <si>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</si>
  <si>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1 Bed 1 Bath</t>
  </si>
  <si>
    <t>West-135</t>
  </si>
  <si>
    <t>1 Bed 1 Bath</t>
  </si>
  <si>
    <t>Occupied No Notice</t>
  </si>
  <si>
    <t>Kirk, Kyle</t>
  </si>
  <si>
    <t>Renewal Lease Approved</t>
  </si>
  <si>
    <t>12 months</t>
  </si>
  <si>
    <t>West-140</t>
  </si>
  <si>
    <t>1 Bed 1 Bath</t>
  </si>
  <si>
    <t>Occupied No Notice</t>
  </si>
  <si>
    <t>Serra, Gina</t>
  </si>
  <si>
    <t>Renewal Lease Approved</t>
  </si>
  <si>
    <t>11 months</t>
  </si>
  <si>
    <t>West-149</t>
  </si>
  <si>
    <t>1 Bed 1 Bath</t>
  </si>
  <si>
    <t>Occupied No Notice</t>
  </si>
  <si>
    <t>Craig, Amy</t>
  </si>
  <si>
    <t>Renewal Lease Approved</t>
  </si>
  <si>
    <t>11 months</t>
  </si>
  <si>
    <t>West-225</t>
  </si>
  <si>
    <t>1 Bed 1 Bath</t>
  </si>
  <si>
    <t>Occupied No Notice</t>
  </si>
  <si>
    <t>Buchert, Ilene</t>
  </si>
  <si>
    <t>Renewal Lease Approved</t>
  </si>
  <si>
    <t>12 months</t>
  </si>
  <si>
    <t>West-266</t>
  </si>
  <si>
    <t>1 Bed 1 Bath</t>
  </si>
  <si>
    <t>Occupied No Notice</t>
  </si>
  <si>
    <t>Tidwell, Alison</t>
  </si>
  <si>
    <t>Lease Approved</t>
  </si>
  <si>
    <t>13 months</t>
  </si>
  <si>
    <t>West-360</t>
  </si>
  <si>
    <t>1 Bed 1 Bath</t>
  </si>
  <si>
    <t>Occupied No Notice</t>
  </si>
  <si>
    <t>Haggins, Demetrius</t>
  </si>
  <si>
    <t>Lease Approved</t>
  </si>
  <si>
    <t>15 months</t>
  </si>
  <si>
    <t>West-440</t>
  </si>
  <si>
    <t>1 Bed 1 Bath</t>
  </si>
  <si>
    <t>Occupied No Notice</t>
  </si>
  <si>
    <t>Backlas-Cruz, Joy</t>
  </si>
  <si>
    <t>Renewal Lease Approved</t>
  </si>
  <si>
    <t>11 months</t>
  </si>
  <si>
    <t>West-445</t>
  </si>
  <si>
    <t>1 Bed 1 Bath</t>
  </si>
  <si>
    <t>Occupied No Notice</t>
  </si>
  <si>
    <t>Tarnoff, Peter</t>
  </si>
  <si>
    <t>Renewal Lease Approved</t>
  </si>
  <si>
    <t>12 months</t>
  </si>
  <si>
    <t>1 Bed 1 Bath</t>
  </si>
  <si>
    <t>Gallagher, Erin</t>
  </si>
  <si>
    <t>Lease Approved</t>
  </si>
  <si>
    <t>14 months</t>
  </si>
  <si>
    <t>1 Bed 1 Bath</t>
  </si>
  <si>
    <t>Harley, Grant</t>
  </si>
  <si>
    <t>Lease Approved</t>
  </si>
  <si>
    <t>12 months</t>
  </si>
  <si>
    <t>1 Bed 1 Bath</t>
  </si>
  <si>
    <t>Miller, Alexander</t>
  </si>
  <si>
    <t>Lease Approved</t>
  </si>
  <si>
    <t>12 months</t>
  </si>
  <si>
    <t>Unit Type: 1 Bed 1 Bath Loft</t>
  </si>
  <si>
    <t>West-412</t>
  </si>
  <si>
    <t>1 Bed 1 Bath Loft</t>
  </si>
  <si>
    <t>Occupied No Notice</t>
  </si>
  <si>
    <t>Leone, Vincent</t>
  </si>
  <si>
    <t>Renewal Lease Approved</t>
  </si>
  <si>
    <t>11 months</t>
  </si>
  <si>
    <t>Unit Type: 1 Bed 1 Bath w/ Den</t>
  </si>
  <si>
    <t>East-117</t>
  </si>
  <si>
    <t>1 Bed 1 Bath w/ Den</t>
  </si>
  <si>
    <t>Occupied No Notice</t>
  </si>
  <si>
    <t>Kressley, Andrea</t>
  </si>
  <si>
    <t>Renewal Lease Approved</t>
  </si>
  <si>
    <t>12 months</t>
  </si>
  <si>
    <t>East-322</t>
  </si>
  <si>
    <t>1 Bed 1 Bath w/ Den</t>
  </si>
  <si>
    <t>Occupied No Notice</t>
  </si>
  <si>
    <t>Overly, Brooke</t>
  </si>
  <si>
    <t>Renewal Lease Approved</t>
  </si>
  <si>
    <t>12 months</t>
  </si>
  <si>
    <t>West-103</t>
  </si>
  <si>
    <t>1 Bed 1 Bath w/ Den</t>
  </si>
  <si>
    <t>Occupied No Notice</t>
  </si>
  <si>
    <t>Musco, Carly</t>
  </si>
  <si>
    <t>Lease Approved</t>
  </si>
  <si>
    <t>15 months</t>
  </si>
  <si>
    <t>West-126</t>
  </si>
  <si>
    <t>1 Bed 1 Bath w/ Den</t>
  </si>
  <si>
    <t>Occupied No Notice</t>
  </si>
  <si>
    <t>M Godino, Andrea</t>
  </si>
  <si>
    <t>Renewal Lease Approved</t>
  </si>
  <si>
    <t>12 months</t>
  </si>
  <si>
    <t>West-207</t>
  </si>
  <si>
    <t>1 Bed 1 Bath w/ Den</t>
  </si>
  <si>
    <t>Occupied No Notice</t>
  </si>
  <si>
    <t>Eddinger, Ed</t>
  </si>
  <si>
    <t>Renewal Lease Approved</t>
  </si>
  <si>
    <t>15 months</t>
  </si>
  <si>
    <t>West-251</t>
  </si>
  <si>
    <t>1 Bed 1 Bath w/ Den</t>
  </si>
  <si>
    <t>Occupied No Notice</t>
  </si>
  <si>
    <t>Powell, Jessica</t>
  </si>
  <si>
    <t>Renewal Lease Approved</t>
  </si>
  <si>
    <t>12 months</t>
  </si>
  <si>
    <t>West-258</t>
  </si>
  <si>
    <t>1 Bed 1 Bath w/ Den</t>
  </si>
  <si>
    <t>Occupied No Notice</t>
  </si>
  <si>
    <t>Stokes, Dminia</t>
  </si>
  <si>
    <t>Renewal Lease Approved</t>
  </si>
  <si>
    <t>15 months</t>
  </si>
  <si>
    <t>West-307</t>
  </si>
  <si>
    <t>1 Bed 1 Bath w/ Den</t>
  </si>
  <si>
    <t>Occupied No Notice</t>
  </si>
  <si>
    <t>Eichner, Nathan</t>
  </si>
  <si>
    <t>Lease Approved</t>
  </si>
  <si>
    <t>13 months</t>
  </si>
  <si>
    <t>West-308</t>
  </si>
  <si>
    <t>1 Bed 1 Bath w/ Den</t>
  </si>
  <si>
    <t>Occupied No Notice</t>
  </si>
  <si>
    <t>Bluis, Katherine</t>
  </si>
  <si>
    <t>Renewal Lease Approved</t>
  </si>
  <si>
    <t>12 months</t>
  </si>
  <si>
    <t>West-309</t>
  </si>
  <si>
    <t>1 Bed 1 Bath w/ Den</t>
  </si>
  <si>
    <t>Occupied No Notice</t>
  </si>
  <si>
    <t>Kopala, Hermine</t>
  </si>
  <si>
    <t>Renewal Lease Approved</t>
  </si>
  <si>
    <t>12 months</t>
  </si>
  <si>
    <t>1 Bed 1 Bath w/ Den</t>
  </si>
  <si>
    <t>McKinney, Kelsey</t>
  </si>
  <si>
    <t>Lease Approved</t>
  </si>
  <si>
    <t>12 months</t>
  </si>
  <si>
    <t>Unit Type: 1Bed1.5 Bath w/ Den</t>
  </si>
  <si>
    <t>East-217</t>
  </si>
  <si>
    <t>1Bed1.5 Bath w/ Den</t>
  </si>
  <si>
    <t>Occupied No Notice</t>
  </si>
  <si>
    <t>Holzberg, Timothy</t>
  </si>
  <si>
    <t>Renewal Lease Approved</t>
  </si>
  <si>
    <t>15 months</t>
  </si>
  <si>
    <t>East-417</t>
  </si>
  <si>
    <t>1Bed1.5 Bath w/ Den</t>
  </si>
  <si>
    <t>Occupied No Notice</t>
  </si>
  <si>
    <t>Goldband, Jasmine</t>
  </si>
  <si>
    <t>Renewal Lease Approved</t>
  </si>
  <si>
    <t>12 months</t>
  </si>
  <si>
    <t>Unit Type: 2 Bed 2 Bath</t>
  </si>
  <si>
    <t>East-202</t>
  </si>
  <si>
    <t>2 Bed 2 Bath</t>
  </si>
  <si>
    <t>Occupied No Notice</t>
  </si>
  <si>
    <t>TECSON, RICARDO</t>
  </si>
  <si>
    <t>Renewal Lease Approved</t>
  </si>
  <si>
    <t>12 months</t>
  </si>
  <si>
    <t>East-208</t>
  </si>
  <si>
    <t>2 Bed 2 Bath</t>
  </si>
  <si>
    <t>Occupied No Notice</t>
  </si>
  <si>
    <t>Cook, Alicia</t>
  </si>
  <si>
    <t>Renewal Lease Approved</t>
  </si>
  <si>
    <t>12 months</t>
  </si>
  <si>
    <t>East-214</t>
  </si>
  <si>
    <t>2 Bed 2 Bath</t>
  </si>
  <si>
    <t>Occupied No Notice</t>
  </si>
  <si>
    <t>Phillips, Kathryn</t>
  </si>
  <si>
    <t>Renewal Lease Approved</t>
  </si>
  <si>
    <t>12 months</t>
  </si>
  <si>
    <t>East-304</t>
  </si>
  <si>
    <t>2 Bed 2 Bath</t>
  </si>
  <si>
    <t>Occupied No Notice</t>
  </si>
  <si>
    <t>Wargo, Karla</t>
  </si>
  <si>
    <t>Renewal Lease Approved</t>
  </si>
  <si>
    <t>12 months</t>
  </si>
  <si>
    <t>East-414</t>
  </si>
  <si>
    <t>2 Bed 2 Bath</t>
  </si>
  <si>
    <t>Occupied No Notice</t>
  </si>
  <si>
    <t>Burns, Brian</t>
  </si>
  <si>
    <t>Renewal Lease Approved</t>
  </si>
  <si>
    <t>12 months</t>
  </si>
  <si>
    <t>East-420</t>
  </si>
  <si>
    <t>2 Bed 2 Bath</t>
  </si>
  <si>
    <t>Occupied No Notice</t>
  </si>
  <si>
    <t>Brace, Sandra</t>
  </si>
  <si>
    <t>Renewal Lease Approved</t>
  </si>
  <si>
    <t>11 months</t>
  </si>
  <si>
    <t>West-106</t>
  </si>
  <si>
    <t>2 Bed 2 Bath</t>
  </si>
  <si>
    <t>Occupied No Notice</t>
  </si>
  <si>
    <t>Peel, Shaun</t>
  </si>
  <si>
    <t>Lease Approved</t>
  </si>
  <si>
    <t>13 months</t>
  </si>
  <si>
    <t>West-162</t>
  </si>
  <si>
    <t>2 Bed 2 Bath</t>
  </si>
  <si>
    <t>Occupied No Notice</t>
  </si>
  <si>
    <t>MacCrory, Marisa</t>
  </si>
  <si>
    <t>Renewal Lease Approved</t>
  </si>
  <si>
    <t>12 months</t>
  </si>
  <si>
    <t>West-222</t>
  </si>
  <si>
    <t>2 Bed 2 Bath</t>
  </si>
  <si>
    <t>Occupied No Notice</t>
  </si>
  <si>
    <t>Brandon, Dylan</t>
  </si>
  <si>
    <t>Lease Approved</t>
  </si>
  <si>
    <t>13 months</t>
  </si>
  <si>
    <t>West-224</t>
  </si>
  <si>
    <t>2 Bed 2 Bath</t>
  </si>
  <si>
    <t>Occupied No Notice</t>
  </si>
  <si>
    <t>Weber, Dawn</t>
  </si>
  <si>
    <t>Renewal Lease Approved</t>
  </si>
  <si>
    <t>12 months</t>
  </si>
  <si>
    <t>West-230</t>
  </si>
  <si>
    <t>2 Bed 2 Bath</t>
  </si>
  <si>
    <t>Occupied No Notice</t>
  </si>
  <si>
    <t>Shah, Aayushi</t>
  </si>
  <si>
    <t>Renewal Lease Approved</t>
  </si>
  <si>
    <t>15 months</t>
  </si>
  <si>
    <t>West-264</t>
  </si>
  <si>
    <t>2 Bed 2 Bath</t>
  </si>
  <si>
    <t>Occupied No Notice</t>
  </si>
  <si>
    <t>Cooper, Brandon</t>
  </si>
  <si>
    <t>Renewal Lease Approved</t>
  </si>
  <si>
    <t>11 months</t>
  </si>
  <si>
    <t>West-406</t>
  </si>
  <si>
    <t>2 Bed 2 Bath</t>
  </si>
  <si>
    <t>Occupied No Notice</t>
  </si>
  <si>
    <t>DeStephanis, Lisa</t>
  </si>
  <si>
    <t>Renewal Lease Approved</t>
  </si>
  <si>
    <t>11 months</t>
  </si>
  <si>
    <t>West-424</t>
  </si>
  <si>
    <t>2 Bed 2 Bath</t>
  </si>
  <si>
    <t>Occupied No Notice</t>
  </si>
  <si>
    <t>Leopold, Ronald</t>
  </si>
  <si>
    <t>Lease Approved</t>
  </si>
  <si>
    <t>13 months</t>
  </si>
  <si>
    <t>West-433</t>
  </si>
  <si>
    <t>2 Bed 2 Bath</t>
  </si>
  <si>
    <t>Occupied No Notice</t>
  </si>
  <si>
    <t>Keller, Samuel</t>
  </si>
  <si>
    <t>Lease Approved</t>
  </si>
  <si>
    <t>13 months</t>
  </si>
  <si>
    <t>West-464</t>
  </si>
  <si>
    <t>2 Bed 2 Bath</t>
  </si>
  <si>
    <t>Occupied No Notice</t>
  </si>
  <si>
    <t>Minjarez, Angel</t>
  </si>
  <si>
    <t>Lease Approved</t>
  </si>
  <si>
    <t>15 months</t>
  </si>
  <si>
    <t>Unit Type: 2 Bed 2 Bath ADA</t>
  </si>
  <si>
    <t>West-215</t>
  </si>
  <si>
    <t>2 Bed 2 Bath ADA</t>
  </si>
  <si>
    <t>Occupied No Notice</t>
  </si>
  <si>
    <t>Broidrick, Linda</t>
  </si>
  <si>
    <t>Renewal Lease Approved</t>
  </si>
  <si>
    <t>15 months</t>
  </si>
  <si>
    <t>Unit Type: 2 Bed 2 Bath Loft</t>
  </si>
  <si>
    <t>West-469</t>
  </si>
  <si>
    <t>2 Bed 2 Bath Loft</t>
  </si>
  <si>
    <t>Occupied No Notice</t>
  </si>
  <si>
    <t>Nurick, Scott</t>
  </si>
  <si>
    <t>Renewal Lease Approved</t>
  </si>
  <si>
    <t>12 months</t>
  </si>
  <si>
    <t>2 Bed 2 Bath Loft</t>
  </si>
  <si>
    <t>Swerdloff, Carlie</t>
  </si>
  <si>
    <t>Lease Completed</t>
  </si>
  <si>
    <t>14 months</t>
  </si>
  <si>
    <t>Unit Type: 2 Bed 2 Bath w/ Den</t>
  </si>
  <si>
    <t>East-123</t>
  </si>
  <si>
    <t>2 Bed 2 Bath w/ Den</t>
  </si>
  <si>
    <t>Occupied No Notice</t>
  </si>
  <si>
    <t>Brown, Jael</t>
  </si>
  <si>
    <t>Renewal Lease Approved</t>
  </si>
  <si>
    <t>12 months</t>
  </si>
  <si>
    <t>East-201</t>
  </si>
  <si>
    <t>2 Bed 2 Bath w/ Den</t>
  </si>
  <si>
    <t>Occupied No Notice</t>
  </si>
  <si>
    <t>Steele, Jasmine</t>
  </si>
  <si>
    <t>Renewal Lease Approved</t>
  </si>
  <si>
    <t>12 months</t>
  </si>
  <si>
    <t>East-323</t>
  </si>
  <si>
    <t>2 Bed 2 Bath w/ Den</t>
  </si>
  <si>
    <t>Occupied No Notice</t>
  </si>
  <si>
    <t>Leflar, Joseph</t>
  </si>
  <si>
    <t>Renewal Lease Approved</t>
  </si>
  <si>
    <t>12 months</t>
  </si>
  <si>
    <t>West-259</t>
  </si>
  <si>
    <t>2 Bed 2 Bath w/ Den</t>
  </si>
  <si>
    <t>Occupied No Notice</t>
  </si>
  <si>
    <t>Highbloom, Eric</t>
  </si>
  <si>
    <t>Renewal Lease Approved</t>
  </si>
  <si>
    <t>15 months</t>
  </si>
  <si>
    <t>Total/Average:</t>
  </si>
  <si>
    <t>Pre-Lease</t>
  </si>
  <si>
    <t>Shortbread Lofts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</si>
  <si>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</si>
  <si>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</si>
  <si>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</si>
  <si>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</si>
  <si>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</si>
  <si>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</si>
  <si>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</si>
  <si>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</si>
  <si>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</si>
  <si>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</si>
  <si>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</si>
  <si>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</si>
  <si>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</si>
  <si>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</si>
  <si>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</si>
  <si>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</si>
  <si>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</si>
  <si>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</si>
  <si>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</si>
  <si>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</si>
  <si>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</si>
  <si>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</si>
  <si>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</si>
  <si>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</si>
  <si>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</si>
  <si>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</si>
  <si>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t>
  </si>
  <si>
    <t>B4</t>
  </si>
  <si>
    <t>C1</t>
  </si>
  <si>
    <t>C2</t>
  </si>
  <si>
    <t>C3</t>
  </si>
  <si>
    <t>C4</t>
  </si>
  <si>
    <t>D1</t>
  </si>
  <si>
    <t>D2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</si>
  <si>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</si>
  <si>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</si>
  <si>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</si>
  <si>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</si>
  <si>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</si>
  <si>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</si>
  <si>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</si>
  <si>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</si>
  <si>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</si>
  <si>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</si>
  <si>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</si>
  <si>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</si>
  <si>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</si>
  <si>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</si>
  <si>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</si>
  <si>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</si>
  <si>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</si>
  <si>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</si>
  <si>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</si>
  <si>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</si>
  <si>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</si>
  <si>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</si>
  <si>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</si>
  <si>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</si>
  <si>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SOVA</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</si>
  <si>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</si>
  <si>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</si>
  <si>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</si>
  <si>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</si>
  <si>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</si>
  <si>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</si>
  <si>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</si>
  <si>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</si>
  <si>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</si>
  <si>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</si>
  <si>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</si>
  <si>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</si>
  <si>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</si>
  <si>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</si>
  <si>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</si>
  <si>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</si>
  <si>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</si>
  <si>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</si>
  <si>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</si>
  <si>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</si>
  <si>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</si>
  <si>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</si>
  <si>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</si>
  <si>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</si>
  <si>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</si>
  <si>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</si>
  <si>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B1 ALT</t>
  </si>
  <si>
    <t>C1</t>
  </si>
  <si>
    <t>D1</t>
  </si>
  <si>
    <t>D2</t>
  </si>
  <si>
    <t>D3</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</si>
  <si>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</si>
  <si>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</si>
  <si>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</si>
  <si>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</si>
  <si>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</si>
  <si>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</si>
  <si>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</si>
  <si>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</si>
  <si>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</si>
  <si>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</si>
  <si>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</si>
  <si>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</si>
  <si>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</si>
  <si>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</si>
  <si>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</si>
  <si>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</si>
  <si>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</si>
  <si>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</si>
  <si>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</si>
  <si>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</si>
  <si>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</si>
  <si>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</si>
  <si>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</si>
  <si>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</si>
  <si>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Station Nine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</si>
  <si>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</si>
  <si>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</si>
  <si>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</si>
  <si>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</si>
  <si>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</si>
  <si>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</si>
  <si>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</si>
  <si>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</si>
  <si>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</si>
  <si>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</si>
  <si>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</si>
  <si>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</si>
  <si>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</si>
  <si>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</si>
  <si>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</si>
  <si>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</si>
  <si>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</si>
  <si>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</si>
  <si>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</si>
  <si>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</si>
  <si>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</si>
  <si>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</si>
  <si>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</si>
  <si>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</si>
  <si>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a1a 1F Courtyard Stack</t>
  </si>
  <si>
    <t>a1a 1F Pool Stack</t>
  </si>
  <si>
    <t>a1a 1F Stack</t>
  </si>
  <si>
    <t>a1a Courtyard Stack</t>
  </si>
  <si>
    <t>a1a Pool Stack</t>
  </si>
  <si>
    <t>a1a stack</t>
  </si>
  <si>
    <t>a1a TF Pool Stack</t>
  </si>
  <si>
    <t>a1a TF Stack</t>
  </si>
  <si>
    <t>a1al TF Courtyard Stack</t>
  </si>
  <si>
    <t>a1al TF Pool Stack</t>
  </si>
  <si>
    <t>a1al TF Stack</t>
  </si>
  <si>
    <t>a1b Pool Stack</t>
  </si>
  <si>
    <t>a1b Stack</t>
  </si>
  <si>
    <t>a1bl TF Pool Stack</t>
  </si>
  <si>
    <t>a1bl TF Stack</t>
  </si>
  <si>
    <t>a1c 1F Stack</t>
  </si>
  <si>
    <t>a1hc 1F Pool Side by Side</t>
  </si>
  <si>
    <t>a1hc 1F Side by Side</t>
  </si>
  <si>
    <t>a1hc 1F Stack</t>
  </si>
  <si>
    <t>a1hc Pool Side by Side</t>
  </si>
  <si>
    <t>a1hc Side by Side</t>
  </si>
  <si>
    <t>a1hc TF Pool Side by Side</t>
  </si>
  <si>
    <t>a1hc TF Side by Side</t>
  </si>
  <si>
    <t>a2 1F Pool Side by Side</t>
  </si>
  <si>
    <t>a2 Pool Side by Side</t>
  </si>
  <si>
    <t>a2 TF Pool Side by Side</t>
  </si>
  <si>
    <t>a3a 1F Pool Side by Side</t>
  </si>
  <si>
    <t>a3a 1F Side by Side</t>
  </si>
  <si>
    <t>a3a Pool Side by Side</t>
  </si>
  <si>
    <t>a3a Side by Side</t>
  </si>
  <si>
    <t>a3a TF Pool Side by Side</t>
  </si>
  <si>
    <t>a3a TF Side by Side</t>
  </si>
  <si>
    <t>a3al TF Pool Side by Side</t>
  </si>
  <si>
    <t>a3al TF Pool Stack</t>
  </si>
  <si>
    <t>a3b 1F Side by Side</t>
  </si>
  <si>
    <t>a3b Side by Side</t>
  </si>
  <si>
    <t>a3b TF Side by Side</t>
  </si>
  <si>
    <t>a3bl TF Side by Side</t>
  </si>
  <si>
    <t>a3c Side by Side</t>
  </si>
  <si>
    <t>a3c TF Side by Side</t>
  </si>
  <si>
    <t>a3d Side by Side</t>
  </si>
  <si>
    <t>a3dl TF Side by Side</t>
  </si>
  <si>
    <t>a4 1F Side by Side</t>
  </si>
  <si>
    <t>a4 1F Stack</t>
  </si>
  <si>
    <t>a4 Stack</t>
  </si>
  <si>
    <t>a4 TF Stack</t>
  </si>
  <si>
    <t>a5 1F Pool Side by Side Terrace</t>
  </si>
  <si>
    <t>a5 Pool Side by Side Terrace</t>
  </si>
  <si>
    <t>a5 TF Pool Side by Side Terrace</t>
  </si>
  <si>
    <t>a6 Stack</t>
  </si>
  <si>
    <t>b1 1F Courtyard Side by Side</t>
  </si>
  <si>
    <t>b1 1F Pool Side by Side</t>
  </si>
  <si>
    <t>b1 1F Side by Side</t>
  </si>
  <si>
    <t>b1 Courtyard Side by Side</t>
  </si>
  <si>
    <t>b1 Pool Side by Side</t>
  </si>
  <si>
    <t>b1 Side by Side</t>
  </si>
  <si>
    <t>b1 TF Side by Side</t>
  </si>
  <si>
    <t>b1al TF Courtyard Side by Side</t>
  </si>
  <si>
    <t>b1al TF Pool Side by Side</t>
  </si>
  <si>
    <t>b1al TF Side by Side</t>
  </si>
  <si>
    <t>b1bl TF Pool Side by Side</t>
  </si>
  <si>
    <t>b1bl TF Side by Side</t>
  </si>
  <si>
    <t>b1hc 1F Side by Side</t>
  </si>
  <si>
    <t>b1hc Side by Side</t>
  </si>
  <si>
    <t>b2a 1F Courtyard Side by Side</t>
  </si>
  <si>
    <t>b2a 1F Side by Side</t>
  </si>
  <si>
    <t>b2a Courtyard Side by Side</t>
  </si>
  <si>
    <t>b2a Side by Side</t>
  </si>
  <si>
    <t>b2al TF Courtyard Side by Side</t>
  </si>
  <si>
    <t>b2al TF Side by Side</t>
  </si>
  <si>
    <t>b2b 1F Courtyard Side by Side</t>
  </si>
  <si>
    <t>b2b 1F Side by Side</t>
  </si>
  <si>
    <t>b2b Courtyard Side by Side</t>
  </si>
  <si>
    <t>b2b Side by Side</t>
  </si>
  <si>
    <t>b2bl TF Courtyard Side by Side</t>
  </si>
  <si>
    <t>b2bl TF Side by Side</t>
  </si>
  <si>
    <t>b2cl TF Side by Side</t>
  </si>
  <si>
    <t>b3a 1F Courtyard Side by Side</t>
  </si>
  <si>
    <t>b3a 1F Pool Side by Side</t>
  </si>
  <si>
    <t>b3a 1F Side by Side</t>
  </si>
  <si>
    <t>b3a Courtyard Side by Side</t>
  </si>
  <si>
    <t>b3a Pool Side by Side</t>
  </si>
  <si>
    <t>b3a Side by Side</t>
  </si>
  <si>
    <t>b3a TF Courtyard Side by Side</t>
  </si>
  <si>
    <t>b3a TF Pool Side by Side</t>
  </si>
  <si>
    <t>b3a TF Side by Side</t>
  </si>
  <si>
    <t>b3b Courtyard Side by Side</t>
  </si>
  <si>
    <t>b3b TF Courtyard Side by Side</t>
  </si>
  <si>
    <t>b4 1F Pool Side by Side</t>
  </si>
  <si>
    <t>b4 Pool Side by Side</t>
  </si>
  <si>
    <t>b4 TF Pool Side by Side</t>
  </si>
  <si>
    <t>b5 Pool Side by Side</t>
  </si>
  <si>
    <t>b5 TF Pool Side by Side</t>
  </si>
  <si>
    <t>b7hc Side by Side</t>
  </si>
  <si>
    <t>b7hc TF Side by Side</t>
  </si>
  <si>
    <t>b8 Side by Side</t>
  </si>
  <si>
    <t>b8 TF Side by Side</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</si>
  <si>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</si>
  <si>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</si>
  <si>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</si>
  <si>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</si>
  <si>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</si>
  <si>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</si>
  <si>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</si>
  <si>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</si>
  <si>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</si>
  <si>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</si>
  <si>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</si>
  <si>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</si>
  <si>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</si>
  <si>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</si>
  <si>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</si>
  <si>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</si>
  <si>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</si>
  <si>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</si>
  <si>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</si>
  <si>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</si>
  <si>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</si>
  <si>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</si>
  <si>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a1a 1F Pool Stack</t>
  </si>
  <si>
    <t>158</t>
  </si>
  <si>
    <t>a1a 1F Pool Stack</t>
  </si>
  <si>
    <t>Occupied No Notice</t>
  </si>
  <si>
    <t>Raby, Kaylin</t>
  </si>
  <si>
    <t>Lease Approved</t>
  </si>
  <si>
    <t>24 months</t>
  </si>
  <si>
    <t>Unit Type: a1a 1F Stack</t>
  </si>
  <si>
    <t>1080</t>
  </si>
  <si>
    <t>a1a 1F Stack</t>
  </si>
  <si>
    <t>Occupied No Notice</t>
  </si>
  <si>
    <t>Araque, Colette</t>
  </si>
  <si>
    <t>Lease Approved</t>
  </si>
  <si>
    <t>15 months</t>
  </si>
  <si>
    <t>Unit Type: a1a Courtyard Stack</t>
  </si>
  <si>
    <t>2092</t>
  </si>
  <si>
    <t>a1a Courtyard Stack</t>
  </si>
  <si>
    <t>Occupied No Notice</t>
  </si>
  <si>
    <t>Fuste, Jonathan</t>
  </si>
  <si>
    <t>Lease Approved</t>
  </si>
  <si>
    <t>24 months</t>
  </si>
  <si>
    <t>2094</t>
  </si>
  <si>
    <t>a1a Courtyard Stack</t>
  </si>
  <si>
    <t>Occupied No Notice</t>
  </si>
  <si>
    <t>Herrera, Thomas</t>
  </si>
  <si>
    <t>Lease Approved</t>
  </si>
  <si>
    <t>24 months</t>
  </si>
  <si>
    <t>2104</t>
  </si>
  <si>
    <t>a1a Courtyard Stack</t>
  </si>
  <si>
    <t>Occupied No Notice</t>
  </si>
  <si>
    <t>Coombs, Amanda</t>
  </si>
  <si>
    <t>Lease Approved</t>
  </si>
  <si>
    <t>24 months</t>
  </si>
  <si>
    <t>Unit Type: a1a Pool Stack</t>
  </si>
  <si>
    <t>1058</t>
  </si>
  <si>
    <t>a1a Pool Stack</t>
  </si>
  <si>
    <t>Occupied No Notice</t>
  </si>
  <si>
    <t>Fan, Li</t>
  </si>
  <si>
    <t>Renewal Lease Approved</t>
  </si>
  <si>
    <t>15 months</t>
  </si>
  <si>
    <t>2058</t>
  </si>
  <si>
    <t>a1a Pool Stack</t>
  </si>
  <si>
    <t>Occupied No Notice</t>
  </si>
  <si>
    <t>Venkatesh, Vasuki</t>
  </si>
  <si>
    <t>Lease Approved</t>
  </si>
  <si>
    <t>24 months</t>
  </si>
  <si>
    <t>Unit Type: a1a stack</t>
  </si>
  <si>
    <t>1002</t>
  </si>
  <si>
    <t>a1a stack</t>
  </si>
  <si>
    <t>Occupied No Notice</t>
  </si>
  <si>
    <t>Ziegler, Katharine</t>
  </si>
  <si>
    <t>Lease Approved</t>
  </si>
  <si>
    <t>24 months</t>
  </si>
  <si>
    <t>1061</t>
  </si>
  <si>
    <t>a1a stack</t>
  </si>
  <si>
    <t>Occupied No Notice</t>
  </si>
  <si>
    <t>Strassburg, Leah</t>
  </si>
  <si>
    <t>Lease Approved</t>
  </si>
  <si>
    <t>23 months</t>
  </si>
  <si>
    <t>2018</t>
  </si>
  <si>
    <t>a1a stack</t>
  </si>
  <si>
    <t>Occupied No Notice</t>
  </si>
  <si>
    <t>Basu Roy, Nilesh</t>
  </si>
  <si>
    <t>Lease Approved</t>
  </si>
  <si>
    <t>23 months</t>
  </si>
  <si>
    <t>2103</t>
  </si>
  <si>
    <t>a1a stack</t>
  </si>
  <si>
    <t>Occupied No Notice</t>
  </si>
  <si>
    <t>Wagner, Paul</t>
  </si>
  <si>
    <t>Lease Approved</t>
  </si>
  <si>
    <t>24 months</t>
  </si>
  <si>
    <t>Unit Type: a1a TF Stack</t>
  </si>
  <si>
    <t>3059</t>
  </si>
  <si>
    <t>a1a TF Stack</t>
  </si>
  <si>
    <t>Occupied No Notice</t>
  </si>
  <si>
    <t>Shory, Shivangi</t>
  </si>
  <si>
    <t>Lease Approved</t>
  </si>
  <si>
    <t>23 months</t>
  </si>
  <si>
    <t>Unit Type: a1al TF Courtyard Stack</t>
  </si>
  <si>
    <t>a1al TF Courtyard Stack</t>
  </si>
  <si>
    <t>Beal, Maxwell</t>
  </si>
  <si>
    <t>Lease Approved</t>
  </si>
  <si>
    <t>12 months</t>
  </si>
  <si>
    <t>Unit Type: a1al TF Pool Stack</t>
  </si>
  <si>
    <t>3015</t>
  </si>
  <si>
    <t>a1al TF Pool Stack</t>
  </si>
  <si>
    <t>Occupied No Notice</t>
  </si>
  <si>
    <t>Parikh, Gaurav Rajesh</t>
  </si>
  <si>
    <t>Lease Approved</t>
  </si>
  <si>
    <t>15 months</t>
  </si>
  <si>
    <t>Unit Type: a1b Pool Stack</t>
  </si>
  <si>
    <t>2023</t>
  </si>
  <si>
    <t>a1b Pool Stack</t>
  </si>
  <si>
    <t>Occupied No Notice</t>
  </si>
  <si>
    <t>Zaszewski, Kathryn</t>
  </si>
  <si>
    <t>Lease Approved</t>
  </si>
  <si>
    <t>23 months</t>
  </si>
  <si>
    <t>Unit Type: a1c 1F Stack</t>
  </si>
  <si>
    <t>108</t>
  </si>
  <si>
    <t>a1c 1F Stack</t>
  </si>
  <si>
    <t>Occupied No Notice</t>
  </si>
  <si>
    <t>Dearing, John</t>
  </si>
  <si>
    <t>Lease Approved</t>
  </si>
  <si>
    <t>15 months</t>
  </si>
  <si>
    <t>Unit Type: a2 Pool Side by Side</t>
  </si>
  <si>
    <t>2054</t>
  </si>
  <si>
    <t>a2 Pool Side by Side</t>
  </si>
  <si>
    <t>Occupied No Notice</t>
  </si>
  <si>
    <t>Lopez, Bryan</t>
  </si>
  <si>
    <t>Lease Approved</t>
  </si>
  <si>
    <t>23 months</t>
  </si>
  <si>
    <t>Unit Type: a3a Pool Side by Side</t>
  </si>
  <si>
    <t>1036</t>
  </si>
  <si>
    <t>a3a Pool Side by Side</t>
  </si>
  <si>
    <t>Occupied No Notice</t>
  </si>
  <si>
    <t>Orue, Cristhian (Cristhian)</t>
  </si>
  <si>
    <t>Lease Approved</t>
  </si>
  <si>
    <t>23 months</t>
  </si>
  <si>
    <t>2065</t>
  </si>
  <si>
    <t>a3a Pool Side by Side</t>
  </si>
  <si>
    <t>Occupied No Notice</t>
  </si>
  <si>
    <t>Gonzalez, Catherine</t>
  </si>
  <si>
    <t>Lease Approved</t>
  </si>
  <si>
    <t>24 months</t>
  </si>
  <si>
    <t>Unit Type: a3a Side by Side</t>
  </si>
  <si>
    <t>1063</t>
  </si>
  <si>
    <t>a3a Side by Side</t>
  </si>
  <si>
    <t>Occupied No Notice</t>
  </si>
  <si>
    <t>Sandoval, Sally</t>
  </si>
  <si>
    <t>Lease Approved</t>
  </si>
  <si>
    <t>24 months</t>
  </si>
  <si>
    <t>Unit Type: a3b Side by Side</t>
  </si>
  <si>
    <t>2049</t>
  </si>
  <si>
    <t>a3b Side by Side</t>
  </si>
  <si>
    <t>Occupied No Notice</t>
  </si>
  <si>
    <t>Ankerholz, Mark</t>
  </si>
  <si>
    <t>Lease Approved</t>
  </si>
  <si>
    <t>23 months</t>
  </si>
  <si>
    <t>3072</t>
  </si>
  <si>
    <t>a3b Side by Side</t>
  </si>
  <si>
    <t>Occupied No Notice</t>
  </si>
  <si>
    <t>Bernstein, Susan</t>
  </si>
  <si>
    <t>Lease Approved</t>
  </si>
  <si>
    <t>24 months</t>
  </si>
  <si>
    <t>Unit Type: a3bl TF Side by Side</t>
  </si>
  <si>
    <t>3049</t>
  </si>
  <si>
    <t>a3bl TF Side by Side</t>
  </si>
  <si>
    <t>Occupied No Notice</t>
  </si>
  <si>
    <t>Ezersky, Andrew</t>
  </si>
  <si>
    <t>Lease Approved</t>
  </si>
  <si>
    <t>24 months</t>
  </si>
  <si>
    <t>Unit Type: a3d Side by Side</t>
  </si>
  <si>
    <t>1051</t>
  </si>
  <si>
    <t>a3d Side by Side</t>
  </si>
  <si>
    <t>Occupied No Notice</t>
  </si>
  <si>
    <t>Crair, Daniel</t>
  </si>
  <si>
    <t>Lease Approved</t>
  </si>
  <si>
    <t>24 months</t>
  </si>
  <si>
    <t>2051</t>
  </si>
  <si>
    <t>a3d Side by Side</t>
  </si>
  <si>
    <t>Occupied No Notice</t>
  </si>
  <si>
    <t>Goldberg, Maxwell</t>
  </si>
  <si>
    <t>Lease Approved</t>
  </si>
  <si>
    <t>23 months</t>
  </si>
  <si>
    <t>Unit Type: b1 1F Side by Side</t>
  </si>
  <si>
    <t>126</t>
  </si>
  <si>
    <t>b1 1F Side by Side</t>
  </si>
  <si>
    <t>Occupied No Notice</t>
  </si>
  <si>
    <t>Li, Boris</t>
  </si>
  <si>
    <t>Lease Approved</t>
  </si>
  <si>
    <t>24 months</t>
  </si>
  <si>
    <t>Unit Type: b1bl TF Side by Side</t>
  </si>
  <si>
    <t>3006</t>
  </si>
  <si>
    <t>b1bl TF Side by Side</t>
  </si>
  <si>
    <t>Occupied No Notice</t>
  </si>
  <si>
    <t>Macaluso, Kaylyn</t>
  </si>
  <si>
    <t>Lease Approved</t>
  </si>
  <si>
    <t>24 months</t>
  </si>
  <si>
    <t>Unit Type: b2a 1F Courtyard Side by Side</t>
  </si>
  <si>
    <t>1100</t>
  </si>
  <si>
    <t>b2a 1F Courtyard Side by Side</t>
  </si>
  <si>
    <t>Occupied No Notice</t>
  </si>
  <si>
    <t>Olason, Robert</t>
  </si>
  <si>
    <t>Renewal Lease Approved</t>
  </si>
  <si>
    <t>24 months</t>
  </si>
  <si>
    <t>Unit Type: b2b Side by Side</t>
  </si>
  <si>
    <t>3111</t>
  </si>
  <si>
    <t>b2b Side by Side</t>
  </si>
  <si>
    <t>Occupied No Notice</t>
  </si>
  <si>
    <t>Madala, Meghana</t>
  </si>
  <si>
    <t>Lease Approved</t>
  </si>
  <si>
    <t>15 months</t>
  </si>
  <si>
    <t>Unit Type: b3a Side by Side</t>
  </si>
  <si>
    <t>2045</t>
  </si>
  <si>
    <t>b3a Side by Side</t>
  </si>
  <si>
    <t>Occupied No Notice</t>
  </si>
  <si>
    <t>Bontha, Prateek</t>
  </si>
  <si>
    <t>Lease Approved</t>
  </si>
  <si>
    <t>23 months</t>
  </si>
  <si>
    <t>3113</t>
  </si>
  <si>
    <t>b3a Side by Side</t>
  </si>
  <si>
    <t>Occupied No Notice</t>
  </si>
  <si>
    <t>Bhavsar, Manan</t>
  </si>
  <si>
    <t>Lease Approved</t>
  </si>
  <si>
    <t>23 months</t>
  </si>
  <si>
    <t>Unit Type: b3b TF Courtyard Side by Side</t>
  </si>
  <si>
    <t>4102</t>
  </si>
  <si>
    <t>b3b TF Courtyard Side by Side</t>
  </si>
  <si>
    <t>Occupied No Notice</t>
  </si>
  <si>
    <t>McMullen, Ryan</t>
  </si>
  <si>
    <t>Lease Approved</t>
  </si>
  <si>
    <t>24 months</t>
  </si>
  <si>
    <t>Total/Average:</t>
  </si>
  <si>
    <t>Pre-Lease</t>
  </si>
  <si>
    <t>The Academy at Frisco</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</si>
  <si>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</si>
  <si>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</si>
  <si>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</si>
  <si>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</si>
  <si>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</si>
  <si>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</si>
  <si>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</si>
  <si>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</si>
  <si>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</si>
  <si>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</si>
  <si>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</si>
  <si>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</si>
  <si>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</si>
  <si>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</si>
  <si>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</si>
  <si>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</si>
  <si>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</si>
  <si>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</si>
  <si>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</si>
  <si>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</si>
  <si>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</si>
  <si>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</si>
  <si>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</si>
  <si>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</si>
  <si>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</si>
  <si>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</si>
  <si>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</si>
  <si>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</si>
  <si>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</si>
  <si>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C1</t>
  </si>
  <si>
    <t>D1</t>
  </si>
  <si>
    <t>D2</t>
  </si>
  <si>
    <t>D3</t>
  </si>
  <si>
    <t>D4</t>
  </si>
  <si>
    <t>D5</t>
  </si>
  <si>
    <t>Not Selected</t>
  </si>
  <si>
    <t>Studio</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</si>
  <si>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</si>
  <si>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</si>
  <si>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</si>
  <si>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</si>
  <si>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</si>
  <si>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</si>
  <si>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</si>
  <si>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</si>
  <si>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</si>
  <si>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</si>
  <si>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</si>
  <si>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</si>
  <si>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</si>
  <si>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</si>
  <si>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</si>
  <si>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</si>
  <si>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</si>
  <si>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</si>
  <si>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</si>
  <si>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</si>
  <si>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</si>
  <si>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</si>
  <si>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</si>
  <si>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The Academy on Charles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</si>
  <si>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</si>
  <si>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</si>
  <si>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</si>
  <si>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</si>
  <si>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</si>
  <si>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</si>
  <si>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</si>
  <si>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</si>
  <si>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</si>
  <si>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</si>
  <si>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</si>
  <si>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</si>
  <si>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</si>
  <si>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</si>
  <si>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</si>
  <si>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</si>
  <si>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</si>
  <si>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</si>
  <si>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</si>
  <si>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</si>
  <si>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</si>
  <si>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</si>
  <si>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</si>
  <si>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</si>
  <si>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</si>
  <si>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</si>
  <si>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</si>
  <si>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</si>
  <si>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</si>
  <si>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B4</t>
  </si>
  <si>
    <t>B5</t>
  </si>
  <si>
    <t>B6</t>
  </si>
  <si>
    <t>C1</t>
  </si>
  <si>
    <t>C2</t>
  </si>
  <si>
    <t>C3</t>
  </si>
  <si>
    <t>C4</t>
  </si>
  <si>
    <t>D1</t>
  </si>
  <si>
    <t>D2</t>
  </si>
  <si>
    <t>D3</t>
  </si>
  <si>
    <t>D4</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</si>
  <si>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</si>
  <si>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</si>
  <si>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</si>
  <si>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</si>
  <si>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</si>
  <si>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</si>
  <si>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</si>
  <si>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</si>
  <si>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</si>
  <si>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</si>
  <si>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</si>
  <si>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</si>
  <si>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</si>
  <si>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</si>
  <si>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</si>
  <si>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</si>
  <si>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</si>
  <si>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</si>
  <si>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</si>
  <si>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</si>
  <si>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</si>
  <si>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</si>
  <si>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</si>
  <si>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</si>
  <si>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</si>
  <si>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</si>
  <si>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The Caswell at Runnymeade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</si>
  <si>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</si>
  <si>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</si>
  <si>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</si>
  <si>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</si>
  <si>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</si>
  <si>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</si>
  <si>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</si>
  <si>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</si>
  <si>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</si>
  <si>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</si>
  <si>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</si>
  <si>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</si>
  <si>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</si>
  <si>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</si>
  <si>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</si>
  <si>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</si>
  <si>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</si>
  <si>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</si>
  <si>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</si>
  <si>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</si>
  <si>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</si>
  <si>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</si>
  <si>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</si>
  <si>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</si>
  <si>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A1.1</t>
  </si>
  <si>
    <t>A1.2</t>
  </si>
  <si>
    <t>A2</t>
  </si>
  <si>
    <t>A3</t>
  </si>
  <si>
    <t>A4</t>
  </si>
  <si>
    <t>A5.1</t>
  </si>
  <si>
    <t>A5.2</t>
  </si>
  <si>
    <t>A6</t>
  </si>
  <si>
    <t>A7</t>
  </si>
  <si>
    <t>B1</t>
  </si>
  <si>
    <t>B1.2</t>
  </si>
  <si>
    <t>B2</t>
  </si>
  <si>
    <t>B3.1</t>
  </si>
  <si>
    <t>B3.3</t>
  </si>
  <si>
    <t>C1</t>
  </si>
  <si>
    <t>C2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</si>
  <si>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</si>
  <si>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</si>
  <si>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</si>
  <si>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</si>
  <si>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</si>
  <si>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</si>
  <si>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</si>
  <si>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</si>
  <si>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</si>
  <si>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</si>
  <si>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</si>
  <si>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</si>
  <si>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</si>
  <si>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</si>
  <si>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</si>
  <si>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</si>
  <si>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</si>
  <si>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</si>
  <si>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</si>
  <si>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</si>
  <si>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</si>
  <si>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</si>
  <si>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A3</t>
  </si>
  <si>
    <t>1-1112</t>
  </si>
  <si>
    <t>A3</t>
  </si>
  <si>
    <t>Occupied No Notice</t>
  </si>
  <si>
    <t>Walsh, Gregory</t>
  </si>
  <si>
    <t>Lease Approved</t>
  </si>
  <si>
    <t>14 months</t>
  </si>
  <si>
    <t>1-1212</t>
  </si>
  <si>
    <t>A3</t>
  </si>
  <si>
    <t>Occupied No Notice</t>
  </si>
  <si>
    <t>DeVito, Elizabeth</t>
  </si>
  <si>
    <t>Renewal Lease Approved</t>
  </si>
  <si>
    <t>13 months</t>
  </si>
  <si>
    <t>1-1312</t>
  </si>
  <si>
    <t>A3</t>
  </si>
  <si>
    <t>Occupied No Notice</t>
  </si>
  <si>
    <t>Decker, Rachel</t>
  </si>
  <si>
    <t>Renewal Lease Approved</t>
  </si>
  <si>
    <t>13 months</t>
  </si>
  <si>
    <t>1-1424</t>
  </si>
  <si>
    <t>A3</t>
  </si>
  <si>
    <t>Occupied No Notice</t>
  </si>
  <si>
    <t>King, Kaitlin</t>
  </si>
  <si>
    <t>Renewal Lease Approved</t>
  </si>
  <si>
    <t>13 months</t>
  </si>
  <si>
    <t>2-2210</t>
  </si>
  <si>
    <t>A3</t>
  </si>
  <si>
    <t>Occupied No Notice</t>
  </si>
  <si>
    <t>Alfonsi, Frances</t>
  </si>
  <si>
    <t>Renewal Lease Approved</t>
  </si>
  <si>
    <t>15 months</t>
  </si>
  <si>
    <t>2-2422</t>
  </si>
  <si>
    <t>A3</t>
  </si>
  <si>
    <t>Occupied No Notice</t>
  </si>
  <si>
    <t>YOO, SEMYUNG</t>
  </si>
  <si>
    <t>Lease Approved</t>
  </si>
  <si>
    <t>15 months</t>
  </si>
  <si>
    <t>A3</t>
  </si>
  <si>
    <t>Ruditys, Jessica</t>
  </si>
  <si>
    <t>Lease Completed</t>
  </si>
  <si>
    <t>13 months</t>
  </si>
  <si>
    <t>Unit Type: A4</t>
  </si>
  <si>
    <t>1-1110</t>
  </si>
  <si>
    <t>A4</t>
  </si>
  <si>
    <t>Occupied No Notice</t>
  </si>
  <si>
    <t>Brent, Julia</t>
  </si>
  <si>
    <t>Renewal Lease Approved</t>
  </si>
  <si>
    <t>12 months</t>
  </si>
  <si>
    <t>1-1126</t>
  </si>
  <si>
    <t>A4</t>
  </si>
  <si>
    <t>Occupied No Notice</t>
  </si>
  <si>
    <t>Orlando, Carol</t>
  </si>
  <si>
    <t>Renewal Lease Approved</t>
  </si>
  <si>
    <t>15 months</t>
  </si>
  <si>
    <t>1-1226</t>
  </si>
  <si>
    <t>A4</t>
  </si>
  <si>
    <t>Occupied No Notice</t>
  </si>
  <si>
    <t>Berry, Amy</t>
  </si>
  <si>
    <t>Renewal Lease Approved</t>
  </si>
  <si>
    <t>15 months</t>
  </si>
  <si>
    <t>A4</t>
  </si>
  <si>
    <t>Farrell Jr, William</t>
  </si>
  <si>
    <t>Lease Approved</t>
  </si>
  <si>
    <t>13 months</t>
  </si>
  <si>
    <t>A4</t>
  </si>
  <si>
    <t>Joshua, Mikaela</t>
  </si>
  <si>
    <t>Lease Approved</t>
  </si>
  <si>
    <t>13 months</t>
  </si>
  <si>
    <t>Unit Type: A5.1</t>
  </si>
  <si>
    <t>1-1319</t>
  </si>
  <si>
    <t>A5.1</t>
  </si>
  <si>
    <t>Occupied No Notice</t>
  </si>
  <si>
    <t>Jensen, Teresina</t>
  </si>
  <si>
    <t>Renewal Lease Partially Completed</t>
  </si>
  <si>
    <t>12 months</t>
  </si>
  <si>
    <t>1-1419</t>
  </si>
  <si>
    <t>A5.1</t>
  </si>
  <si>
    <t>Occupied No Notice</t>
  </si>
  <si>
    <t>Oliver, Maureen</t>
  </si>
  <si>
    <t>Renewal Lease Approved</t>
  </si>
  <si>
    <t>13 months</t>
  </si>
  <si>
    <t>Unit Type: A5.2</t>
  </si>
  <si>
    <t>2-2415</t>
  </si>
  <si>
    <t>A5.2</t>
  </si>
  <si>
    <t>Occupied No Notice</t>
  </si>
  <si>
    <t>Sutherland, Patricia</t>
  </si>
  <si>
    <t>Renewal Lease Approved</t>
  </si>
  <si>
    <t>15 months</t>
  </si>
  <si>
    <t>A5.2</t>
  </si>
  <si>
    <t>Sommer, Jordan</t>
  </si>
  <si>
    <t>Lease Approved</t>
  </si>
  <si>
    <t>15 months</t>
  </si>
  <si>
    <t>Unit Type: A6</t>
  </si>
  <si>
    <t>2-2326</t>
  </si>
  <si>
    <t>A6</t>
  </si>
  <si>
    <t>Occupied No Notice</t>
  </si>
  <si>
    <t>Veiga, Katherine</t>
  </si>
  <si>
    <t>Lease Approved</t>
  </si>
  <si>
    <t>13 months</t>
  </si>
  <si>
    <t>Unit Type: A7</t>
  </si>
  <si>
    <t>A7</t>
  </si>
  <si>
    <t>Capaccio, Vincent</t>
  </si>
  <si>
    <t>Lease Partially Completed</t>
  </si>
  <si>
    <t>13 months</t>
  </si>
  <si>
    <t>Unit Type: B1</t>
  </si>
  <si>
    <t>1-1106</t>
  </si>
  <si>
    <t>B1</t>
  </si>
  <si>
    <t>Occupied No Notice</t>
  </si>
  <si>
    <t>Sims, Joseph (Joe)</t>
  </si>
  <si>
    <t>Renewal Lease Partially Completed</t>
  </si>
  <si>
    <t>12 months</t>
  </si>
  <si>
    <t>1-1128</t>
  </si>
  <si>
    <t>B1</t>
  </si>
  <si>
    <t>Occupied No Notice</t>
  </si>
  <si>
    <t>Colsher, Richard</t>
  </si>
  <si>
    <t>Lease Approved</t>
  </si>
  <si>
    <t>13 months</t>
  </si>
  <si>
    <t>1-1136</t>
  </si>
  <si>
    <t>B1</t>
  </si>
  <si>
    <t>Occupied No Notice</t>
  </si>
  <si>
    <t>DIMAGGIO, MICHAEL</t>
  </si>
  <si>
    <t>Lease Approved</t>
  </si>
  <si>
    <t>15 months</t>
  </si>
  <si>
    <t>1-1201</t>
  </si>
  <si>
    <t>B1</t>
  </si>
  <si>
    <t>Occupied No Notice</t>
  </si>
  <si>
    <t>McDevitt, Joan</t>
  </si>
  <si>
    <t>Renewal Lease Approved</t>
  </si>
  <si>
    <t>15 months</t>
  </si>
  <si>
    <t>1-1215</t>
  </si>
  <si>
    <t>B1</t>
  </si>
  <si>
    <t>Occupied No Notice</t>
  </si>
  <si>
    <t>Koehler, Gloria</t>
  </si>
  <si>
    <t>Lease Approved</t>
  </si>
  <si>
    <t>15 months</t>
  </si>
  <si>
    <t>1-1306</t>
  </si>
  <si>
    <t>B1</t>
  </si>
  <si>
    <t>Occupied No Notice</t>
  </si>
  <si>
    <t>Farnesi, Sharon</t>
  </si>
  <si>
    <t>Renewal Lease Approved</t>
  </si>
  <si>
    <t>13 months</t>
  </si>
  <si>
    <t>1-1325</t>
  </si>
  <si>
    <t>B1</t>
  </si>
  <si>
    <t>Occupied No Notice</t>
  </si>
  <si>
    <t>West, Karen</t>
  </si>
  <si>
    <t>Renewal Lease Approved</t>
  </si>
  <si>
    <t>14 months</t>
  </si>
  <si>
    <t>1-1328</t>
  </si>
  <si>
    <t>B1</t>
  </si>
  <si>
    <t>Occupied No Notice</t>
  </si>
  <si>
    <t>Parsons, Judith</t>
  </si>
  <si>
    <t>Lease Approved</t>
  </si>
  <si>
    <t>15 months</t>
  </si>
  <si>
    <t>1-1335</t>
  </si>
  <si>
    <t>B1</t>
  </si>
  <si>
    <t>Occupied No Notice</t>
  </si>
  <si>
    <t>Irwin, Christopher</t>
  </si>
  <si>
    <t>Renewal Lease Approved</t>
  </si>
  <si>
    <t>14 months</t>
  </si>
  <si>
    <t>1-1405</t>
  </si>
  <si>
    <t>B1</t>
  </si>
  <si>
    <t>Occupied No Notice</t>
  </si>
  <si>
    <t>Griffin, Gina</t>
  </si>
  <si>
    <t>Lease Approved</t>
  </si>
  <si>
    <t>15 months</t>
  </si>
  <si>
    <t>1-1415</t>
  </si>
  <si>
    <t>B1</t>
  </si>
  <si>
    <t>Occupied No Notice</t>
  </si>
  <si>
    <t>Janvrin, Tyler</t>
  </si>
  <si>
    <t>Lease Approved</t>
  </si>
  <si>
    <t>13 months</t>
  </si>
  <si>
    <t>2-2117</t>
  </si>
  <si>
    <t>B1</t>
  </si>
  <si>
    <t>Occupied No Notice</t>
  </si>
  <si>
    <t>Moore, Ryan</t>
  </si>
  <si>
    <t>Lease Approved</t>
  </si>
  <si>
    <t>15 months</t>
  </si>
  <si>
    <t>2-2202</t>
  </si>
  <si>
    <t>B1</t>
  </si>
  <si>
    <t>Occupied No Notice</t>
  </si>
  <si>
    <t>Garcia, Breanna</t>
  </si>
  <si>
    <t>Lease Approved</t>
  </si>
  <si>
    <t>14 months</t>
  </si>
  <si>
    <t>2-2209</t>
  </si>
  <si>
    <t>B1</t>
  </si>
  <si>
    <t>Occupied No Notice</t>
  </si>
  <si>
    <t>Berman, Stephen</t>
  </si>
  <si>
    <t>Lease Approved</t>
  </si>
  <si>
    <t>15 months</t>
  </si>
  <si>
    <t>B1</t>
  </si>
  <si>
    <t>Hallen, Kjell Fredrik</t>
  </si>
  <si>
    <t>Lease Approved</t>
  </si>
  <si>
    <t>15 months</t>
  </si>
  <si>
    <t>B1</t>
  </si>
  <si>
    <t>Sidol, Craig</t>
  </si>
  <si>
    <t>Lease Approved</t>
  </si>
  <si>
    <t>13 months</t>
  </si>
  <si>
    <t>Unit Type: B1.2</t>
  </si>
  <si>
    <t>1-1317</t>
  </si>
  <si>
    <t>B1.2</t>
  </si>
  <si>
    <t>Occupied No Notice</t>
  </si>
  <si>
    <t>Frederick, Craig (Craig)</t>
  </si>
  <si>
    <t>Lease Approved</t>
  </si>
  <si>
    <t>15 months</t>
  </si>
  <si>
    <t>1-1417</t>
  </si>
  <si>
    <t>B1.2</t>
  </si>
  <si>
    <t>Occupied No Notice</t>
  </si>
  <si>
    <t>Larson, Kari</t>
  </si>
  <si>
    <t>Renewal Lease Approved</t>
  </si>
  <si>
    <t>13 months</t>
  </si>
  <si>
    <t>2-2211</t>
  </si>
  <si>
    <t>B1.2</t>
  </si>
  <si>
    <t>Occupied No Notice</t>
  </si>
  <si>
    <t>Slostad, Dennis</t>
  </si>
  <si>
    <t>Lease Approved</t>
  </si>
  <si>
    <t>15 months</t>
  </si>
  <si>
    <t>Unit Type: B2</t>
  </si>
  <si>
    <t>1-1133</t>
  </si>
  <si>
    <t>B2</t>
  </si>
  <si>
    <t>Occupied No Notice</t>
  </si>
  <si>
    <t>Wroblewski, Maureen</t>
  </si>
  <si>
    <t>Lease Approved</t>
  </si>
  <si>
    <t>15 months</t>
  </si>
  <si>
    <t>1-1322</t>
  </si>
  <si>
    <t>B2</t>
  </si>
  <si>
    <t>Occupied No Notice</t>
  </si>
  <si>
    <t>Golato, Lisa</t>
  </si>
  <si>
    <t>Renewal Lease Approved</t>
  </si>
  <si>
    <t>15 months</t>
  </si>
  <si>
    <t>1-1333</t>
  </si>
  <si>
    <t>B2</t>
  </si>
  <si>
    <t>Occupied No Notice</t>
  </si>
  <si>
    <t>Cleary, Mary Rita</t>
  </si>
  <si>
    <t>Renewal Lease Approved</t>
  </si>
  <si>
    <t>15 months</t>
  </si>
  <si>
    <t>1-1407</t>
  </si>
  <si>
    <t>B2</t>
  </si>
  <si>
    <t>Occupied No Notice</t>
  </si>
  <si>
    <t>DiBona, Daniel</t>
  </si>
  <si>
    <t>Renewal Lease Approved</t>
  </si>
  <si>
    <t>15 months</t>
  </si>
  <si>
    <t>1-1433</t>
  </si>
  <si>
    <t>B2</t>
  </si>
  <si>
    <t>Occupied No Notice</t>
  </si>
  <si>
    <t>Pritchard, Corey</t>
  </si>
  <si>
    <t>Renewal Lease Approved</t>
  </si>
  <si>
    <t>15 months</t>
  </si>
  <si>
    <t>2-2420</t>
  </si>
  <si>
    <t>B2</t>
  </si>
  <si>
    <t>Occupied No Notice</t>
  </si>
  <si>
    <t>Stout, Adrienne</t>
  </si>
  <si>
    <t>Lease Approved</t>
  </si>
  <si>
    <t>13 months</t>
  </si>
  <si>
    <t>B2</t>
  </si>
  <si>
    <t>McIntyre, Evan</t>
  </si>
  <si>
    <t>Lease Approved</t>
  </si>
  <si>
    <t>15 months</t>
  </si>
  <si>
    <t>B2</t>
  </si>
  <si>
    <t>Prete, Gregory</t>
  </si>
  <si>
    <t>Lease Approved</t>
  </si>
  <si>
    <t>15 months</t>
  </si>
  <si>
    <t>Unit Type: B3.3</t>
  </si>
  <si>
    <t>B3.3</t>
  </si>
  <si>
    <t>Toland, Carol</t>
  </si>
  <si>
    <t>Lease Approved</t>
  </si>
  <si>
    <t>15 months</t>
  </si>
  <si>
    <t>Unit Type: C1</t>
  </si>
  <si>
    <t>1-1202</t>
  </si>
  <si>
    <t>C1</t>
  </si>
  <si>
    <t>Occupied No Notice</t>
  </si>
  <si>
    <t>Hardy, Mary</t>
  </si>
  <si>
    <t>Renewal Lease Approved</t>
  </si>
  <si>
    <t>14 months</t>
  </si>
  <si>
    <t>2-2204</t>
  </si>
  <si>
    <t>C1</t>
  </si>
  <si>
    <t>Occupied No Notice</t>
  </si>
  <si>
    <t>Meltz, Deborah</t>
  </si>
  <si>
    <t>Lease Transfer Approved</t>
  </si>
  <si>
    <t>15 months</t>
  </si>
  <si>
    <t>C1</t>
  </si>
  <si>
    <t>Stewart, Jonathan</t>
  </si>
  <si>
    <t>Lease Partially Completed</t>
  </si>
  <si>
    <t>14 months</t>
  </si>
  <si>
    <t>Unit Type: C2</t>
  </si>
  <si>
    <t>1-1103</t>
  </si>
  <si>
    <t>C2</t>
  </si>
  <si>
    <t>Occupied No Notice</t>
  </si>
  <si>
    <t>Castillo, Bernard</t>
  </si>
  <si>
    <t>Lease Approved</t>
  </si>
  <si>
    <t>15 months</t>
  </si>
  <si>
    <t>1-1137</t>
  </si>
  <si>
    <t>C2</t>
  </si>
  <si>
    <t>Occupied No Notice</t>
  </si>
  <si>
    <t>Willner, Judy</t>
  </si>
  <si>
    <t>Renewal Lease Approved</t>
  </si>
  <si>
    <t>15 months</t>
  </si>
  <si>
    <t>1-1203</t>
  </si>
  <si>
    <t>C2</t>
  </si>
  <si>
    <t>Occupied No Notice</t>
  </si>
  <si>
    <t>Zyuzin, Andrey</t>
  </si>
  <si>
    <t>Lease Approved</t>
  </si>
  <si>
    <t>13 months</t>
  </si>
  <si>
    <t>1-1303</t>
  </si>
  <si>
    <t>C2</t>
  </si>
  <si>
    <t>Occupied No Notice</t>
  </si>
  <si>
    <t>Jaffe, Marc</t>
  </si>
  <si>
    <t>Renewal Lease Approved</t>
  </si>
  <si>
    <t>15 months</t>
  </si>
  <si>
    <t>1-1311</t>
  </si>
  <si>
    <t>C2</t>
  </si>
  <si>
    <t>Occupied No Notice</t>
  </si>
  <si>
    <t>Jalbert, Leon</t>
  </si>
  <si>
    <t>Renewal Lease Approved</t>
  </si>
  <si>
    <t>13 months</t>
  </si>
  <si>
    <t>1-1403</t>
  </si>
  <si>
    <t>C2</t>
  </si>
  <si>
    <t>Occupied No Notice</t>
  </si>
  <si>
    <t>Bryant, Onaija</t>
  </si>
  <si>
    <t>Renewal Lease Approved</t>
  </si>
  <si>
    <t>13 months</t>
  </si>
  <si>
    <t>2-2401</t>
  </si>
  <si>
    <t>C2</t>
  </si>
  <si>
    <t>Occupied No Notice</t>
  </si>
  <si>
    <t>Augustine, Theresa</t>
  </si>
  <si>
    <t>Lease Approved</t>
  </si>
  <si>
    <t>15 months</t>
  </si>
  <si>
    <t>Total/Average:</t>
  </si>
  <si>
    <t>Pre-Lease</t>
  </si>
  <si>
    <t>The Dean Campustown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</si>
  <si>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</si>
  <si>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</si>
  <si>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</si>
  <si>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</si>
  <si>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</si>
  <si>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</si>
  <si>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</si>
  <si>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</si>
  <si>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</si>
  <si>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</si>
  <si>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</si>
  <si>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</si>
  <si>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</si>
  <si>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</si>
  <si>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</si>
  <si>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</si>
  <si>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</si>
  <si>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</si>
  <si>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</si>
  <si>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</si>
  <si>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</si>
  <si>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</si>
  <si>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</si>
  <si>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</si>
  <si>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</si>
  <si>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 Deluxe</t>
  </si>
  <si>
    <t>B1</t>
  </si>
  <si>
    <t>B2</t>
  </si>
  <si>
    <t>B3 XL</t>
  </si>
  <si>
    <t>B4 XL</t>
  </si>
  <si>
    <t>D1</t>
  </si>
  <si>
    <t>D2</t>
  </si>
  <si>
    <t>D3</t>
  </si>
  <si>
    <t>D4</t>
  </si>
  <si>
    <t>D5</t>
  </si>
  <si>
    <t>M1</t>
  </si>
  <si>
    <t>Not Selected</t>
  </si>
  <si>
    <t>S1</t>
  </si>
  <si>
    <t>S2</t>
  </si>
  <si>
    <t>S3 XL</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</si>
  <si>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</si>
  <si>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</si>
  <si>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</si>
  <si>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</si>
  <si>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</si>
  <si>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</si>
  <si>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</si>
  <si>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</si>
  <si>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</si>
  <si>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</si>
  <si>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</si>
  <si>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</si>
  <si>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</si>
  <si>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</si>
  <si>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</si>
  <si>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</si>
  <si>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</si>
  <si>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</si>
  <si>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</si>
  <si>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</si>
  <si>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</si>
  <si>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</si>
  <si>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A1</t>
  </si>
  <si>
    <t>Chun, Man Geun (MG)</t>
  </si>
  <si>
    <t>Lease Approved</t>
  </si>
  <si>
    <t>Annual (08/18/2025-07/31/2026)</t>
  </si>
  <si>
    <t>A1</t>
  </si>
  <si>
    <t>JEN, KO HSI RATI (Rati)</t>
  </si>
  <si>
    <t>Renewal Lease Approved</t>
  </si>
  <si>
    <t>Annual (08/18/2025-07/31/2026)</t>
  </si>
  <si>
    <t>A1</t>
  </si>
  <si>
    <t>LIN, CHINGSUNG</t>
  </si>
  <si>
    <t>Lease Approved</t>
  </si>
  <si>
    <t>Annual (08/18/2025-07/31/2026)</t>
  </si>
  <si>
    <t>Unit Type: A2 Deluxe</t>
  </si>
  <si>
    <t>912-A</t>
  </si>
  <si>
    <t>A2 Deluxe</t>
  </si>
  <si>
    <t>Occupied No Notice</t>
  </si>
  <si>
    <t>Lin, I Wei (Vivi)</t>
  </si>
  <si>
    <t>Renewal Lease Approved</t>
  </si>
  <si>
    <t>Annual (08/18/2025-07/31/2026)</t>
  </si>
  <si>
    <t>912-B</t>
  </si>
  <si>
    <t>A2 Deluxe</t>
  </si>
  <si>
    <t>Occupied No Notice</t>
  </si>
  <si>
    <t>Lin, I Wei (Vivi)</t>
  </si>
  <si>
    <t>Renewal Lease Approved</t>
  </si>
  <si>
    <t>Annual (08/18/2025-07/31/2026)</t>
  </si>
  <si>
    <t>Unit Type: B1</t>
  </si>
  <si>
    <t>1603-A</t>
  </si>
  <si>
    <t>B1</t>
  </si>
  <si>
    <t>Occupied No Notice</t>
  </si>
  <si>
    <t>Ye, Binchao</t>
  </si>
  <si>
    <t>Renewal Lease Approved</t>
  </si>
  <si>
    <t>Annual (08/18/2025-07/31/2026)</t>
  </si>
  <si>
    <t>1603-B</t>
  </si>
  <si>
    <t>B1</t>
  </si>
  <si>
    <t>Occupied No Notice</t>
  </si>
  <si>
    <t>Qiu, Xinrui</t>
  </si>
  <si>
    <t>Renewal Lease Approved</t>
  </si>
  <si>
    <t>Annual (08/18/2025-07/31/2026)</t>
  </si>
  <si>
    <t>B1</t>
  </si>
  <si>
    <t>Chiu, Harry</t>
  </si>
  <si>
    <t>Lease Approved</t>
  </si>
  <si>
    <t>Annual (08/18/2025-07/31/2026)</t>
  </si>
  <si>
    <t>B1</t>
  </si>
  <si>
    <t>Lao, Bryden</t>
  </si>
  <si>
    <t>Lease Approved</t>
  </si>
  <si>
    <t>Annual (08/18/2025-07/31/2026)</t>
  </si>
  <si>
    <t>Unit Type: B2</t>
  </si>
  <si>
    <t>921-A</t>
  </si>
  <si>
    <t>B2</t>
  </si>
  <si>
    <t>Occupied No Notice</t>
  </si>
  <si>
    <t>Wang, Yaxin</t>
  </si>
  <si>
    <t>Renewal Lease Approved</t>
  </si>
  <si>
    <t>Annual (08/18/2025-07/31/2026)</t>
  </si>
  <si>
    <t>921-B</t>
  </si>
  <si>
    <t>B2</t>
  </si>
  <si>
    <t>Occupied No Notice</t>
  </si>
  <si>
    <t>Hu, Yueling</t>
  </si>
  <si>
    <t>Renewal Lease Approved</t>
  </si>
  <si>
    <t>Annual (08/18/2025-07/31/2026)</t>
  </si>
  <si>
    <t>1621-A</t>
  </si>
  <si>
    <t>B2</t>
  </si>
  <si>
    <t>Occupied No Notice</t>
  </si>
  <si>
    <t>Zhang, Shiyuan (Jess)</t>
  </si>
  <si>
    <t>Renewal Lease Approved</t>
  </si>
  <si>
    <t>Annual (08/18/2025-07/31/2026)</t>
  </si>
  <si>
    <t>1621-B</t>
  </si>
  <si>
    <t>B2</t>
  </si>
  <si>
    <t>Occupied No Notice</t>
  </si>
  <si>
    <t>Wu, Zhuoyi (Joy)</t>
  </si>
  <si>
    <t>Renewal Lease Approved</t>
  </si>
  <si>
    <t>Annual (08/18/2025-07/31/2026)</t>
  </si>
  <si>
    <t>B2</t>
  </si>
  <si>
    <t>Guo, Yulin</t>
  </si>
  <si>
    <t>Lease Approved</t>
  </si>
  <si>
    <t>Annual (08/18/2025-07/31/2026)</t>
  </si>
  <si>
    <t>B2</t>
  </si>
  <si>
    <t>Horwitz, Alexandra</t>
  </si>
  <si>
    <t>Lease Approved</t>
  </si>
  <si>
    <t>Annual (08/18/2025-07/31/2026)</t>
  </si>
  <si>
    <t>B2</t>
  </si>
  <si>
    <t>Meyer, Sophie</t>
  </si>
  <si>
    <t>Lease Approved</t>
  </si>
  <si>
    <t>Annual (08/18/2025-07/31/2026)</t>
  </si>
  <si>
    <t>B2</t>
  </si>
  <si>
    <t>Zhang, Ruixi</t>
  </si>
  <si>
    <t>Lease Approved</t>
  </si>
  <si>
    <t>Annual (08/18/2025-07/31/2026)</t>
  </si>
  <si>
    <t>Unit Type: B3 XL</t>
  </si>
  <si>
    <t>523-A1</t>
  </si>
  <si>
    <t>B3 XL</t>
  </si>
  <si>
    <t>Occupied No Notice</t>
  </si>
  <si>
    <t>Yang, Qingzhi (Leo)</t>
  </si>
  <si>
    <t>Renewal Lease Approved</t>
  </si>
  <si>
    <t>Annual (08/18/2025-07/31/2026)</t>
  </si>
  <si>
    <t>523-A2</t>
  </si>
  <si>
    <t>B3 XL</t>
  </si>
  <si>
    <t>Occupied No Notice</t>
  </si>
  <si>
    <t>Yang, Qingzhi (Leo)</t>
  </si>
  <si>
    <t>Renewal Lease Approved</t>
  </si>
  <si>
    <t>Annual (08/18/2025-07/31/2026)</t>
  </si>
  <si>
    <t>523-B1</t>
  </si>
  <si>
    <t>B3 XL</t>
  </si>
  <si>
    <t>Occupied No Notice</t>
  </si>
  <si>
    <t>Wang, Jiayi</t>
  </si>
  <si>
    <t>Renewal Lease Approved</t>
  </si>
  <si>
    <t>Annual (08/18/2025-07/31/2026)</t>
  </si>
  <si>
    <t>523-B2</t>
  </si>
  <si>
    <t>B3 XL</t>
  </si>
  <si>
    <t>Occupied No Notice</t>
  </si>
  <si>
    <t>Wang, Jiayi</t>
  </si>
  <si>
    <t>Renewal Lease Approved</t>
  </si>
  <si>
    <t>Annual (08/18/2025-07/31/2026)</t>
  </si>
  <si>
    <t>823-A1</t>
  </si>
  <si>
    <t>B3 XL</t>
  </si>
  <si>
    <t>Occupied No Notice</t>
  </si>
  <si>
    <t>Choi, Seunghee (Judy)</t>
  </si>
  <si>
    <t>Renewal Lease Approved</t>
  </si>
  <si>
    <t>Annual (08/18/2025-07/31/2026)</t>
  </si>
  <si>
    <t>823-A2</t>
  </si>
  <si>
    <t>B3 XL</t>
  </si>
  <si>
    <t>Occupied No Notice</t>
  </si>
  <si>
    <t>Choi, Seunghee (Judy)</t>
  </si>
  <si>
    <t>Renewal Lease Approved</t>
  </si>
  <si>
    <t>Annual (08/18/2025-07/31/2026)</t>
  </si>
  <si>
    <t>823-B1</t>
  </si>
  <si>
    <t>B3 XL</t>
  </si>
  <si>
    <t>Occupied No Notice</t>
  </si>
  <si>
    <t>Nam, Clare (Clare)</t>
  </si>
  <si>
    <t>Renewal Lease Approved</t>
  </si>
  <si>
    <t>Annual (08/18/2025-07/31/2026)</t>
  </si>
  <si>
    <t>823-B2</t>
  </si>
  <si>
    <t>B3 XL</t>
  </si>
  <si>
    <t>Occupied No Notice</t>
  </si>
  <si>
    <t>Nam, Clare (Clare)</t>
  </si>
  <si>
    <t>Renewal Lease Approved</t>
  </si>
  <si>
    <t>Annual (08/18/2025-07/31/2026)</t>
  </si>
  <si>
    <t>Unit Type: B4 XL</t>
  </si>
  <si>
    <t>713-A1</t>
  </si>
  <si>
    <t>B4 XL</t>
  </si>
  <si>
    <t>Occupied No Notice</t>
  </si>
  <si>
    <t>Stahl, Aidan</t>
  </si>
  <si>
    <t>Renewal Lease Approved</t>
  </si>
  <si>
    <t>Annual (08/18/2025-07/31/2026)</t>
  </si>
  <si>
    <t>713-A2</t>
  </si>
  <si>
    <t>B4 XL</t>
  </si>
  <si>
    <t>Occupied No Notice</t>
  </si>
  <si>
    <t>Stahl, Aidan</t>
  </si>
  <si>
    <t>Renewal Lease Approved</t>
  </si>
  <si>
    <t>Annual (08/18/2025-07/31/2026)</t>
  </si>
  <si>
    <t>713-B1</t>
  </si>
  <si>
    <t>B4 XL</t>
  </si>
  <si>
    <t>Occupied No Notice</t>
  </si>
  <si>
    <t>Patel, Jai</t>
  </si>
  <si>
    <t>Renewal Lease Approved</t>
  </si>
  <si>
    <t>Annual (08/18/2025-07/31/2026)</t>
  </si>
  <si>
    <t>713-B2</t>
  </si>
  <si>
    <t>B4 XL</t>
  </si>
  <si>
    <t>Occupied No Notice</t>
  </si>
  <si>
    <t>Patel, Jai</t>
  </si>
  <si>
    <t>Renewal Lease Approved</t>
  </si>
  <si>
    <t>Annual (08/18/2025-07/31/2026)</t>
  </si>
  <si>
    <t>1013-A1</t>
  </si>
  <si>
    <t>B4 XL</t>
  </si>
  <si>
    <t>Occupied No Notice</t>
  </si>
  <si>
    <t>Du, Jingxuan (Olivia)</t>
  </si>
  <si>
    <t>Renewal Lease Approved</t>
  </si>
  <si>
    <t>Annual (08/18/2025-07/31/2026)</t>
  </si>
  <si>
    <t>1013-A2</t>
  </si>
  <si>
    <t>B4 XL</t>
  </si>
  <si>
    <t>Occupied No Notice</t>
  </si>
  <si>
    <t>Du, Jingxuan (Olivia)</t>
  </si>
  <si>
    <t>Renewal Lease Approved</t>
  </si>
  <si>
    <t>Annual (08/18/2025-07/31/2026)</t>
  </si>
  <si>
    <t>1113-A1</t>
  </si>
  <si>
    <t>B4 XL</t>
  </si>
  <si>
    <t>Occupied No Notice</t>
  </si>
  <si>
    <t>Wang, Hongyi</t>
  </si>
  <si>
    <t>Renewal Lease Approved</t>
  </si>
  <si>
    <t>Annual (08/18/2025-07/31/2026)</t>
  </si>
  <si>
    <t>1113-A2</t>
  </si>
  <si>
    <t>B4 XL</t>
  </si>
  <si>
    <t>Occupied No Notice</t>
  </si>
  <si>
    <t>Wang, Hongyi</t>
  </si>
  <si>
    <t>Renewal Lease Approved</t>
  </si>
  <si>
    <t>Annual (08/18/2025-07/31/2026)</t>
  </si>
  <si>
    <t>1213-A1</t>
  </si>
  <si>
    <t>B4 XL</t>
  </si>
  <si>
    <t>Occupied No Notice</t>
  </si>
  <si>
    <t>Liu, Jenny</t>
  </si>
  <si>
    <t>Renewal Lease Approved</t>
  </si>
  <si>
    <t>Annual (08/18/2025-07/31/2026)</t>
  </si>
  <si>
    <t>1213-A2</t>
  </si>
  <si>
    <t>B4 XL</t>
  </si>
  <si>
    <t>Occupied No Notice</t>
  </si>
  <si>
    <t>Liu, Jenny</t>
  </si>
  <si>
    <t>Renewal Lease Approved</t>
  </si>
  <si>
    <t>Annual (08/18/2025-07/31/2026)</t>
  </si>
  <si>
    <t>1213-B1</t>
  </si>
  <si>
    <t>B4 XL</t>
  </si>
  <si>
    <t>Occupied No Notice</t>
  </si>
  <si>
    <t>Jiang, Xinyi (Xinyi)</t>
  </si>
  <si>
    <t>Renewal Lease Approved</t>
  </si>
  <si>
    <t>Annual (08/18/2025-07/31/2026)</t>
  </si>
  <si>
    <t>1213-B2</t>
  </si>
  <si>
    <t>B4 XL</t>
  </si>
  <si>
    <t>Occupied No Notice</t>
  </si>
  <si>
    <t>Jiang, Xinyi (Xinyi)</t>
  </si>
  <si>
    <t>Renewal Lease Approved</t>
  </si>
  <si>
    <t>Annual (08/18/2025-07/31/2026)</t>
  </si>
  <si>
    <t>1413-A1</t>
  </si>
  <si>
    <t>B4 XL</t>
  </si>
  <si>
    <t>Occupied No Notice</t>
  </si>
  <si>
    <t>Jiang, Yicheng</t>
  </si>
  <si>
    <t>Renewal Lease Approved</t>
  </si>
  <si>
    <t>Annual (08/18/2025-07/31/2026)</t>
  </si>
  <si>
    <t>1413-A2</t>
  </si>
  <si>
    <t>B4 XL</t>
  </si>
  <si>
    <t>Occupied No Notice</t>
  </si>
  <si>
    <t>Jiang, Yicheng</t>
  </si>
  <si>
    <t>Renewal Lease Approved</t>
  </si>
  <si>
    <t>Annual (08/18/2025-07/31/2026)</t>
  </si>
  <si>
    <t>B4 XL</t>
  </si>
  <si>
    <t>Yu, Chien</t>
  </si>
  <si>
    <t>Renewal Lease Approved</t>
  </si>
  <si>
    <t>MOMI (08/18/2025-07/31/2026)</t>
  </si>
  <si>
    <t>B4 XL</t>
  </si>
  <si>
    <t>Yu, Chien</t>
  </si>
  <si>
    <t>Renewal Lease Approved</t>
  </si>
  <si>
    <t>MOMI (08/18/2025-07/31/2026)</t>
  </si>
  <si>
    <t>Unit Type: D1</t>
  </si>
  <si>
    <t>615-B</t>
  </si>
  <si>
    <t>D1</t>
  </si>
  <si>
    <t>Occupied No Notice</t>
  </si>
  <si>
    <t>Zhao, Joy (Joy)</t>
  </si>
  <si>
    <t>Renewal Lease Approved</t>
  </si>
  <si>
    <t>Annual (08/18/2025-07/31/2026)</t>
  </si>
  <si>
    <t>915-A</t>
  </si>
  <si>
    <t>D1</t>
  </si>
  <si>
    <t>Occupied No Notice</t>
  </si>
  <si>
    <t>Li, Richard</t>
  </si>
  <si>
    <t>Renewal Lease Approved</t>
  </si>
  <si>
    <t>Annual (08/18/2025-07/31/2026)</t>
  </si>
  <si>
    <t>915-B</t>
  </si>
  <si>
    <t>D1</t>
  </si>
  <si>
    <t>Occupied No Notice</t>
  </si>
  <si>
    <t>Lim, Zhehong</t>
  </si>
  <si>
    <t>Renewal Lease Approved</t>
  </si>
  <si>
    <t>Annual (08/18/2025-07/31/2026)</t>
  </si>
  <si>
    <t>1515-A</t>
  </si>
  <si>
    <t>D1</t>
  </si>
  <si>
    <t>Occupied No Notice</t>
  </si>
  <si>
    <t>Zhou, Zenan (Steven)</t>
  </si>
  <si>
    <t>Renewal Lease Approved</t>
  </si>
  <si>
    <t>Annual (08/18/2025-07/31/2026)</t>
  </si>
  <si>
    <t>1515-B</t>
  </si>
  <si>
    <t>D1</t>
  </si>
  <si>
    <t>Occupied No Notice</t>
  </si>
  <si>
    <t>Zhong, Mingye (Mingye)</t>
  </si>
  <si>
    <t>Renewal Lease Approved</t>
  </si>
  <si>
    <t>Annual (08/18/2025-07/31/2026)</t>
  </si>
  <si>
    <t>1515-C</t>
  </si>
  <si>
    <t>D1</t>
  </si>
  <si>
    <t>Occupied No Notice</t>
  </si>
  <si>
    <t>Chen, Junhao (adam)</t>
  </si>
  <si>
    <t>Renewal Lease Approved</t>
  </si>
  <si>
    <t>Annual (08/18/2025-07/31/2026)</t>
  </si>
  <si>
    <t>1515-D</t>
  </si>
  <si>
    <t>D1</t>
  </si>
  <si>
    <t>Occupied No Notice</t>
  </si>
  <si>
    <t>Wang, Junhe (Tomy)</t>
  </si>
  <si>
    <t>Renewal Lease Approved</t>
  </si>
  <si>
    <t>Annual (08/18/2025-07/31/2026)</t>
  </si>
  <si>
    <t>D1</t>
  </si>
  <si>
    <t>Ward, Molly</t>
  </si>
  <si>
    <t>Lease Approved</t>
  </si>
  <si>
    <t>Annual (08/18/2025-07/31/2026)</t>
  </si>
  <si>
    <t>D1</t>
  </si>
  <si>
    <t>Wittrock, Juliana</t>
  </si>
  <si>
    <t>Lease Approved</t>
  </si>
  <si>
    <t>Annual (08/18/2025-07/31/2026)</t>
  </si>
  <si>
    <t>Unit Type: D2</t>
  </si>
  <si>
    <t>1707-A</t>
  </si>
  <si>
    <t>D2</t>
  </si>
  <si>
    <t>Occupied No Notice</t>
  </si>
  <si>
    <t>MODEL A, Dean Campustown</t>
  </si>
  <si>
    <t>Renewal Lease Approved</t>
  </si>
  <si>
    <t>Annual (08/18/2025-07/31/2026)</t>
  </si>
  <si>
    <t>1707-B</t>
  </si>
  <si>
    <t>D2</t>
  </si>
  <si>
    <t>Occupied No Notice</t>
  </si>
  <si>
    <t>MODEL B, Dean Campustown</t>
  </si>
  <si>
    <t>Renewal Lease Approved</t>
  </si>
  <si>
    <t>Annual (08/18/2025-07/31/2026)</t>
  </si>
  <si>
    <t>1707-C</t>
  </si>
  <si>
    <t>D2</t>
  </si>
  <si>
    <t>Occupied No Notice</t>
  </si>
  <si>
    <t>MODEL C, Dean Campustown</t>
  </si>
  <si>
    <t>Renewal Lease Approved</t>
  </si>
  <si>
    <t>Annual (08/18/2025-07/31/2026)</t>
  </si>
  <si>
    <t>1707-D</t>
  </si>
  <si>
    <t>D2</t>
  </si>
  <si>
    <t>Occupied No Notice</t>
  </si>
  <si>
    <t>MODEL D, Dean Campustown</t>
  </si>
  <si>
    <t>Renewal Lease Approved</t>
  </si>
  <si>
    <t>Annual (08/18/2025-07/31/2026)</t>
  </si>
  <si>
    <t>Unit Type: D3</t>
  </si>
  <si>
    <t>1301-A</t>
  </si>
  <si>
    <t>D3</t>
  </si>
  <si>
    <t>Occupied No Notice</t>
  </si>
  <si>
    <t>Le, Tiffany</t>
  </si>
  <si>
    <t>Renewal Lease Approved</t>
  </si>
  <si>
    <t>Annual (08/18/2025-07/31/2026)</t>
  </si>
  <si>
    <t>1301-D</t>
  </si>
  <si>
    <t>D3</t>
  </si>
  <si>
    <t>Occupied No Notice</t>
  </si>
  <si>
    <t>Hahn, Emma</t>
  </si>
  <si>
    <t>Renewal Lease Approved</t>
  </si>
  <si>
    <t>Annual (08/18/2025-07/31/2026)</t>
  </si>
  <si>
    <t>Unit Type: D5</t>
  </si>
  <si>
    <t>616-D</t>
  </si>
  <si>
    <t>D5</t>
  </si>
  <si>
    <t>Occupied No Notice</t>
  </si>
  <si>
    <t>Grover, Chandani</t>
  </si>
  <si>
    <t>Renewal Lease Approved</t>
  </si>
  <si>
    <t>Annual (08/18/2025-07/31/2026)</t>
  </si>
  <si>
    <t>1116-D</t>
  </si>
  <si>
    <t>D5</t>
  </si>
  <si>
    <t>Occupied No Notice</t>
  </si>
  <si>
    <t>Mohapatra, Ambika</t>
  </si>
  <si>
    <t>Renewal Lease Approved</t>
  </si>
  <si>
    <t>Annual (08/18/2025-07/31/2026)</t>
  </si>
  <si>
    <t>1316-B</t>
  </si>
  <si>
    <t>D5</t>
  </si>
  <si>
    <t>Occupied No Notice</t>
  </si>
  <si>
    <t>Yang, Xinyi (Sally)</t>
  </si>
  <si>
    <t>Renewal Lease Approved</t>
  </si>
  <si>
    <t>Annual (08/18/2025-07/31/2026)</t>
  </si>
  <si>
    <t>1516-B</t>
  </si>
  <si>
    <t>D5</t>
  </si>
  <si>
    <t>Occupied No Notice</t>
  </si>
  <si>
    <t>Agrawal, Siddhant (Siddhant)</t>
  </si>
  <si>
    <t>Renewal Lease Approved</t>
  </si>
  <si>
    <t>Annual (08/18/2025-07/31/2026)</t>
  </si>
  <si>
    <t>1516-C</t>
  </si>
  <si>
    <t>D5</t>
  </si>
  <si>
    <t>Occupied No Notice</t>
  </si>
  <si>
    <t>Nair, Ved</t>
  </si>
  <si>
    <t>Renewal Lease Approved</t>
  </si>
  <si>
    <t>Annual (08/18/2025-07/31/2026)</t>
  </si>
  <si>
    <t>1516-D</t>
  </si>
  <si>
    <t>D5</t>
  </si>
  <si>
    <t>Occupied No Notice</t>
  </si>
  <si>
    <t>Goswamy, Dhruv</t>
  </si>
  <si>
    <t>Renewal Lease Approved</t>
  </si>
  <si>
    <t>Annual (08/18/2025-07/31/2026)</t>
  </si>
  <si>
    <t>Unit Type: M1</t>
  </si>
  <si>
    <t>608</t>
  </si>
  <si>
    <t>M1</t>
  </si>
  <si>
    <t>Occupied No Notice</t>
  </si>
  <si>
    <t>Hua, Gaoyi (gloria)</t>
  </si>
  <si>
    <t>Renewal Lease Approved</t>
  </si>
  <si>
    <t>Annual (08/18/2025-07/31/2026)</t>
  </si>
  <si>
    <t>810</t>
  </si>
  <si>
    <t>M1</t>
  </si>
  <si>
    <t>Occupied No Notice</t>
  </si>
  <si>
    <t>Goodreau, Adam</t>
  </si>
  <si>
    <t>Renewal Lease Approved</t>
  </si>
  <si>
    <t>Annual (08/18/2025-07/31/2026)</t>
  </si>
  <si>
    <t>904</t>
  </si>
  <si>
    <t>M1</t>
  </si>
  <si>
    <t>Occupied No Notice</t>
  </si>
  <si>
    <t>Fedorov, Vladislav (Vlad)</t>
  </si>
  <si>
    <t>Renewal Lease Approved</t>
  </si>
  <si>
    <t>Annual (08/18/2025-07/31/2026)</t>
  </si>
  <si>
    <t>1120</t>
  </si>
  <si>
    <t>M1</t>
  </si>
  <si>
    <t>Occupied No Notice</t>
  </si>
  <si>
    <t>Qian, Ke</t>
  </si>
  <si>
    <t>Renewal Lease Approved</t>
  </si>
  <si>
    <t>Annual (08/18/2025-07/31/2026)</t>
  </si>
  <si>
    <t>1218</t>
  </si>
  <si>
    <t>M1</t>
  </si>
  <si>
    <t>Occupied No Notice</t>
  </si>
  <si>
    <t>Zhang, Hui (Ilse)</t>
  </si>
  <si>
    <t>Renewal Lease Approved</t>
  </si>
  <si>
    <t>Annual (08/18/2025-07/31/2026)</t>
  </si>
  <si>
    <t>1420</t>
  </si>
  <si>
    <t>M1</t>
  </si>
  <si>
    <t>Occupied No Notice</t>
  </si>
  <si>
    <t>Polychronopoulos, Stefanos (Stefanos)</t>
  </si>
  <si>
    <t>Renewal Lease Approved</t>
  </si>
  <si>
    <t>Annual (08/18/2025-07/31/2026)</t>
  </si>
  <si>
    <t>1520</t>
  </si>
  <si>
    <t>M1</t>
  </si>
  <si>
    <t>Occupied No Notice</t>
  </si>
  <si>
    <t>Li, Peirong</t>
  </si>
  <si>
    <t>Renewal Lease Approved</t>
  </si>
  <si>
    <t>Annual (08/18/2025-07/31/2026)</t>
  </si>
  <si>
    <t>1618</t>
  </si>
  <si>
    <t>M1</t>
  </si>
  <si>
    <t>Occupied No Notice</t>
  </si>
  <si>
    <t>Li, Jixin</t>
  </si>
  <si>
    <t>Renewal Lease Approved</t>
  </si>
  <si>
    <t>Annual (08/18/2025-07/31/2026)</t>
  </si>
  <si>
    <t>1620</t>
  </si>
  <si>
    <t>M1</t>
  </si>
  <si>
    <t>Occupied No Notice</t>
  </si>
  <si>
    <t>Chen, Yiruo</t>
  </si>
  <si>
    <t>Renewal Lease Approved</t>
  </si>
  <si>
    <t>Annual (08/18/2025-07/31/2026)</t>
  </si>
  <si>
    <t>M1</t>
  </si>
  <si>
    <t>Siddiqi, Eman</t>
  </si>
  <si>
    <t>Lease Approved</t>
  </si>
  <si>
    <t>Annual (08/18/2025-07/31/2026)</t>
  </si>
  <si>
    <t>Unit Type: S1</t>
  </si>
  <si>
    <t>409</t>
  </si>
  <si>
    <t>S1</t>
  </si>
  <si>
    <t>Occupied No Notice</t>
  </si>
  <si>
    <t>Hoffman, Rachel</t>
  </si>
  <si>
    <t>Renewal Lease Approved</t>
  </si>
  <si>
    <t>Annual (08/18/2025-07/31/2026)</t>
  </si>
  <si>
    <t>911</t>
  </si>
  <si>
    <t>S1</t>
  </si>
  <si>
    <t>Occupied No Notice</t>
  </si>
  <si>
    <t>Murphy, Margaret</t>
  </si>
  <si>
    <t>Renewal Lease Approved</t>
  </si>
  <si>
    <t>Annual (08/18/2025-07/31/2026)</t>
  </si>
  <si>
    <t>1411</t>
  </si>
  <si>
    <t>S1</t>
  </si>
  <si>
    <t>Occupied No Notice</t>
  </si>
  <si>
    <t>Meunprasittiveg, Paroon (Ping)</t>
  </si>
  <si>
    <t>Renewal Lease Approved</t>
  </si>
  <si>
    <t>Annual (08/18/2025-07/31/2026)</t>
  </si>
  <si>
    <t>1611</t>
  </si>
  <si>
    <t>S1</t>
  </si>
  <si>
    <t>Occupied No Notice</t>
  </si>
  <si>
    <t>Wang, Jingyi</t>
  </si>
  <si>
    <t>Renewal Lease Approved</t>
  </si>
  <si>
    <t>Annual (08/18/2025-07/31/2026)</t>
  </si>
  <si>
    <t>1709</t>
  </si>
  <si>
    <t>S1</t>
  </si>
  <si>
    <t>Occupied No Notice</t>
  </si>
  <si>
    <t>Hahn, Robert (Bobby)</t>
  </si>
  <si>
    <t>Renewal Lease Approved</t>
  </si>
  <si>
    <t>Annual (08/18/2025-07/31/2026)</t>
  </si>
  <si>
    <t>Unit Type: S2</t>
  </si>
  <si>
    <t>1606</t>
  </si>
  <si>
    <t>S2</t>
  </si>
  <si>
    <t>Occupied No Notice</t>
  </si>
  <si>
    <t>Chen, Guanghong</t>
  </si>
  <si>
    <t>Renewal Lease Approved</t>
  </si>
  <si>
    <t>Annual (08/18/2025-07/31/2026)</t>
  </si>
  <si>
    <t>Unit Type: S3 XL</t>
  </si>
  <si>
    <t>822-A1</t>
  </si>
  <si>
    <t>S3 XL</t>
  </si>
  <si>
    <t>Occupied No Notice</t>
  </si>
  <si>
    <t>Kim, Hayoung (Harvey)</t>
  </si>
  <si>
    <t>Renewal Lease Approved</t>
  </si>
  <si>
    <t>Annual (08/18/2025-07/31/2026)</t>
  </si>
  <si>
    <t>822-A2</t>
  </si>
  <si>
    <t>S3 XL</t>
  </si>
  <si>
    <t>Occupied No Notice</t>
  </si>
  <si>
    <t>Kim, Hayoung (Harvey)</t>
  </si>
  <si>
    <t>Renewal Lease Approved</t>
  </si>
  <si>
    <t>Annual (08/18/2025-07/31/2026)</t>
  </si>
  <si>
    <t>1522-A1</t>
  </si>
  <si>
    <t>S3 XL</t>
  </si>
  <si>
    <t>Occupied No Notice</t>
  </si>
  <si>
    <t>Torry, Jacob</t>
  </si>
  <si>
    <t>Renewal Lease Approved</t>
  </si>
  <si>
    <t>Annual (08/18/2025-07/31/2026)</t>
  </si>
  <si>
    <t>1522-A2</t>
  </si>
  <si>
    <t>S3 XL</t>
  </si>
  <si>
    <t>Occupied No Notice</t>
  </si>
  <si>
    <t>Torry, Jacob</t>
  </si>
  <si>
    <t>Renewal Lease Approved</t>
  </si>
  <si>
    <t>Annual (08/18/2025-07/31/2026)</t>
  </si>
  <si>
    <t>S3 XL</t>
  </si>
  <si>
    <t>Yang, Jiapeng</t>
  </si>
  <si>
    <t>Lease Approved</t>
  </si>
  <si>
    <t>Annual (08/18/2025-07/31/2026)</t>
  </si>
  <si>
    <t>S3 XL</t>
  </si>
  <si>
    <t>Yang, Jiapeng</t>
  </si>
  <si>
    <t>Lease Approved</t>
  </si>
  <si>
    <t>Annual (08/18/2025-07/31/2026)</t>
  </si>
  <si>
    <t>Total/Average:</t>
  </si>
  <si>
    <t>Pre-Lease</t>
  </si>
  <si>
    <t>The Dean Reno</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</si>
  <si>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</si>
  <si>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</si>
  <si>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</si>
  <si>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</si>
  <si>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</si>
  <si>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</si>
  <si>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</si>
  <si>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</si>
  <si>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</si>
  <si>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</si>
  <si>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</si>
  <si>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</si>
  <si>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</si>
  <si>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</si>
  <si>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</si>
  <si>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</si>
  <si>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</si>
  <si>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</si>
  <si>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</si>
  <si>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</si>
  <si>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</si>
  <si>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</si>
  <si>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</si>
  <si>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</si>
  <si>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</si>
  <si>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</si>
  <si>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B2</t>
  </si>
  <si>
    <t>C1</t>
  </si>
  <si>
    <t>D1</t>
  </si>
  <si>
    <t>D2</t>
  </si>
  <si>
    <t>D3</t>
  </si>
  <si>
    <t>D4</t>
  </si>
  <si>
    <t>D5</t>
  </si>
  <si>
    <t>E1</t>
  </si>
  <si>
    <t>E1 Alt</t>
  </si>
  <si>
    <t>E2</t>
  </si>
  <si>
    <t>E3</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</si>
  <si>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</si>
  <si>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</si>
  <si>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</si>
  <si>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</si>
  <si>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</si>
  <si>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</si>
  <si>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</si>
  <si>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</si>
  <si>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</si>
  <si>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</si>
  <si>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</si>
  <si>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</si>
  <si>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</si>
  <si>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</si>
  <si>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</si>
  <si>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</si>
  <si>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</si>
  <si>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</si>
  <si>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</si>
  <si>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</si>
  <si>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</si>
  <si>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</si>
  <si>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</si>
  <si>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</si>
  <si>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The Rise at Northgate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</si>
  <si>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</si>
  <si>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</si>
  <si>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</si>
  <si>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</si>
  <si>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</si>
  <si>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</si>
  <si>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</si>
  <si>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</si>
  <si>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</si>
  <si>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</si>
  <si>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</si>
  <si>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</si>
  <si>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</si>
  <si>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</si>
  <si>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</si>
  <si>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</si>
  <si>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</si>
  <si>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</si>
  <si>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</si>
  <si>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</si>
  <si>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</si>
  <si>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</si>
  <si>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</si>
  <si>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</si>
  <si>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</si>
  <si>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</si>
  <si>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A3</t>
  </si>
  <si>
    <t>B1</t>
  </si>
  <si>
    <t>B2</t>
  </si>
  <si>
    <t>B3</t>
  </si>
  <si>
    <t>C1</t>
  </si>
  <si>
    <t>D1</t>
  </si>
  <si>
    <t>D2</t>
  </si>
  <si>
    <t>D3</t>
  </si>
  <si>
    <t>E1</t>
  </si>
  <si>
    <t>E2</t>
  </si>
  <si>
    <t>E3</t>
  </si>
  <si>
    <t>F1</t>
  </si>
  <si>
    <t>Not Selected</t>
  </si>
  <si>
    <t>S1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</si>
  <si>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</si>
  <si>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</si>
  <si>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</si>
  <si>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</si>
  <si>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</si>
  <si>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</si>
  <si>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</si>
  <si>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</si>
  <si>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</si>
  <si>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</si>
  <si>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</si>
  <si>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</si>
  <si>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</si>
  <si>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</si>
  <si>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</si>
  <si>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</si>
  <si>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</si>
  <si>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</si>
  <si>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</si>
  <si>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</si>
  <si>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</si>
  <si>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Selected report filters returned no data</t>
  </si>
  <si>
    <t>Pre-Lease</t>
  </si>
  <si>
    <t>Torre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</si>
  <si>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</si>
  <si>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</si>
  <si>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</si>
  <si>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</si>
  <si>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</si>
  <si>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</si>
  <si>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</si>
  <si>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</si>
  <si>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</si>
  <si>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</si>
  <si>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</si>
  <si>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</si>
  <si>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</si>
  <si>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</si>
  <si>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</si>
  <si>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</si>
  <si>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</si>
  <si>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</si>
  <si>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</si>
  <si>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</si>
  <si>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</si>
  <si>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</si>
  <si>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</si>
  <si>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</si>
  <si>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</si>
  <si>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</si>
  <si>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</si>
  <si>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</si>
  <si>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</si>
  <si>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B4</t>
  </si>
  <si>
    <t>B5 - SHARED</t>
  </si>
  <si>
    <t>B5.2 DELUXE</t>
  </si>
  <si>
    <t>B6 DELUXE</t>
  </si>
  <si>
    <t>B7 - SEMI-SHARED</t>
  </si>
  <si>
    <t>B8 DELUXE</t>
  </si>
  <si>
    <t>B9 - SHARED</t>
  </si>
  <si>
    <t>C1</t>
  </si>
  <si>
    <t>C2 - SEMI-SHARED</t>
  </si>
  <si>
    <t>C3</t>
  </si>
  <si>
    <t>D1</t>
  </si>
  <si>
    <t>D2 - SEMI-SHARED</t>
  </si>
  <si>
    <t>D3 - SEMI-SHARED</t>
  </si>
  <si>
    <t>D4 - SEMI-SHARED</t>
  </si>
  <si>
    <t>Not Selected</t>
  </si>
  <si>
    <t>S1</t>
  </si>
  <si>
    <t>S2</t>
  </si>
  <si>
    <t>TH - C1</t>
  </si>
  <si>
    <t>TH - C2</t>
  </si>
  <si>
    <t>TH - C3</t>
  </si>
  <si>
    <t>TH - C3.1</t>
  </si>
  <si>
    <t>TH - C4</t>
  </si>
  <si>
    <t>TH - D1</t>
  </si>
  <si>
    <t>TH - D1.2</t>
  </si>
  <si>
    <t>TH - D2</t>
  </si>
  <si>
    <t>TH - D3</t>
  </si>
  <si>
    <t>TH - D4 - SEMI-SHARED</t>
  </si>
  <si>
    <t>TH - D5</t>
  </si>
  <si>
    <t>TH - D6 - SEMI-SHARED</t>
  </si>
  <si>
    <t>TH - D8 - SEMI-SHARED</t>
  </si>
  <si>
    <t>TH - D9</t>
  </si>
  <si>
    <t>TH - E1</t>
  </si>
  <si>
    <t>TH - F1</t>
  </si>
  <si>
    <t>TH - F2</t>
  </si>
  <si>
    <t>TH - F3</t>
  </si>
  <si>
    <t>TH - F4</t>
  </si>
  <si>
    <t>TH - F5</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</si>
  <si>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</si>
  <si>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</si>
  <si>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</si>
  <si>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</si>
  <si>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</si>
  <si>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</si>
  <si>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</si>
  <si>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</si>
  <si>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</si>
  <si>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</si>
  <si>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</si>
  <si>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</si>
  <si>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</si>
  <si>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</si>
  <si>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</si>
  <si>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</si>
  <si>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</si>
  <si>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</si>
  <si>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</si>
  <si>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</si>
  <si>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</si>
  <si>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S2</t>
  </si>
  <si>
    <t>1008</t>
  </si>
  <si>
    <t>S2</t>
  </si>
  <si>
    <t>Occupied No Notice</t>
  </si>
  <si>
    <t>Hernandez, Marely</t>
  </si>
  <si>
    <t>Renewal Lease Completed</t>
  </si>
  <si>
    <t>Annual (08/17/2025-07/30/2026)</t>
  </si>
  <si>
    <t>1410</t>
  </si>
  <si>
    <t>S2</t>
  </si>
  <si>
    <t>Occupied No Notice</t>
  </si>
  <si>
    <t>Day, Tzu-Yin (Samantha Day)</t>
  </si>
  <si>
    <t>Renewal Lease Completed</t>
  </si>
  <si>
    <t>Annual (08/17/2025-07/30/2026)</t>
  </si>
  <si>
    <t>Unit Type: TH - C1</t>
  </si>
  <si>
    <t>107-A</t>
  </si>
  <si>
    <t>TH - C1</t>
  </si>
  <si>
    <t>Occupied No Notice</t>
  </si>
  <si>
    <t>Arizpe, Alejandro (Alex)</t>
  </si>
  <si>
    <t>Renewal Lease Partially Completed</t>
  </si>
  <si>
    <t>Annual (08/17/2025-07/30/2026)</t>
  </si>
  <si>
    <t>Unit Type: TH - D2</t>
  </si>
  <si>
    <t>1401-D</t>
  </si>
  <si>
    <t>TH - D2</t>
  </si>
  <si>
    <t>Occupied No Notice</t>
  </si>
  <si>
    <t>Baratz, Ayden</t>
  </si>
  <si>
    <t>Renewal Lease Partially Completed</t>
  </si>
  <si>
    <t>Annual (08/17/2025-07/30/2026)</t>
  </si>
  <si>
    <t>Unit Type: TH - D8 - SEMI-SHARED</t>
  </si>
  <si>
    <t>915-A1</t>
  </si>
  <si>
    <t>TH - D8 - SEMI-SHARED</t>
  </si>
  <si>
    <t>Occupied No Notice</t>
  </si>
  <si>
    <t>Model A1, Torre</t>
  </si>
  <si>
    <t>Renewal Lease Approved</t>
  </si>
  <si>
    <t>Annual (08/17/2025-07/30/2026)</t>
  </si>
  <si>
    <t>915-A2</t>
  </si>
  <si>
    <t>TH - D8 - SEMI-SHARED</t>
  </si>
  <si>
    <t>Occupied No Notice</t>
  </si>
  <si>
    <t>Model A2, Torre</t>
  </si>
  <si>
    <t>Renewal Lease Approved</t>
  </si>
  <si>
    <t>Annual (08/17/2025-07/30/2026)</t>
  </si>
  <si>
    <t>915-B</t>
  </si>
  <si>
    <t>TH - D8 - SEMI-SHARED</t>
  </si>
  <si>
    <t>Occupied No Notice</t>
  </si>
  <si>
    <t>Model B, Torre</t>
  </si>
  <si>
    <t>Renewal Lease Approved</t>
  </si>
  <si>
    <t>Annual (08/17/2025-07/30/2026)</t>
  </si>
  <si>
    <t>915-C</t>
  </si>
  <si>
    <t>TH - D8 - SEMI-SHARED</t>
  </si>
  <si>
    <t>Occupied No Notice</t>
  </si>
  <si>
    <t>Model C, Torre</t>
  </si>
  <si>
    <t>Renewal Lease Approved</t>
  </si>
  <si>
    <t>Annual (08/17/2025-07/30/2026)</t>
  </si>
  <si>
    <t>915-D1</t>
  </si>
  <si>
    <t>TH - D8 - SEMI-SHARED</t>
  </si>
  <si>
    <t>Occupied No Notice</t>
  </si>
  <si>
    <t>Model D1, Torre</t>
  </si>
  <si>
    <t>Renewal Lease Approved</t>
  </si>
  <si>
    <t>Annual (08/17/2025-07/30/2026)</t>
  </si>
  <si>
    <t>915-D2</t>
  </si>
  <si>
    <t>TH - D8 - SEMI-SHARED</t>
  </si>
  <si>
    <t>Occupied No Notice</t>
  </si>
  <si>
    <t>Model D2, Torre</t>
  </si>
  <si>
    <t>Renewal Lease Approved</t>
  </si>
  <si>
    <t>Annual (08/17/2025-07/30/2026)</t>
  </si>
  <si>
    <t>Total/Average:</t>
  </si>
  <si>
    <t>Pre-Lease</t>
  </si>
  <si>
    <t>Venue at North Campus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</si>
  <si>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</si>
  <si>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</si>
  <si>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</si>
  <si>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</si>
  <si>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</si>
  <si>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</si>
  <si>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</si>
  <si>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</si>
  <si>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</si>
  <si>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</si>
  <si>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</si>
  <si>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</si>
  <si>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</si>
  <si>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</si>
  <si>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</si>
  <si>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</si>
  <si>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</si>
  <si>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</si>
  <si>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</si>
  <si>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</si>
  <si>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</si>
  <si>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</si>
  <si>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</si>
  <si>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</si>
  <si>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t>
  </si>
  <si>
    <t>B</t>
  </si>
  <si>
    <t>D1</t>
  </si>
  <si>
    <t>D2</t>
  </si>
  <si>
    <t>D3</t>
  </si>
  <si>
    <t>E</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</si>
  <si>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</si>
  <si>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</si>
  <si>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</si>
  <si>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</si>
  <si>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</si>
  <si>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</si>
  <si>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</si>
  <si>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</si>
  <si>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</si>
  <si>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</si>
  <si>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</si>
  <si>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</si>
  <si>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</si>
  <si>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</si>
  <si>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</si>
  <si>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</si>
  <si>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</si>
  <si>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</si>
  <si>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</si>
  <si>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</si>
  <si>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</si>
  <si>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Selected report filters returned no data</t>
  </si>
  <si>
    <t>Pre-Lease</t>
  </si>
  <si>
    <t>Report Parameters</t>
  </si>
  <si>
    <t>Report Name</t>
  </si>
  <si>
    <t>Pre-Lease</t>
  </si>
  <si>
    <t>Version</t>
  </si>
  <si>
    <t>3.2</t>
  </si>
  <si>
    <t>Property Groups</t>
  </si>
  <si>
    <t>The Academy at Frisco, The Academy on Charles, Shortbread Lofts, The Rise at Northgate, Station Nine, Academy 65, Academy Lincoln, 1008 S. 4th, 307 E. Daniel, 501 S. 6th, 908 S. 1st, 1047 Commonwealth Avenue, The Dean Campustown, SOVA, ANOVA uCity Square, Torre, Courts at Spring Mill Station, The Caswell at Runnymeade, The Dean Reno, Venue at North Campus</t>
  </si>
  <si>
    <t>Period</t>
  </si>
  <si>
    <t>09/01/2025</t>
  </si>
  <si>
    <t>Lease Occupancy Types</t>
  </si>
  <si>
    <t>All Lease Occupancy Types</t>
  </si>
  <si>
    <t>Summarize By</t>
  </si>
  <si>
    <t>Unit Type</t>
  </si>
  <si>
    <t>Group By</t>
  </si>
  <si>
    <t>Unit Type</t>
  </si>
  <si>
    <t>Consider Pre-Leased On</t>
  </si>
  <si>
    <t>Lease: Partially Completed</t>
  </si>
  <si>
    <t>Leases Included</t>
  </si>
  <si>
    <t>Lease: Partially Completed, Lease: Completed, Lease: Approved, Lease: Partially Completed, Lease: Completed, Lease: Approved, Unit Assigned, No Unit Assigned</t>
  </si>
  <si>
    <t>Charge Code Details</t>
  </si>
  <si>
    <t>Hide</t>
  </si>
  <si>
    <t>Space Options</t>
  </si>
  <si>
    <t>Do Not Show</t>
  </si>
  <si>
    <t>Combine Unit Spaces With Same Lease</t>
  </si>
  <si>
    <t>No</t>
  </si>
  <si>
    <t>Consolidate By</t>
  </si>
  <si>
    <t>Do Not Consolidate</t>
  </si>
  <si>
    <t>Arrange By Property</t>
  </si>
  <si>
    <t>No</t>
  </si>
  <si>
    <t>YOY</t>
  </si>
  <si>
    <t>Show</t>
  </si>
  <si>
    <t>Pre-Lease 3.2 generated</t>
  </si>
  <si>
    <t>09/05/2024 04:12 PM EDT</t>
  </si>
  <si>
    <t xml:space="preserve"> data as of</t>
  </si>
  <si>
    <t>09/05/2024 04:12 PM EDT</t>
  </si>
  <si>
    <t>Prelease %</t>
  </si>
  <si>
    <t>Total</t>
  </si>
  <si>
    <t>Renewals</t>
  </si>
  <si>
    <t>New</t>
  </si>
  <si>
    <t>24-25 Prelease %</t>
  </si>
  <si>
    <t>Total Leases</t>
  </si>
  <si>
    <t>Total Renewals</t>
  </si>
  <si>
    <t>Total New</t>
  </si>
  <si>
    <t>Current Occupancy</t>
  </si>
  <si>
    <t>Total Beds</t>
  </si>
  <si>
    <t>Entrata</t>
  </si>
  <si>
    <t>No Clocks</t>
  </si>
  <si>
    <t>Total/Average</t>
  </si>
  <si>
    <t>100%</t>
  </si>
  <si>
    <t>95%</t>
  </si>
  <si>
    <t>90%</t>
  </si>
  <si>
    <t>Leased This Week</t>
  </si>
  <si>
    <t>Beds Left to Lease</t>
  </si>
  <si>
    <t>% Gained</t>
  </si>
  <si>
    <t>Variance %</t>
  </si>
  <si>
    <t>Variance #</t>
  </si>
  <si>
    <t>Prior Prelease %</t>
  </si>
  <si>
    <t>Prior Total</t>
  </si>
  <si>
    <t>Prior Renewals</t>
  </si>
  <si>
    <t>Prior New</t>
  </si>
  <si>
    <t>Model Beds</t>
  </si>
  <si>
    <t>Property</t>
  </si>
  <si>
    <t>Weekly Velocity Needed:</t>
  </si>
  <si>
    <t>Preleasing Activity - Prior Seven Days:</t>
  </si>
  <si>
    <t>Year-Over-Year Variance</t>
  </si>
  <si>
    <t>22-23 Prior Year Same Store</t>
  </si>
  <si>
    <t>GMH University Housing 24-25 Prelease Summary</t>
  </si>
  <si>
    <t>Date: 2024-09-05</t>
  </si>
  <si>
    <t>93.5%</t>
  </si>
  <si>
    <t>3.90%</t>
  </si>
  <si>
    <t>95.16%</t>
  </si>
  <si>
    <t>-91.25%</t>
  </si>
  <si>
    <t>2e-04%</t>
  </si>
  <si>
    <t>153</t>
  </si>
  <si>
    <t>161</t>
  </si>
  <si>
    <t>169</t>
  </si>
  <si>
    <t>Checks</t>
  </si>
  <si>
    <t xml:space="preserve">23-24 Prior Year Same Store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</si>
</sst>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8" formatCode="0.0%"/>
    <numFmt numFmtId="169" formatCode="_(* #,##0_);_(* \(#,##0\);_(* &quot;-&quot;??_);_(@_)"/>
    <numFmt numFmtId="170" formatCode="0.0%;[Red]\(0.0%\)"/>
  </numFmts>
  <fonts count="13">
    <font>
      <sz val="11"/>
      <name val="Calibri"/>
    </font>
    <font>
      <sz val="11"/>
      <color theme="1"/>
      <name val="Aptos Narrow"/>
      <family val="2"/>
      <scheme val="minor"/>
    </font>
    <font>
      <sz val="10"/>
      <name val="Arial"/>
      <family val="2"/>
    </font>
    <font>
      <b/>
      <sz val="10"/>
      <name val="Arial"/>
      <family val="2"/>
    </font>
    <font>
      <b/>
      <sz val="12"/>
      <name val="Arial"/>
      <family val="2"/>
    </font>
    <font>
      <sz val="10"/>
      <name val="Arial"/>
      <family val="2"/>
    </font>
    <font>
      <b/>
      <sz val="12"/>
      <name val="sans-serif"/>
    </font>
    <font>
      <b/>
      <sz val="10"/>
      <name val="sans-serif"/>
    </font>
    <font>
      <sz val="11"/>
      <name val="Calibri"/>
      <family val="2"/>
    </font>
    <font>
      <b/>
      <sz val="11"/>
      <name val="Calibri"/>
      <family val="2"/>
    </font>
    <font>
      <sz val="11"/>
      <color rgb="FF000000"/>
      <name val="Calibri"/>
      <family val="2"/>
    </font>
    <font>
      <b/>
      <sz val="11"/>
      <color rgb="FFFFFFFF"/>
      <name val="Calibri"/>
      <family val="2"/>
    </font>
    <font>
      <b/>
      <sz val="12"/>
      <color rgb="FFFFFFFF"/>
      <name val="Calibri"/>
      <family val="2"/>
    </font>
  </fonts>
  <fills count="14">
    <fill>
      <patternFill patternType="none"/>
    </fill>
    <fill>
      <patternFill patternType="gray125"/>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rgb="FF0D1B2D"/>
        <bgColor rgb="FF0D1B2D"/>
      </patternFill>
    </fill>
    <fill>
      <patternFill patternType="solid">
        <fgColor rgb="FF0D1B2D"/>
      </patternFill>
    </fill>
    <fill>
      <patternFill patternType="solid">
        <fgColor theme="7" tint="0.59999389629810485"/>
        <bgColor indexed="64"/>
      </patternFill>
    </fill>
  </fills>
  <borders count="4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auto="1"/>
      </top>
      <bottom style="double">
        <color auto="1"/>
      </bottom>
      <diagonal/>
    </border>
    <border>
      <left/>
      <right/>
      <top style="thin">
        <color auto="1"/>
      </top>
      <bottom style="double">
        <color auto="1"/>
      </bottom>
      <diagonal/>
    </border>
    <border>
      <left/>
      <right/>
      <top style="thin">
        <color auto="1"/>
      </top>
      <bottom style="double">
        <color auto="1"/>
      </bottom>
      <diagonal/>
    </border>
    <border>
      <left/>
      <right/>
      <top style="thin">
        <color auto="1"/>
      </top>
      <bottom style="double">
        <color auto="1"/>
      </bottom>
      <diagonal/>
    </border>
    <border>
      <left/>
      <right/>
      <top/>
      <bottom/>
      <diagonal/>
    </border>
    <border>
      <left/>
      <right/>
      <top style="thin">
        <color auto="1"/>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28"/>
    <xf numFmtId="0" fontId="8" fillId="0" borderId="28"/>
    <xf numFmtId="43" fontId="8" fillId="0" borderId="28" applyFont="0" applyFill="0" applyBorder="0" applyAlignment="0" applyProtection="0"/>
  </cellStyleXfs>
  <cellXfs count="100">
    <xf numFmtId="0" fontId="0" fillId="0" borderId="0" xfId="0"/>
    <xf numFmtId="49" fontId="4" fillId="0" borderId="1" xfId="0" applyNumberFormat="1" applyFont="1" applyBorder="1" applyAlignment="1">
      <alignment horizontal="left" vertical="center"/>
    </xf>
    <xf numFmtId="49" fontId="5" fillId="0" borderId="2" xfId="0" applyNumberFormat="1" applyFont="1" applyBorder="1" applyAlignment="1">
      <alignment horizontal="left" vertical="center"/>
    </xf>
    <xf numFmtId="49" fontId="4" fillId="0" borderId="3" xfId="0" applyNumberFormat="1" applyFont="1" applyBorder="1" applyAlignment="1">
      <alignment horizontal="left" vertical="center"/>
    </xf>
    <xf numFmtId="49" fontId="3" fillId="3" borderId="5" xfId="0" applyNumberFormat="1" applyFont="1" applyFill="1" applyBorder="1" applyAlignment="1">
      <alignment vertical="center" wrapText="1"/>
    </xf>
    <xf numFmtId="49" fontId="3" fillId="4" borderId="6" xfId="0" applyNumberFormat="1" applyFont="1" applyFill="1" applyBorder="1" applyAlignment="1">
      <alignment horizontal="right" vertical="center" wrapText="1"/>
    </xf>
    <xf numFmtId="49" fontId="3" fillId="5" borderId="7" xfId="0" applyNumberFormat="1" applyFont="1" applyFill="1" applyBorder="1" applyAlignment="1">
      <alignment horizontal="right" vertical="center" wrapText="1"/>
    </xf>
    <xf numFmtId="49" fontId="3" fillId="6" borderId="8" xfId="0" applyNumberFormat="1" applyFont="1" applyFill="1" applyBorder="1" applyAlignment="1">
      <alignment horizontal="right" vertical="center" wrapText="1"/>
    </xf>
    <xf numFmtId="49" fontId="3" fillId="7" borderId="9" xfId="0" applyNumberFormat="1" applyFont="1" applyFill="1" applyBorder="1" applyAlignment="1">
      <alignment horizontal="right" vertical="center" wrapText="1"/>
    </xf>
    <xf numFmtId="49" fontId="3" fillId="8" borderId="10" xfId="0" applyNumberFormat="1" applyFont="1" applyFill="1" applyBorder="1" applyAlignment="1">
      <alignment vertical="center" wrapText="1"/>
    </xf>
    <xf numFmtId="49" fontId="3" fillId="9" borderId="11" xfId="0" applyNumberFormat="1" applyFont="1" applyFill="1" applyBorder="1" applyAlignment="1">
      <alignment horizontal="right" vertical="center"/>
    </xf>
    <xf numFmtId="49" fontId="3" fillId="10" borderId="12" xfId="0" applyNumberFormat="1" applyFont="1" applyFill="1" applyBorder="1" applyAlignment="1">
      <alignment horizontal="right" vertical="center"/>
    </xf>
    <xf numFmtId="49" fontId="3" fillId="0" borderId="13" xfId="0" applyNumberFormat="1" applyFont="1" applyBorder="1" applyAlignment="1">
      <alignment vertical="center"/>
    </xf>
    <xf numFmtId="3" fontId="3" fillId="0" borderId="14" xfId="0" applyNumberFormat="1" applyFont="1" applyBorder="1" applyAlignment="1">
      <alignment horizontal="right" vertical="center"/>
    </xf>
    <xf numFmtId="4" fontId="3" fillId="0" borderId="15" xfId="0" applyNumberFormat="1" applyFont="1" applyBorder="1" applyAlignment="1">
      <alignment horizontal="right" vertical="center"/>
    </xf>
    <xf numFmtId="10" fontId="3" fillId="0" borderId="16" xfId="0" applyNumberFormat="1" applyFont="1" applyBorder="1" applyAlignment="1">
      <alignment horizontal="right" vertical="center"/>
    </xf>
    <xf numFmtId="49" fontId="3" fillId="0" borderId="17" xfId="0" applyNumberFormat="1" applyFont="1" applyBorder="1" applyAlignment="1">
      <alignment horizontal="right" vertical="center"/>
    </xf>
    <xf numFmtId="49" fontId="3" fillId="0" borderId="19" xfId="0" applyNumberFormat="1" applyFont="1" applyBorder="1" applyAlignment="1">
      <alignment vertical="center"/>
    </xf>
    <xf numFmtId="49" fontId="2" fillId="0" borderId="20" xfId="0" applyNumberFormat="1" applyFont="1" applyBorder="1" applyAlignment="1">
      <alignment horizontal="left" vertical="center"/>
    </xf>
    <xf numFmtId="3" fontId="2" fillId="0" borderId="21" xfId="0" applyNumberFormat="1" applyFont="1" applyBorder="1" applyAlignment="1">
      <alignment horizontal="right" vertical="center"/>
    </xf>
    <xf numFmtId="4" fontId="2" fillId="0" borderId="22" xfId="0" applyNumberFormat="1" applyFont="1" applyBorder="1" applyAlignment="1">
      <alignment horizontal="right" vertical="center"/>
    </xf>
    <xf numFmtId="39" fontId="2" fillId="0" borderId="23" xfId="0" applyNumberFormat="1" applyFont="1" applyBorder="1" applyAlignment="1">
      <alignment horizontal="right" vertical="center"/>
    </xf>
    <xf numFmtId="10" fontId="2" fillId="0" borderId="24" xfId="0" applyNumberFormat="1" applyFont="1" applyBorder="1" applyAlignment="1">
      <alignment horizontal="right" vertical="center"/>
    </xf>
    <xf numFmtId="14" fontId="2" fillId="0" borderId="25" xfId="0" applyNumberFormat="1" applyFont="1" applyBorder="1" applyAlignment="1">
      <alignment horizontal="left" vertical="center"/>
    </xf>
    <xf numFmtId="0" fontId="7" fillId="0" borderId="27" xfId="0" applyFont="1" applyBorder="1" applyAlignment="1">
      <alignment horizontal="right" vertical="top"/>
    </xf>
    <xf numFmtId="0" fontId="0" fillId="0" borderId="28" xfId="0" applyBorder="1" applyAlignment="1">
      <alignment wrapText="1"/>
    </xf>
    <xf numFmtId="0" fontId="0" fillId="0" borderId="0" xfId="0"/>
    <xf numFmtId="49" fontId="3" fillId="2" borderId="4" xfId="0" applyNumberFormat="1" applyFont="1" applyFill="1" applyBorder="1" applyAlignment="1">
      <alignment horizontal="center" vertical="center" wrapText="1"/>
    </xf>
    <xf numFmtId="49" fontId="6" fillId="0" borderId="26" xfId="0" applyNumberFormat="1" applyFont="1" applyBorder="1" applyAlignment="1">
      <alignment horizontal="left"/>
    </xf>
    <xf numFmtId="0" fontId="8" fillId="0" borderId="28" xfId="1" applyFont="1" applyAlignment="1">
      <alignment horizontal="center" vertical="center"/>
    </xf>
    <xf numFmtId="168" fontId="8" fillId="0" borderId="28" xfId="1" applyNumberFormat="1" applyFont="1" applyAlignment="1">
      <alignment horizontal="center" vertical="center"/>
    </xf>
    <xf numFmtId="1" fontId="8" fillId="0" borderId="28" xfId="1" applyNumberFormat="1" applyFont="1" applyAlignment="1">
      <alignment horizontal="center" vertical="center"/>
    </xf>
    <xf numFmtId="168" fontId="8" fillId="0" borderId="29" xfId="2" applyNumberFormat="1" applyBorder="1" applyAlignment="1">
      <alignment horizontal="center" vertical="center"/>
    </xf>
    <xf numFmtId="1" fontId="8" fillId="0" borderId="30" xfId="2" applyNumberFormat="1" applyBorder="1" applyAlignment="1">
      <alignment horizontal="center" vertical="center"/>
    </xf>
    <xf numFmtId="1" fontId="8" fillId="0" borderId="30" xfId="1" applyNumberFormat="1" applyFont="1" applyBorder="1" applyAlignment="1">
      <alignment horizontal="center" vertical="center"/>
    </xf>
    <xf numFmtId="1" fontId="8" fillId="0" borderId="30" xfId="2" applyNumberFormat="1" applyBorder="1" applyAlignment="1" applyProtection="1">
      <alignment horizontal="center" vertical="center"/>
      <protection locked="0"/>
    </xf>
    <xf numFmtId="169" fontId="8" fillId="0" borderId="30" xfId="3" applyNumberFormat="1" applyFont="1" applyFill="1" applyBorder="1" applyAlignment="1">
      <alignment horizontal="center" vertical="center"/>
    </xf>
    <xf numFmtId="168" fontId="8" fillId="0" borderId="30" xfId="1" applyNumberFormat="1" applyFont="1" applyBorder="1" applyAlignment="1">
      <alignment horizontal="center" vertical="center"/>
    </xf>
    <xf numFmtId="1" fontId="8" fillId="0" borderId="31" xfId="1" applyNumberFormat="1" applyFont="1" applyBorder="1" applyAlignment="1">
      <alignment horizontal="center" vertical="center"/>
    </xf>
    <xf numFmtId="0" fontId="8" fillId="0" borderId="32" xfId="1" applyFont="1" applyBorder="1" applyAlignment="1">
      <alignment horizontal="center" vertical="center"/>
    </xf>
    <xf numFmtId="168" fontId="8" fillId="0" borderId="33" xfId="2" applyNumberFormat="1" applyBorder="1" applyAlignment="1">
      <alignment horizontal="center" vertical="center"/>
    </xf>
    <xf numFmtId="1" fontId="8" fillId="0" borderId="28" xfId="2" applyNumberFormat="1" applyAlignment="1">
      <alignment horizontal="center" vertical="center"/>
    </xf>
    <xf numFmtId="1" fontId="8" fillId="0" borderId="28" xfId="2" applyNumberFormat="1" applyAlignment="1" applyProtection="1">
      <alignment horizontal="center" vertical="center"/>
      <protection locked="0"/>
    </xf>
    <xf numFmtId="1" fontId="8" fillId="0" borderId="34" xfId="2" applyNumberFormat="1" applyBorder="1" applyAlignment="1" applyProtection="1">
      <alignment horizontal="center" vertical="center"/>
      <protection locked="0"/>
    </xf>
    <xf numFmtId="0" fontId="8" fillId="0" borderId="28" xfId="2" applyAlignment="1">
      <alignment horizontal="center" vertical="center"/>
    </xf>
    <xf numFmtId="169" fontId="8" fillId="0" borderId="28" xfId="3" applyNumberFormat="1" applyFont="1" applyFill="1" applyBorder="1" applyAlignment="1">
      <alignment horizontal="center" vertical="center"/>
    </xf>
    <xf numFmtId="0" fontId="8" fillId="0" borderId="34" xfId="2" applyBorder="1" applyAlignment="1">
      <alignment horizontal="center" vertical="center"/>
    </xf>
    <xf numFmtId="1" fontId="8" fillId="0" borderId="34" xfId="1" applyNumberFormat="1" applyFont="1" applyBorder="1" applyAlignment="1">
      <alignment horizontal="center" vertical="center"/>
    </xf>
    <xf numFmtId="0" fontId="8" fillId="0" borderId="35" xfId="1" applyFont="1" applyBorder="1" applyAlignment="1">
      <alignment horizontal="center" vertical="center"/>
    </xf>
    <xf numFmtId="1" fontId="8" fillId="0" borderId="35" xfId="1" applyNumberFormat="1" applyFont="1" applyBorder="1" applyAlignment="1">
      <alignment horizontal="center" vertical="center"/>
    </xf>
    <xf numFmtId="169" fontId="8" fillId="0" borderId="28" xfId="3" applyNumberFormat="1" applyFill="1" applyBorder="1" applyAlignment="1">
      <alignment horizontal="center" vertical="center"/>
    </xf>
    <xf numFmtId="169" fontId="8" fillId="0" borderId="28" xfId="3" applyNumberFormat="1" applyBorder="1" applyAlignment="1">
      <alignment horizontal="center" vertical="center"/>
    </xf>
    <xf numFmtId="168" fontId="8" fillId="0" borderId="28" xfId="2" applyNumberFormat="1" applyAlignment="1">
      <alignment horizontal="center" vertical="center"/>
    </xf>
    <xf numFmtId="1" fontId="8" fillId="0" borderId="36" xfId="1" applyNumberFormat="1" applyFont="1" applyBorder="1" applyAlignment="1">
      <alignment horizontal="center" vertical="center"/>
    </xf>
    <xf numFmtId="0" fontId="8" fillId="0" borderId="28" xfId="1" applyFont="1" applyAlignment="1">
      <alignment horizontal="center" vertical="center" wrapText="1"/>
    </xf>
    <xf numFmtId="0" fontId="9" fillId="0" borderId="29" xfId="2" applyFont="1" applyBorder="1" applyAlignment="1">
      <alignment horizontal="center" vertical="center" wrapText="1"/>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0" fontId="8" fillId="0" borderId="30" xfId="1" applyFont="1" applyBorder="1" applyAlignment="1">
      <alignment horizontal="center" vertical="center"/>
    </xf>
    <xf numFmtId="0" fontId="9" fillId="0" borderId="29" xfId="2" quotePrefix="1" applyFont="1" applyBorder="1" applyAlignment="1">
      <alignment horizontal="center" vertical="center" wrapText="1"/>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168" fontId="9" fillId="0" borderId="29" xfId="2" applyNumberFormat="1" applyFont="1" applyBorder="1" applyAlignment="1">
      <alignment horizontal="center" vertical="center" wrapText="1"/>
    </xf>
    <xf numFmtId="168" fontId="9" fillId="0" borderId="30" xfId="2" applyNumberFormat="1" applyFont="1" applyBorder="1" applyAlignment="1">
      <alignment horizontal="center" vertical="center" wrapText="1"/>
    </xf>
    <xf numFmtId="0" fontId="8" fillId="0" borderId="30" xfId="1" applyFont="1" applyBorder="1" applyAlignment="1">
      <alignment horizontal="center" vertical="center" wrapText="1"/>
    </xf>
    <xf numFmtId="0" fontId="9" fillId="0" borderId="33" xfId="1" applyFont="1" applyBorder="1" applyAlignment="1">
      <alignment horizontal="center" vertical="center"/>
    </xf>
    <xf numFmtId="0" fontId="9" fillId="0" borderId="28" xfId="1" applyFont="1" applyAlignment="1">
      <alignment horizontal="center" vertical="center"/>
    </xf>
    <xf numFmtId="0" fontId="9" fillId="0" borderId="34" xfId="1" applyFont="1" applyBorder="1" applyAlignment="1">
      <alignment horizontal="center" vertical="center"/>
    </xf>
    <xf numFmtId="0" fontId="9" fillId="0" borderId="33" xfId="2" quotePrefix="1" applyFont="1" applyBorder="1" applyAlignment="1">
      <alignment horizontal="center" vertical="center" wrapText="1"/>
    </xf>
    <xf numFmtId="0" fontId="9" fillId="0" borderId="28" xfId="2" applyFont="1" applyAlignment="1">
      <alignment horizontal="center" vertical="center" wrapText="1"/>
    </xf>
    <xf numFmtId="0" fontId="9" fillId="0" borderId="34" xfId="2" applyFont="1" applyBorder="1" applyAlignment="1">
      <alignment horizontal="center" vertical="center" wrapText="1"/>
    </xf>
    <xf numFmtId="168" fontId="9" fillId="0" borderId="33" xfId="2" applyNumberFormat="1" applyFont="1" applyBorder="1" applyAlignment="1">
      <alignment horizontal="center" vertical="center" wrapText="1"/>
    </xf>
    <xf numFmtId="168" fontId="9" fillId="0" borderId="28" xfId="2" applyNumberFormat="1" applyFont="1" applyAlignment="1">
      <alignment horizontal="center" vertical="center" wrapText="1"/>
    </xf>
    <xf numFmtId="0" fontId="9" fillId="0" borderId="37" xfId="1" applyFont="1" applyBorder="1" applyAlignment="1">
      <alignment horizontal="center" vertical="center"/>
    </xf>
    <xf numFmtId="0" fontId="9" fillId="0" borderId="18" xfId="1" applyFont="1" applyBorder="1" applyAlignment="1">
      <alignment horizontal="center" vertical="center"/>
    </xf>
    <xf numFmtId="0" fontId="9" fillId="0" borderId="38" xfId="1" applyFont="1" applyBorder="1" applyAlignment="1">
      <alignment horizontal="center" vertical="center"/>
    </xf>
    <xf numFmtId="0" fontId="9" fillId="0" borderId="39" xfId="2" quotePrefix="1" applyFont="1" applyBorder="1" applyAlignment="1">
      <alignment vertical="center"/>
    </xf>
    <xf numFmtId="0" fontId="9" fillId="0" borderId="40" xfId="2" quotePrefix="1" applyFont="1" applyBorder="1" applyAlignment="1">
      <alignment vertical="center"/>
    </xf>
    <xf numFmtId="0" fontId="9" fillId="0" borderId="41" xfId="2" quotePrefix="1" applyFont="1" applyBorder="1" applyAlignment="1">
      <alignment vertical="center"/>
    </xf>
    <xf numFmtId="0" fontId="8" fillId="0" borderId="28" xfId="2"/>
    <xf numFmtId="0" fontId="12" fillId="12" borderId="42" xfId="0" applyFont="1" applyFill="1" applyBorder="1" applyAlignment="1">
      <alignment vertical="center"/>
    </xf>
    <xf numFmtId="49" fontId="11" fillId="11" borderId="42" xfId="0" applyNumberFormat="1" applyFont="1" applyFill="1" applyBorder="1" applyAlignment="1">
      <alignment vertical="center"/>
    </xf>
    <xf numFmtId="49" fontId="11" fillId="11" borderId="42" xfId="0" applyNumberFormat="1" applyFont="1" applyFill="1" applyBorder="1" applyAlignment="1">
      <alignment horizontal="center" vertical="center" wrapText="1"/>
    </xf>
    <xf numFmtId="0" fontId="10" fillId="0" borderId="42" xfId="0" applyFont="1" applyBorder="1" applyAlignment="1">
      <alignment horizontal="center" vertical="center"/>
    </xf>
    <xf numFmtId="38" fontId="10" fillId="0" borderId="42" xfId="0" applyNumberFormat="1" applyFont="1" applyBorder="1" applyAlignment="1">
      <alignment horizontal="center" vertical="center"/>
    </xf>
    <xf numFmtId="170" fontId="10" fillId="0" borderId="42" xfId="0" applyNumberFormat="1" applyFont="1" applyBorder="1" applyAlignment="1">
      <alignment horizontal="center" vertical="center"/>
    </xf>
    <xf numFmtId="168" fontId="8" fillId="0" borderId="29" xfId="1" applyNumberFormat="1" applyFont="1" applyBorder="1" applyAlignment="1">
      <alignment horizontal="center" vertical="center"/>
    </xf>
    <xf numFmtId="168" fontId="8" fillId="0" borderId="33" xfId="1" applyNumberFormat="1" applyFont="1" applyBorder="1" applyAlignment="1">
      <alignment horizontal="center" vertical="center"/>
    </xf>
    <xf numFmtId="0" fontId="8" fillId="0" borderId="34" xfId="2" applyFill="1" applyBorder="1" applyAlignment="1">
      <alignment horizontal="center" vertical="center"/>
    </xf>
    <xf numFmtId="1" fontId="8" fillId="0" borderId="28" xfId="1" applyNumberFormat="1" applyFont="1" applyFill="1" applyAlignment="1">
      <alignment horizontal="center" vertical="center"/>
    </xf>
    <xf numFmtId="0" fontId="8" fillId="0" borderId="28" xfId="2" applyFill="1" applyAlignment="1">
      <alignment horizontal="center" vertical="center"/>
    </xf>
    <xf numFmtId="168" fontId="8" fillId="0" borderId="33" xfId="2" applyNumberFormat="1" applyFill="1" applyBorder="1" applyAlignment="1">
      <alignment horizontal="center" vertical="center"/>
    </xf>
    <xf numFmtId="0" fontId="8" fillId="0" borderId="28" xfId="1" applyFont="1" applyFill="1" applyAlignment="1">
      <alignment horizontal="center" vertical="center"/>
    </xf>
    <xf numFmtId="1" fontId="8" fillId="0" borderId="34" xfId="2" applyNumberFormat="1" applyFill="1" applyBorder="1" applyAlignment="1" applyProtection="1">
      <alignment horizontal="center" vertical="center"/>
      <protection locked="0"/>
    </xf>
    <xf numFmtId="0" fontId="8" fillId="0" borderId="31" xfId="2" applyFill="1" applyBorder="1" applyAlignment="1">
      <alignment horizontal="center" vertical="center"/>
    </xf>
    <xf numFmtId="1" fontId="8" fillId="0" borderId="30" xfId="1" applyNumberFormat="1" applyFont="1" applyFill="1" applyBorder="1" applyAlignment="1">
      <alignment horizontal="center" vertical="center"/>
    </xf>
    <xf numFmtId="0" fontId="8" fillId="0" borderId="30" xfId="2" applyFill="1" applyBorder="1" applyAlignment="1">
      <alignment horizontal="center" vertical="center"/>
    </xf>
    <xf numFmtId="168" fontId="8" fillId="0" borderId="29" xfId="2" applyNumberFormat="1" applyFill="1" applyBorder="1" applyAlignment="1">
      <alignment horizontal="center" vertical="center"/>
    </xf>
    <xf numFmtId="1" fontId="8" fillId="0" borderId="31" xfId="2" applyNumberFormat="1" applyFill="1" applyBorder="1" applyAlignment="1" applyProtection="1">
      <alignment horizontal="center" vertical="center"/>
      <protection locked="0"/>
    </xf>
    <xf numFmtId="0" fontId="9" fillId="13" borderId="28" xfId="1" applyFont="1" applyFill="1" applyAlignment="1">
      <alignment horizontal="center" vertical="center" wrapText="1"/>
    </xf>
  </cellXfs>
  <cellStyles count="4">
    <cellStyle name="Comma 2" xfId="3" xr:uid="{08AA642B-000F-4B5A-9F1A-9651EA47219F}"/>
    <cellStyle name="Normal" xfId="0" builtinId="0"/>
    <cellStyle name="Normal 2 2" xfId="2" xr:uid="{29CADD5A-D765-4692-9234-7A47CACA9E58}"/>
    <cellStyle name="Normal 2 3" xfId="1" xr:uid="{23E9947C-F8F1-4631-9EB0-D528AB4C8B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7837-3702-4192-9D62-D76DD90C28FF}">
  <sheetPr>
    <pageSetUpPr fitToPage="1"/>
  </sheetPr>
  <dimension ref="B1:AB25"/>
  <sheetViews>
    <sheetView tabSelected="1" zoomScale="85" zoomScaleNormal="85" workbookViewId="0">
      <selection activeCell="W15" sqref="W15"/>
    </sheetView>
  </sheetViews>
  <sheetFormatPr defaultColWidth="9.85546875" defaultRowHeight="15"/>
  <cols>
    <col min="1" max="1" width="3.140625" style="29" customWidth="1"/>
    <col min="2" max="2" width="28.85546875" style="29" bestFit="1" customWidth="1"/>
    <col min="3" max="3" width="9.140625" style="29" customWidth="1"/>
    <col min="4" max="4" width="10.140625" style="29" bestFit="1" customWidth="1"/>
    <col min="5" max="6" width="11.140625" style="30" customWidth="1"/>
    <col min="7" max="7" width="2.28515625" style="29" customWidth="1"/>
    <col min="8" max="8" width="9.140625" style="29" customWidth="1"/>
    <col min="9" max="9" width="10.140625" style="29" bestFit="1" customWidth="1"/>
    <col min="10" max="10" width="9.85546875" style="29" customWidth="1"/>
    <col min="11" max="11" width="10.140625" style="29" bestFit="1" customWidth="1"/>
    <col min="12" max="12" width="9.140625" style="29" customWidth="1"/>
    <col min="13" max="13" width="10.140625" style="29" bestFit="1" customWidth="1"/>
    <col min="14" max="14" width="12.85546875" style="29" customWidth="1"/>
    <col min="15" max="15" width="2.85546875" style="29" customWidth="1"/>
    <col min="16" max="16" width="8.85546875" style="29" customWidth="1"/>
    <col min="17" max="17" width="10.140625" style="29" bestFit="1" customWidth="1"/>
    <col min="18" max="18" width="10.28515625" style="29" customWidth="1"/>
    <col min="19" max="19" width="10.140625" style="29" bestFit="1" customWidth="1"/>
    <col min="20" max="20" width="8.85546875" style="29" customWidth="1"/>
    <col min="21" max="21" width="10.7109375" style="29" bestFit="1" customWidth="1"/>
    <col min="22" max="16384" width="9.85546875" style="29"/>
  </cols>
  <sheetData>
    <row r="1" spans="2:28">
      <c r="P1" s="78" t="s">
        <v>3434</v>
      </c>
      <c r="Q1" s="77"/>
      <c r="R1" s="77"/>
      <c r="S1" s="77"/>
      <c r="T1" s="77"/>
      <c r="U1" s="76"/>
    </row>
    <row r="2" spans="2:28" s="66" customFormat="1">
      <c r="C2" s="75" t="s">
        <v>3402</v>
      </c>
      <c r="D2" s="74" t="s">
        <v>3403</v>
      </c>
      <c r="E2" s="74" t="s">
        <v>3402</v>
      </c>
      <c r="F2" s="73" t="s">
        <v>3403</v>
      </c>
      <c r="H2" s="75" t="s">
        <v>3402</v>
      </c>
      <c r="I2" s="74" t="s">
        <v>3403</v>
      </c>
      <c r="J2" s="74" t="s">
        <v>3402</v>
      </c>
      <c r="K2" s="74" t="s">
        <v>3403</v>
      </c>
      <c r="L2" s="74" t="s">
        <v>3402</v>
      </c>
      <c r="M2" s="74" t="s">
        <v>3403</v>
      </c>
      <c r="N2" s="73" t="s">
        <v>3402</v>
      </c>
      <c r="P2" s="75" t="s">
        <v>3402</v>
      </c>
      <c r="Q2" s="74" t="s">
        <v>3403</v>
      </c>
      <c r="R2" s="74" t="s">
        <v>3402</v>
      </c>
      <c r="S2" s="74" t="s">
        <v>3403</v>
      </c>
      <c r="T2" s="74" t="s">
        <v>3402</v>
      </c>
      <c r="U2" s="73" t="s">
        <v>3402</v>
      </c>
    </row>
    <row r="3" spans="2:28" ht="15" customHeight="1">
      <c r="C3" s="70" t="s">
        <v>3401</v>
      </c>
      <c r="D3" s="69" t="s">
        <v>3401</v>
      </c>
      <c r="E3" s="72" t="s">
        <v>3400</v>
      </c>
      <c r="F3" s="71" t="s">
        <v>3400</v>
      </c>
      <c r="H3" s="70" t="s">
        <v>3399</v>
      </c>
      <c r="I3" s="69" t="s">
        <v>3399</v>
      </c>
      <c r="J3" s="69" t="s">
        <v>3398</v>
      </c>
      <c r="K3" s="69" t="s">
        <v>3398</v>
      </c>
      <c r="L3" s="69" t="s">
        <v>3397</v>
      </c>
      <c r="M3" s="69" t="s">
        <v>3397</v>
      </c>
      <c r="N3" s="68" t="s">
        <v>3396</v>
      </c>
      <c r="P3" s="67"/>
      <c r="Q3" s="66"/>
      <c r="R3" s="66"/>
      <c r="S3" s="66"/>
      <c r="T3" s="66"/>
      <c r="U3" s="65"/>
    </row>
    <row r="4" spans="2:28" s="54" customFormat="1" ht="15" customHeight="1">
      <c r="B4" s="64"/>
      <c r="C4" s="61"/>
      <c r="D4" s="60"/>
      <c r="E4" s="63"/>
      <c r="F4" s="62"/>
      <c r="G4" s="58"/>
      <c r="H4" s="61"/>
      <c r="I4" s="60"/>
      <c r="J4" s="60"/>
      <c r="K4" s="60"/>
      <c r="L4" s="60"/>
      <c r="M4" s="60"/>
      <c r="N4" s="59"/>
      <c r="O4" s="58"/>
      <c r="P4" s="57" t="s">
        <v>3395</v>
      </c>
      <c r="Q4" s="56" t="s">
        <v>3395</v>
      </c>
      <c r="R4" s="56" t="s">
        <v>3394</v>
      </c>
      <c r="S4" s="56" t="s">
        <v>3394</v>
      </c>
      <c r="T4" s="56" t="s">
        <v>3393</v>
      </c>
      <c r="U4" s="55" t="s">
        <v>3392</v>
      </c>
      <c r="W4" s="99" t="s">
        <v>3433</v>
      </c>
      <c r="X4" s="99"/>
      <c r="Y4" s="99"/>
      <c r="Z4" s="99"/>
      <c r="AA4" s="99"/>
      <c r="AB4" s="99"/>
    </row>
    <row r="5" spans="2:28">
      <c r="B5" s="53" t="s">
        <v>1954</v>
      </c>
      <c r="C5" s="47">
        <f ca="1">VLOOKUP("Total/Average:",INDIRECT(CONCATENATE("'",B5,"'!A:c")),3,0)</f>
        <v>640</v>
      </c>
      <c r="D5" s="31">
        <f>VLOOKUP($B5,'No Clocks Export'!A:W,2,0)</f>
        <v>640</v>
      </c>
      <c r="E5" s="30">
        <f ca="1">VLOOKUP("Total/Average:",INDIRECT(CONCATENATE("'",B5,"'!A:e")),5,0)/C5</f>
        <v>0.98906249999999996</v>
      </c>
      <c r="F5" s="87">
        <f>VLOOKUP(B5,'No Clocks Export'!A:W,4,0)</f>
        <v>0.98906249999999996</v>
      </c>
      <c r="H5" s="46">
        <f ca="1">VLOOKUP("Total/Average:",INDIRECT(CONCATENATE("'",B5,"'!A:g")),7,0)</f>
        <v>0</v>
      </c>
      <c r="I5" s="31">
        <f>VLOOKUP(B5,'No Clocks Export'!A:E,5,0)</f>
        <v>0</v>
      </c>
      <c r="J5" s="51">
        <f ca="1">VLOOKUP("Total/Average:",INDIRECT(CONCATENATE("'",B5,"'!A:i")),9,0)</f>
        <v>0</v>
      </c>
      <c r="K5" s="31">
        <f>VLOOKUP(B5,'No Clocks Export'!A:F,6,0)</f>
        <v>0</v>
      </c>
      <c r="L5" s="44">
        <f ca="1">+H5+J5</f>
        <v>0</v>
      </c>
      <c r="M5" s="31">
        <f>VLOOKUP(B5,'No Clocks Export'!A:G,7,0)</f>
        <v>0</v>
      </c>
      <c r="N5" s="40">
        <f ca="1">+L5/$C5</f>
        <v>0</v>
      </c>
      <c r="O5" s="52"/>
      <c r="P5" s="43">
        <f ca="1">VLOOKUP("Total/Average:",INDIRECT(CONCATENATE("'",B5,"'!A:f")),6,0)</f>
        <v>0</v>
      </c>
      <c r="Q5" s="31">
        <f>VLOOKUP(B5,'No Clocks Export'!A:I,9,0)</f>
        <v>320</v>
      </c>
      <c r="R5" s="42">
        <f ca="1">VLOOKUP("Total/Average:",INDIRECT(CONCATENATE("'",B5,"'!A:h")),8,0)</f>
        <v>0</v>
      </c>
      <c r="S5" s="31">
        <f>VLOOKUP(B5,'No Clocks Export'!A:J,10,0)</f>
        <v>321</v>
      </c>
      <c r="T5" s="41">
        <f ca="1">+P5+R5</f>
        <v>0</v>
      </c>
      <c r="U5" s="40">
        <f ca="1">+T5/$C5</f>
        <v>0</v>
      </c>
      <c r="W5" s="29" t="b">
        <f ca="1">C5=D5</f>
        <v>1</v>
      </c>
      <c r="X5" s="29" t="b">
        <f ca="1">E5=F5</f>
        <v>1</v>
      </c>
      <c r="Y5" s="29" t="b">
        <f ca="1">H5=I5</f>
        <v>1</v>
      </c>
      <c r="Z5" s="29" t="b">
        <f ca="1">J5=K5</f>
        <v>1</v>
      </c>
      <c r="AA5" s="29" t="b">
        <f ca="1">P5=Q5</f>
        <v>0</v>
      </c>
      <c r="AB5" s="29" t="b">
        <f ca="1">R5=S5</f>
        <v>0</v>
      </c>
    </row>
    <row r="6" spans="2:28">
      <c r="B6" s="48" t="s">
        <v>2015</v>
      </c>
      <c r="C6" s="47">
        <f ca="1">VLOOKUP("Total/Average:",INDIRECT(CONCATENATE("'",B6,"'!A:c")),3,0)</f>
        <v>328</v>
      </c>
      <c r="D6" s="31">
        <f>VLOOKUP($B6,'No Clocks Export'!A:W,2,0)</f>
        <v>328</v>
      </c>
      <c r="E6" s="30">
        <f ca="1">VLOOKUP("Total/Average:",INDIRECT(CONCATENATE("'",B6,"'!A:e")),5,0)/C6</f>
        <v>0.99390243902439024</v>
      </c>
      <c r="F6" s="87">
        <f>VLOOKUP(B6,'No Clocks Export'!A:W,4,0)</f>
        <v>0.99390243902439002</v>
      </c>
      <c r="H6" s="46">
        <f ca="1">VLOOKUP("Total/Average:",INDIRECT(CONCATENATE("'",B6,"'!A:g")),7,0)</f>
        <v>0</v>
      </c>
      <c r="I6" s="31">
        <f>VLOOKUP(B6,'No Clocks Export'!A:E,5,0)</f>
        <v>0</v>
      </c>
      <c r="J6" s="51">
        <f ca="1">VLOOKUP("Total/Average:",INDIRECT(CONCATENATE("'",B6,"'!A:i")),9,0)</f>
        <v>0</v>
      </c>
      <c r="K6" s="31">
        <f>VLOOKUP(B6,'No Clocks Export'!A:F,6,0)</f>
        <v>0</v>
      </c>
      <c r="L6" s="44">
        <f ca="1">+H6+J6</f>
        <v>0</v>
      </c>
      <c r="M6" s="31">
        <f>VLOOKUP(B6,'No Clocks Export'!A:G,7,0)</f>
        <v>0</v>
      </c>
      <c r="N6" s="40">
        <f ca="1">+L6/$C6</f>
        <v>0</v>
      </c>
      <c r="P6" s="43">
        <f ca="1">VLOOKUP("Total/Average:",INDIRECT(CONCATENATE("'",B6,"'!A:f")),6,0)</f>
        <v>0</v>
      </c>
      <c r="Q6" s="31">
        <f>VLOOKUP(B6,'No Clocks Export'!A:I,9,0)</f>
        <v>204</v>
      </c>
      <c r="R6" s="42">
        <f ca="1">VLOOKUP("Total/Average:",INDIRECT(CONCATENATE("'",B6,"'!A:h")),8,0)</f>
        <v>0</v>
      </c>
      <c r="S6" s="31">
        <f>VLOOKUP(B6,'No Clocks Export'!A:J,10,0)</f>
        <v>125</v>
      </c>
      <c r="T6" s="41">
        <f ca="1">+P6+R6</f>
        <v>0</v>
      </c>
      <c r="U6" s="40">
        <f ca="1">+T6/$C6</f>
        <v>0</v>
      </c>
      <c r="W6" s="29" t="b">
        <f t="shared" ref="W6:W24" ca="1" si="0">C6=D6</f>
        <v>1</v>
      </c>
      <c r="X6" s="29" t="b">
        <f t="shared" ref="X6:X24" ca="1" si="1">E6=F6</f>
        <v>1</v>
      </c>
      <c r="Y6" s="29" t="b">
        <f t="shared" ref="Y6:Y24" ca="1" si="2">H6=I6</f>
        <v>1</v>
      </c>
      <c r="Z6" s="29" t="b">
        <f t="shared" ref="Z6:Z24" ca="1" si="3">J6=K6</f>
        <v>1</v>
      </c>
      <c r="AA6" s="29" t="b">
        <f t="shared" ref="AA6:AA24" ca="1" si="4">P6=Q6</f>
        <v>0</v>
      </c>
      <c r="AB6" s="29" t="b">
        <f t="shared" ref="AB6:AB24" ca="1" si="5">R6=S6</f>
        <v>0</v>
      </c>
    </row>
    <row r="7" spans="2:28">
      <c r="B7" s="49" t="s">
        <v>1481</v>
      </c>
      <c r="C7" s="47">
        <f ca="1">VLOOKUP("Total/Average:",INDIRECT(CONCATENATE("'",B7,"'!A:c")),3,0)</f>
        <v>374</v>
      </c>
      <c r="D7" s="31">
        <f>VLOOKUP($B7,'No Clocks Export'!A:W,2,0)</f>
        <v>374</v>
      </c>
      <c r="E7" s="30">
        <f ca="1">VLOOKUP("Total/Average:",INDIRECT(CONCATENATE("'",B7,"'!A:e")),5,0)/C7</f>
        <v>1</v>
      </c>
      <c r="F7" s="87">
        <f>VLOOKUP(B7,'No Clocks Export'!A:W,4,0)</f>
        <v>1</v>
      </c>
      <c r="H7" s="46">
        <f ca="1">VLOOKUP("Total/Average:",INDIRECT(CONCATENATE("'",B7,"'!A:g")),7,0)</f>
        <v>0</v>
      </c>
      <c r="I7" s="31">
        <f>VLOOKUP(B7,'No Clocks Export'!A:E,5,0)</f>
        <v>0</v>
      </c>
      <c r="J7" s="51">
        <f ca="1">VLOOKUP("Total/Average:",INDIRECT(CONCATENATE("'",B7,"'!A:i")),9,0)</f>
        <v>0</v>
      </c>
      <c r="K7" s="31">
        <f>VLOOKUP(B7,'No Clocks Export'!A:F,6,0)</f>
        <v>0</v>
      </c>
      <c r="L7" s="44">
        <f ca="1">+H7+J7</f>
        <v>0</v>
      </c>
      <c r="M7" s="31">
        <f>VLOOKUP(B7,'No Clocks Export'!A:G,7,0)</f>
        <v>0</v>
      </c>
      <c r="N7" s="40">
        <f ca="1">+L7/$C7</f>
        <v>0</v>
      </c>
      <c r="P7" s="43">
        <f ca="1">VLOOKUP("Total/Average:",INDIRECT(CONCATENATE("'",B7,"'!A:f")),6,0)</f>
        <v>0</v>
      </c>
      <c r="Q7" s="31">
        <f>VLOOKUP(B7,'No Clocks Export'!A:I,9,0)</f>
        <v>347</v>
      </c>
      <c r="R7" s="42">
        <f ca="1">VLOOKUP("Total/Average:",INDIRECT(CONCATENATE("'",B7,"'!A:h")),8,0)</f>
        <v>0</v>
      </c>
      <c r="S7" s="31">
        <f>VLOOKUP(B7,'No Clocks Export'!A:J,10,0)</f>
        <v>27</v>
      </c>
      <c r="T7" s="41">
        <f ca="1">+P7+R7</f>
        <v>0</v>
      </c>
      <c r="U7" s="40">
        <f ca="1">+T7/$C7</f>
        <v>0</v>
      </c>
      <c r="W7" s="29" t="b">
        <f t="shared" ca="1" si="0"/>
        <v>1</v>
      </c>
      <c r="X7" s="29" t="b">
        <f t="shared" ca="1" si="1"/>
        <v>1</v>
      </c>
      <c r="Y7" s="29" t="b">
        <f t="shared" ca="1" si="2"/>
        <v>1</v>
      </c>
      <c r="Z7" s="29" t="b">
        <f t="shared" ca="1" si="3"/>
        <v>1</v>
      </c>
      <c r="AA7" s="29" t="b">
        <f t="shared" ca="1" si="4"/>
        <v>0</v>
      </c>
      <c r="AB7" s="29" t="b">
        <f t="shared" ca="1" si="5"/>
        <v>0</v>
      </c>
    </row>
    <row r="8" spans="2:28">
      <c r="B8" s="49" t="s">
        <v>3085</v>
      </c>
      <c r="C8" s="47">
        <f ca="1">VLOOKUP("Total/Average:",INDIRECT(CONCATENATE("'",B8,"'!A:c")),3,0)</f>
        <v>465</v>
      </c>
      <c r="D8" s="31">
        <f>VLOOKUP($B8,'No Clocks Export'!A:W,2,0)</f>
        <v>465</v>
      </c>
      <c r="E8" s="30">
        <f ca="1">VLOOKUP("Total/Average:",INDIRECT(CONCATENATE("'",B8,"'!A:e")),5,0)/C8</f>
        <v>1</v>
      </c>
      <c r="F8" s="87">
        <f>VLOOKUP(B8,'No Clocks Export'!A:W,4,0)</f>
        <v>1</v>
      </c>
      <c r="H8" s="88">
        <f ca="1">VLOOKUP("Total/Average:",INDIRECT(CONCATENATE("'",B8,"'!A:g")),7,0)</f>
        <v>0</v>
      </c>
      <c r="I8" s="89">
        <f>VLOOKUP(B8,'No Clocks Export'!A:E,5,0)</f>
        <v>0</v>
      </c>
      <c r="J8" s="50">
        <f ca="1">VLOOKUP("Total/Average:",INDIRECT(CONCATENATE("'",B8,"'!A:i")),9,0)</f>
        <v>0</v>
      </c>
      <c r="K8" s="89">
        <f>VLOOKUP(B8,'No Clocks Export'!A:F,6,0)</f>
        <v>0</v>
      </c>
      <c r="L8" s="90">
        <f ca="1">+H8+J8</f>
        <v>0</v>
      </c>
      <c r="M8" s="89">
        <f>VLOOKUP(B8,'No Clocks Export'!A:G,7,0)</f>
        <v>0</v>
      </c>
      <c r="N8" s="91">
        <f ca="1">+L8/$C8</f>
        <v>0</v>
      </c>
      <c r="O8" s="92"/>
      <c r="P8" s="93">
        <f ca="1">VLOOKUP("Total/Average:",INDIRECT(CONCATENATE("'",B8,"'!A:f")),6,0)</f>
        <v>0</v>
      </c>
      <c r="Q8" s="89">
        <f>VLOOKUP(B8,'No Clocks Export'!A:I,9,0)</f>
        <v>202</v>
      </c>
      <c r="R8" s="42">
        <f ca="1">VLOOKUP("Total/Average:",INDIRECT(CONCATENATE("'",B8,"'!A:h")),8,0)</f>
        <v>0</v>
      </c>
      <c r="S8" s="31">
        <f>VLOOKUP(B8,'No Clocks Export'!A:J,10,0)</f>
        <v>266</v>
      </c>
      <c r="T8" s="41">
        <f ca="1">+P8+R8</f>
        <v>0</v>
      </c>
      <c r="U8" s="40">
        <f ca="1">+T8/$C8</f>
        <v>0</v>
      </c>
      <c r="W8" s="29" t="b">
        <f t="shared" ca="1" si="0"/>
        <v>1</v>
      </c>
      <c r="X8" s="29" t="b">
        <f t="shared" ca="1" si="1"/>
        <v>1</v>
      </c>
      <c r="Y8" s="29" t="b">
        <f t="shared" ca="1" si="2"/>
        <v>1</v>
      </c>
      <c r="Z8" s="29" t="b">
        <f t="shared" ca="1" si="3"/>
        <v>1</v>
      </c>
      <c r="AA8" s="29" t="b">
        <f t="shared" ca="1" si="4"/>
        <v>0</v>
      </c>
      <c r="AB8" s="29" t="b">
        <f t="shared" ca="1" si="5"/>
        <v>0</v>
      </c>
    </row>
    <row r="9" spans="2:28">
      <c r="B9" s="49" t="s">
        <v>1596</v>
      </c>
      <c r="C9" s="47">
        <f ca="1">VLOOKUP("Total/Average:",INDIRECT(CONCATENATE("'",B9,"'!A:c")),3,0)</f>
        <v>323</v>
      </c>
      <c r="D9" s="31">
        <f>VLOOKUP($B9,'No Clocks Export'!A:W,2,0)</f>
        <v>323</v>
      </c>
      <c r="E9" s="30">
        <f ca="1">VLOOKUP("Total/Average:",INDIRECT(CONCATENATE("'",B9,"'!A:e")),5,0)/C9</f>
        <v>0.91640866873065019</v>
      </c>
      <c r="F9" s="87">
        <f>VLOOKUP(B9,'No Clocks Export'!A:W,4,0)</f>
        <v>0.91640866873064997</v>
      </c>
      <c r="H9" s="88">
        <f ca="1">VLOOKUP("Total/Average:",INDIRECT(CONCATENATE("'",B9,"'!A:g")),7,0)</f>
        <v>30</v>
      </c>
      <c r="I9" s="89">
        <f>VLOOKUP(B9,'No Clocks Export'!A:E,5,0)</f>
        <v>30</v>
      </c>
      <c r="J9" s="50">
        <f ca="1">VLOOKUP("Total/Average:",INDIRECT(CONCATENATE("'",B9,"'!A:i")),9,0)</f>
        <v>2</v>
      </c>
      <c r="K9" s="89">
        <f>VLOOKUP(B9,'No Clocks Export'!A:F,6,0)</f>
        <v>2</v>
      </c>
      <c r="L9" s="90">
        <f ca="1">+H9+J9</f>
        <v>32</v>
      </c>
      <c r="M9" s="89">
        <f>VLOOKUP(B9,'No Clocks Export'!A:G,7,0)</f>
        <v>32</v>
      </c>
      <c r="N9" s="91">
        <f ca="1">+L9/$C9</f>
        <v>9.9071207430340563E-2</v>
      </c>
      <c r="O9" s="92"/>
      <c r="P9" s="93">
        <f ca="1">VLOOKUP("Total/Average:",INDIRECT(CONCATENATE("'",B9,"'!A:f")),6,0)</f>
        <v>26</v>
      </c>
      <c r="Q9" s="89">
        <f>VLOOKUP(B9,'No Clocks Export'!A:I,9,0)</f>
        <v>218</v>
      </c>
      <c r="R9" s="42">
        <f ca="1">VLOOKUP("Total/Average:",INDIRECT(CONCATENATE("'",B9,"'!A:h")),8,0)</f>
        <v>2</v>
      </c>
      <c r="S9" s="31">
        <f>VLOOKUP(B9,'No Clocks Export'!A:J,10,0)</f>
        <v>76</v>
      </c>
      <c r="T9" s="41">
        <f ca="1">+P9+R9</f>
        <v>28</v>
      </c>
      <c r="U9" s="40">
        <f ca="1">+T9/$C9</f>
        <v>8.6687306501547989E-2</v>
      </c>
      <c r="W9" s="29" t="b">
        <f t="shared" ca="1" si="0"/>
        <v>1</v>
      </c>
      <c r="X9" s="29" t="b">
        <f t="shared" ca="1" si="1"/>
        <v>1</v>
      </c>
      <c r="Y9" s="29" t="b">
        <f t="shared" ca="1" si="2"/>
        <v>1</v>
      </c>
      <c r="Z9" s="29" t="b">
        <f t="shared" ca="1" si="3"/>
        <v>1</v>
      </c>
      <c r="AA9" s="29" t="b">
        <f t="shared" ca="1" si="4"/>
        <v>0</v>
      </c>
      <c r="AB9" s="29" t="b">
        <f t="shared" ca="1" si="5"/>
        <v>0</v>
      </c>
    </row>
    <row r="10" spans="2:28">
      <c r="B10" s="49" t="s">
        <v>715</v>
      </c>
      <c r="C10" s="47">
        <f ca="1">VLOOKUP("Total/Average:",INDIRECT(CONCATENATE("'",B10,"'!A:c")),3,0)</f>
        <v>309</v>
      </c>
      <c r="D10" s="31">
        <f>VLOOKUP($B10,'No Clocks Export'!A:W,2,0)</f>
        <v>309</v>
      </c>
      <c r="E10" s="30">
        <f ca="1">VLOOKUP("Total/Average:",INDIRECT(CONCATENATE("'",B10,"'!A:e")),5,0)/C10</f>
        <v>0.970873786407767</v>
      </c>
      <c r="F10" s="87">
        <f>VLOOKUP(B10,'No Clocks Export'!A:W,4,0)</f>
        <v>0.970873786407767</v>
      </c>
      <c r="H10" s="88">
        <f ca="1">VLOOKUP("Total/Average:",INDIRECT(CONCATENATE("'",B10,"'!A:g")),7,0)</f>
        <v>0</v>
      </c>
      <c r="I10" s="89">
        <f>VLOOKUP(B10,'No Clocks Export'!A:E,5,0)</f>
        <v>0</v>
      </c>
      <c r="J10" s="50">
        <f ca="1">VLOOKUP("Total/Average:",INDIRECT(CONCATENATE("'",B10,"'!A:i")),9,0)</f>
        <v>0</v>
      </c>
      <c r="K10" s="89">
        <f>VLOOKUP(B10,'No Clocks Export'!A:F,6,0)</f>
        <v>0</v>
      </c>
      <c r="L10" s="90">
        <f ca="1">+H10+J10</f>
        <v>0</v>
      </c>
      <c r="M10" s="89">
        <f>VLOOKUP(B10,'No Clocks Export'!A:G,7,0)</f>
        <v>0</v>
      </c>
      <c r="N10" s="91">
        <f ca="1">+L10/$C10</f>
        <v>0</v>
      </c>
      <c r="O10" s="92"/>
      <c r="P10" s="93">
        <f ca="1">VLOOKUP("Total/Average:",INDIRECT(CONCATENATE("'",B10,"'!A:f")),6,0)</f>
        <v>69</v>
      </c>
      <c r="Q10" s="89">
        <f>VLOOKUP(B10,'No Clocks Export'!A:I,9,0)</f>
        <v>186</v>
      </c>
      <c r="R10" s="42">
        <f ca="1">VLOOKUP("Total/Average:",INDIRECT(CONCATENATE("'",B10,"'!A:h")),8,0)</f>
        <v>0</v>
      </c>
      <c r="S10" s="31">
        <f>VLOOKUP(B10,'No Clocks Export'!A:J,10,0)</f>
        <v>125</v>
      </c>
      <c r="T10" s="41">
        <f ca="1">+P10+R10</f>
        <v>69</v>
      </c>
      <c r="U10" s="40">
        <f ca="1">+T10/$C10</f>
        <v>0.22330097087378642</v>
      </c>
      <c r="W10" s="29" t="b">
        <f t="shared" ca="1" si="0"/>
        <v>1</v>
      </c>
      <c r="X10" s="29" t="b">
        <f t="shared" ca="1" si="1"/>
        <v>1</v>
      </c>
      <c r="Y10" s="29" t="b">
        <f t="shared" ca="1" si="2"/>
        <v>1</v>
      </c>
      <c r="Z10" s="29" t="b">
        <f t="shared" ca="1" si="3"/>
        <v>1</v>
      </c>
      <c r="AA10" s="29" t="b">
        <f t="shared" ca="1" si="4"/>
        <v>0</v>
      </c>
      <c r="AB10" s="29" t="b">
        <f t="shared" ca="1" si="5"/>
        <v>0</v>
      </c>
    </row>
    <row r="11" spans="2:28">
      <c r="B11" s="49" t="s">
        <v>774</v>
      </c>
      <c r="C11" s="47">
        <f ca="1">VLOOKUP("Total/Average:",INDIRECT(CONCATENATE("'",B11,"'!A:c")),3,0)</f>
        <v>632</v>
      </c>
      <c r="D11" s="31">
        <f>VLOOKUP($B11,'No Clocks Export'!A:W,2,0)</f>
        <v>632</v>
      </c>
      <c r="E11" s="30">
        <f ca="1">VLOOKUP("Total/Average:",INDIRECT(CONCATENATE("'",B11,"'!A:e")),5,0)/C11</f>
        <v>0.99208860759493667</v>
      </c>
      <c r="F11" s="87">
        <f>VLOOKUP(B11,'No Clocks Export'!A:W,4,0)</f>
        <v>0.992088607594937</v>
      </c>
      <c r="H11" s="88">
        <f ca="1">VLOOKUP("Total/Average:",INDIRECT(CONCATENATE("'",B11,"'!A:g")),7,0)</f>
        <v>0</v>
      </c>
      <c r="I11" s="89">
        <f>VLOOKUP(B11,'No Clocks Export'!A:E,5,0)</f>
        <v>0</v>
      </c>
      <c r="J11" s="50">
        <f ca="1">VLOOKUP("Total/Average:",INDIRECT(CONCATENATE("'",B11,"'!A:i")),9,0)</f>
        <v>0</v>
      </c>
      <c r="K11" s="89">
        <f>VLOOKUP(B11,'No Clocks Export'!A:F,6,0)</f>
        <v>0</v>
      </c>
      <c r="L11" s="90">
        <f ca="1">+H11+J11</f>
        <v>0</v>
      </c>
      <c r="M11" s="89">
        <f>VLOOKUP(B11,'No Clocks Export'!A:G,7,0)</f>
        <v>0</v>
      </c>
      <c r="N11" s="91">
        <f ca="1">+L11/$C11</f>
        <v>0</v>
      </c>
      <c r="O11" s="92"/>
      <c r="P11" s="93">
        <f ca="1">VLOOKUP("Total/Average:",INDIRECT(CONCATENATE("'",B11,"'!A:f")),6,0)</f>
        <v>0</v>
      </c>
      <c r="Q11" s="89">
        <f>VLOOKUP(B11,'No Clocks Export'!A:I,9,0)</f>
        <v>392</v>
      </c>
      <c r="R11" s="42">
        <f ca="1">VLOOKUP("Total/Average:",INDIRECT(CONCATENATE("'",B11,"'!A:h")),8,0)</f>
        <v>0</v>
      </c>
      <c r="S11" s="31">
        <f>VLOOKUP(B11,'No Clocks Export'!A:J,10,0)</f>
        <v>239</v>
      </c>
      <c r="T11" s="41">
        <f ca="1">+P11+R11</f>
        <v>0</v>
      </c>
      <c r="U11" s="40">
        <f ca="1">+T11/$C11</f>
        <v>0</v>
      </c>
      <c r="W11" s="29" t="b">
        <f t="shared" ca="1" si="0"/>
        <v>1</v>
      </c>
      <c r="X11" s="29" t="b">
        <f t="shared" ca="1" si="1"/>
        <v>1</v>
      </c>
      <c r="Y11" s="29" t="b">
        <f t="shared" ca="1" si="2"/>
        <v>1</v>
      </c>
      <c r="Z11" s="29" t="b">
        <f t="shared" ca="1" si="3"/>
        <v>1</v>
      </c>
      <c r="AA11" s="29" t="b">
        <f t="shared" ca="1" si="4"/>
        <v>0</v>
      </c>
      <c r="AB11" s="29" t="b">
        <f t="shared" ca="1" si="5"/>
        <v>0</v>
      </c>
    </row>
    <row r="12" spans="2:28">
      <c r="B12" s="49" t="s">
        <v>1</v>
      </c>
      <c r="C12" s="47">
        <f ca="1">VLOOKUP("Total/Average:",INDIRECT(CONCATENATE("'",B12,"'!A:c")),3,0)</f>
        <v>158</v>
      </c>
      <c r="D12" s="31">
        <f>VLOOKUP($B12,'No Clocks Export'!A:W,2,0)</f>
        <v>158</v>
      </c>
      <c r="E12" s="30">
        <f ca="1">VLOOKUP("Total/Average:",INDIRECT(CONCATENATE("'",B12,"'!A:e")),5,0)/C12</f>
        <v>0.98734177215189878</v>
      </c>
      <c r="F12" s="87">
        <f>VLOOKUP(B12,'No Clocks Export'!A:W,4,0)</f>
        <v>0.987341772151899</v>
      </c>
      <c r="H12" s="88">
        <f ca="1">VLOOKUP("Total/Average:",INDIRECT(CONCATENATE("'",B12,"'!A:g")),7,0)</f>
        <v>8</v>
      </c>
      <c r="I12" s="89">
        <f>VLOOKUP(B12,'No Clocks Export'!A:E,5,0)</f>
        <v>8</v>
      </c>
      <c r="J12" s="50">
        <f ca="1">VLOOKUP("Total/Average:",INDIRECT(CONCATENATE("'",B12,"'!A:i")),9,0)</f>
        <v>35</v>
      </c>
      <c r="K12" s="89">
        <f>VLOOKUP(B12,'No Clocks Export'!A:F,6,0)</f>
        <v>35</v>
      </c>
      <c r="L12" s="90">
        <f ca="1">+H12+J12</f>
        <v>43</v>
      </c>
      <c r="M12" s="89">
        <f>VLOOKUP(B12,'No Clocks Export'!A:G,7,0)</f>
        <v>43</v>
      </c>
      <c r="N12" s="91">
        <f ca="1">+L12/$C12</f>
        <v>0.27215189873417722</v>
      </c>
      <c r="O12" s="92"/>
      <c r="P12" s="93">
        <f ca="1">VLOOKUP("Total/Average:",INDIRECT(CONCATENATE("'",B12,"'!A:f")),6,0)</f>
        <v>0</v>
      </c>
      <c r="Q12" s="89">
        <f>VLOOKUP(B12,'No Clocks Export'!A:I,9,0)</f>
        <v>105</v>
      </c>
      <c r="R12" s="42">
        <f ca="1">VLOOKUP("Total/Average:",INDIRECT(CONCATENATE("'",B12,"'!A:h")),8,0)</f>
        <v>0</v>
      </c>
      <c r="S12" s="31">
        <f>VLOOKUP(B12,'No Clocks Export'!A:J,10,0)</f>
        <v>53</v>
      </c>
      <c r="T12" s="41">
        <f ca="1">+P12+R12</f>
        <v>0</v>
      </c>
      <c r="U12" s="40">
        <f ca="1">+T12/$C12</f>
        <v>0</v>
      </c>
      <c r="W12" s="29" t="b">
        <f t="shared" ca="1" si="0"/>
        <v>1</v>
      </c>
      <c r="X12" s="29" t="b">
        <f t="shared" ca="1" si="1"/>
        <v>1</v>
      </c>
      <c r="Y12" s="29" t="b">
        <f t="shared" ca="1" si="2"/>
        <v>1</v>
      </c>
      <c r="Z12" s="29" t="b">
        <f t="shared" ca="1" si="3"/>
        <v>1</v>
      </c>
      <c r="AA12" s="29" t="b">
        <f t="shared" ca="1" si="4"/>
        <v>0</v>
      </c>
      <c r="AB12" s="29" t="b">
        <f t="shared" ca="1" si="5"/>
        <v>0</v>
      </c>
    </row>
    <row r="13" spans="2:28">
      <c r="B13" s="49" t="s">
        <v>394</v>
      </c>
      <c r="C13" s="47">
        <f ca="1">VLOOKUP("Total/Average:",INDIRECT(CONCATENATE("'",B13,"'!A:c")),3,0)</f>
        <v>40</v>
      </c>
      <c r="D13" s="31">
        <f>VLOOKUP($B13,'No Clocks Export'!A:W,2,0)</f>
        <v>40</v>
      </c>
      <c r="E13" s="30">
        <f ca="1">VLOOKUP("Total/Average:",INDIRECT(CONCATENATE("'",B13,"'!A:e")),5,0)/C13</f>
        <v>1</v>
      </c>
      <c r="F13" s="87">
        <f>VLOOKUP(B13,'No Clocks Export'!A:W,4,0)</f>
        <v>1</v>
      </c>
      <c r="H13" s="88">
        <f ca="1">VLOOKUP("Total/Average:",INDIRECT(CONCATENATE("'",B13,"'!A:g")),7,0)</f>
        <v>5</v>
      </c>
      <c r="I13" s="89">
        <f>VLOOKUP(B13,'No Clocks Export'!A:E,5,0)</f>
        <v>5</v>
      </c>
      <c r="J13" s="50">
        <f ca="1">VLOOKUP("Total/Average:",INDIRECT(CONCATENATE("'",B13,"'!A:i")),9,0)</f>
        <v>4</v>
      </c>
      <c r="K13" s="89">
        <f>VLOOKUP(B13,'No Clocks Export'!A:F,6,0)</f>
        <v>4</v>
      </c>
      <c r="L13" s="90">
        <f ca="1">+H13+J13</f>
        <v>9</v>
      </c>
      <c r="M13" s="89">
        <f>VLOOKUP(B13,'No Clocks Export'!A:G,7,0)</f>
        <v>9</v>
      </c>
      <c r="N13" s="91">
        <f ca="1">+L13/$C13</f>
        <v>0.22500000000000001</v>
      </c>
      <c r="O13" s="92"/>
      <c r="P13" s="93">
        <f ca="1">VLOOKUP("Total/Average:",INDIRECT(CONCATENATE("'",B13,"'!A:f")),6,0)</f>
        <v>0</v>
      </c>
      <c r="Q13" s="89">
        <f>VLOOKUP(B13,'No Clocks Export'!A:I,9,0)</f>
        <v>25</v>
      </c>
      <c r="R13" s="42">
        <f ca="1">VLOOKUP("Total/Average:",INDIRECT(CONCATENATE("'",B13,"'!A:h")),8,0)</f>
        <v>0</v>
      </c>
      <c r="S13" s="31">
        <f>VLOOKUP(B13,'No Clocks Export'!A:J,10,0)</f>
        <v>16</v>
      </c>
      <c r="T13" s="41">
        <f ca="1">+P13+R13</f>
        <v>0</v>
      </c>
      <c r="U13" s="40">
        <f ca="1">+T13/$C13</f>
        <v>0</v>
      </c>
      <c r="W13" s="29" t="b">
        <f t="shared" ca="1" si="0"/>
        <v>1</v>
      </c>
      <c r="X13" s="29" t="b">
        <f t="shared" ca="1" si="1"/>
        <v>1</v>
      </c>
      <c r="Y13" s="29" t="b">
        <f t="shared" ca="1" si="2"/>
        <v>1</v>
      </c>
      <c r="Z13" s="29" t="b">
        <f t="shared" ca="1" si="3"/>
        <v>1</v>
      </c>
      <c r="AA13" s="29" t="b">
        <f t="shared" ca="1" si="4"/>
        <v>0</v>
      </c>
      <c r="AB13" s="29" t="b">
        <f t="shared" ca="1" si="5"/>
        <v>0</v>
      </c>
    </row>
    <row r="14" spans="2:28">
      <c r="B14" s="49" t="s">
        <v>488</v>
      </c>
      <c r="C14" s="47">
        <f ca="1">VLOOKUP("Total/Average:",INDIRECT(CONCATENATE("'",B14,"'!A:c")),3,0)</f>
        <v>104</v>
      </c>
      <c r="D14" s="31">
        <f>VLOOKUP($B14,'No Clocks Export'!A:W,2,0)</f>
        <v>104</v>
      </c>
      <c r="E14" s="30">
        <f ca="1">VLOOKUP("Total/Average:",INDIRECT(CONCATENATE("'",B14,"'!A:e")),5,0)/C14</f>
        <v>1</v>
      </c>
      <c r="F14" s="87">
        <f>VLOOKUP(B14,'No Clocks Export'!A:W,4,0)</f>
        <v>1</v>
      </c>
      <c r="H14" s="88">
        <f ca="1">VLOOKUP("Total/Average:",INDIRECT(CONCATENATE("'",B14,"'!A:g")),7,0)</f>
        <v>1</v>
      </c>
      <c r="I14" s="89">
        <f>VLOOKUP(B14,'No Clocks Export'!A:E,5,0)</f>
        <v>1</v>
      </c>
      <c r="J14" s="45">
        <f ca="1">VLOOKUP("Total/Average:",INDIRECT(CONCATENATE("'",B14,"'!A:i")),9,0)</f>
        <v>13</v>
      </c>
      <c r="K14" s="89">
        <f>VLOOKUP(B14,'No Clocks Export'!A:F,6,0)</f>
        <v>13</v>
      </c>
      <c r="L14" s="90">
        <f ca="1">+H14+J14</f>
        <v>14</v>
      </c>
      <c r="M14" s="89">
        <f>VLOOKUP(B14,'No Clocks Export'!A:G,7,0)</f>
        <v>14</v>
      </c>
      <c r="N14" s="91">
        <f ca="1">+L14/$C14</f>
        <v>0.13461538461538461</v>
      </c>
      <c r="O14" s="92"/>
      <c r="P14" s="93">
        <f ca="1">VLOOKUP("Total/Average:",INDIRECT(CONCATENATE("'",B14,"'!A:f")),6,0)</f>
        <v>0</v>
      </c>
      <c r="Q14" s="89">
        <f>VLOOKUP(B14,'No Clocks Export'!A:I,9,0)</f>
        <v>48</v>
      </c>
      <c r="R14" s="42">
        <f ca="1">VLOOKUP("Total/Average:",INDIRECT(CONCATENATE("'",B14,"'!A:h")),8,0)</f>
        <v>0</v>
      </c>
      <c r="S14" s="31">
        <f>VLOOKUP(B14,'No Clocks Export'!A:J,10,0)</f>
        <v>52</v>
      </c>
      <c r="T14" s="41">
        <f ca="1">+P14+R14</f>
        <v>0</v>
      </c>
      <c r="U14" s="40">
        <f ca="1">+T14/$C14</f>
        <v>0</v>
      </c>
      <c r="W14" s="29" t="b">
        <f t="shared" ca="1" si="0"/>
        <v>1</v>
      </c>
      <c r="X14" s="29" t="b">
        <f t="shared" ca="1" si="1"/>
        <v>1</v>
      </c>
      <c r="Y14" s="29" t="b">
        <f t="shared" ca="1" si="2"/>
        <v>1</v>
      </c>
      <c r="Z14" s="29" t="b">
        <f t="shared" ca="1" si="3"/>
        <v>1</v>
      </c>
      <c r="AA14" s="29" t="b">
        <f t="shared" ca="1" si="4"/>
        <v>0</v>
      </c>
      <c r="AB14" s="29" t="b">
        <f t="shared" ca="1" si="5"/>
        <v>0</v>
      </c>
    </row>
    <row r="15" spans="2:28">
      <c r="B15" s="48" t="s">
        <v>632</v>
      </c>
      <c r="C15" s="47">
        <f ca="1">VLOOKUP("Total/Average:",INDIRECT(CONCATENATE("'",B15,"'!A:c")),3,0)</f>
        <v>96</v>
      </c>
      <c r="D15" s="31">
        <f>VLOOKUP($B15,'No Clocks Export'!A:W,2,0)</f>
        <v>96</v>
      </c>
      <c r="E15" s="30">
        <f ca="1">VLOOKUP("Total/Average:",INDIRECT(CONCATENATE("'",B15,"'!A:e")),5,0)/C15</f>
        <v>0.96875</v>
      </c>
      <c r="F15" s="87">
        <f>VLOOKUP(B15,'No Clocks Export'!A:W,4,0)</f>
        <v>0.96875</v>
      </c>
      <c r="H15" s="88">
        <f ca="1">VLOOKUP("Total/Average:",INDIRECT(CONCATENATE("'",B15,"'!A:g")),7,0)</f>
        <v>0</v>
      </c>
      <c r="I15" s="89">
        <f>VLOOKUP(B15,'No Clocks Export'!A:E,5,0)</f>
        <v>0</v>
      </c>
      <c r="J15" s="45">
        <f ca="1">VLOOKUP("Total/Average:",INDIRECT(CONCATENATE("'",B15,"'!A:i")),9,0)</f>
        <v>4</v>
      </c>
      <c r="K15" s="89">
        <f>VLOOKUP(B15,'No Clocks Export'!A:F,6,0)</f>
        <v>4</v>
      </c>
      <c r="L15" s="90">
        <f ca="1">+H15+J15</f>
        <v>4</v>
      </c>
      <c r="M15" s="89">
        <f>VLOOKUP(B15,'No Clocks Export'!A:G,7,0)</f>
        <v>4</v>
      </c>
      <c r="N15" s="91">
        <f ca="1">+L15/$C15</f>
        <v>4.1666666666666664E-2</v>
      </c>
      <c r="O15" s="92"/>
      <c r="P15" s="93">
        <f ca="1">VLOOKUP("Total/Average:",INDIRECT(CONCATENATE("'",B15,"'!A:f")),6,0)</f>
        <v>0</v>
      </c>
      <c r="Q15" s="89">
        <f>VLOOKUP(B15,'No Clocks Export'!A:I,9,0)</f>
        <v>62</v>
      </c>
      <c r="R15" s="42">
        <f ca="1">VLOOKUP("Total/Average:",INDIRECT(CONCATENATE("'",B15,"'!A:h")),8,0)</f>
        <v>0</v>
      </c>
      <c r="S15" s="31">
        <f>VLOOKUP(B15,'No Clocks Export'!A:J,10,0)</f>
        <v>34</v>
      </c>
      <c r="T15" s="41">
        <f ca="1">+P15+R15</f>
        <v>0</v>
      </c>
      <c r="U15" s="40">
        <f ca="1">+T15/$C15</f>
        <v>0</v>
      </c>
      <c r="W15" s="29" t="b">
        <f t="shared" ca="1" si="0"/>
        <v>1</v>
      </c>
      <c r="X15" s="29" t="b">
        <f t="shared" ca="1" si="1"/>
        <v>1</v>
      </c>
      <c r="Y15" s="29" t="b">
        <f t="shared" ca="1" si="2"/>
        <v>1</v>
      </c>
      <c r="Z15" s="29" t="b">
        <f t="shared" ca="1" si="3"/>
        <v>1</v>
      </c>
      <c r="AA15" s="29" t="b">
        <f t="shared" ca="1" si="4"/>
        <v>0</v>
      </c>
      <c r="AB15" s="29" t="b">
        <f t="shared" ca="1" si="5"/>
        <v>0</v>
      </c>
    </row>
    <row r="16" spans="2:28">
      <c r="B16" s="48" t="s">
        <v>311</v>
      </c>
      <c r="C16" s="47">
        <f ca="1">VLOOKUP("Total/Average:",INDIRECT(CONCATENATE("'",B16,"'!A:c")),3,0)</f>
        <v>183</v>
      </c>
      <c r="D16" s="31">
        <f>VLOOKUP($B16,'No Clocks Export'!A:W,2,0)</f>
        <v>183</v>
      </c>
      <c r="E16" s="30">
        <f ca="1">VLOOKUP("Total/Average:",INDIRECT(CONCATENATE("'",B16,"'!A:e")),5,0)/C16</f>
        <v>0.82513661202185795</v>
      </c>
      <c r="F16" s="87">
        <f>VLOOKUP(B16,'No Clocks Export'!A:W,4,0)</f>
        <v>0.82513661202185795</v>
      </c>
      <c r="H16" s="88">
        <f ca="1">VLOOKUP("Total/Average:",INDIRECT(CONCATENATE("'",B16,"'!A:g")),7,0)</f>
        <v>2</v>
      </c>
      <c r="I16" s="89">
        <f>VLOOKUP(B16,'No Clocks Export'!A:E,5,0)</f>
        <v>0</v>
      </c>
      <c r="J16" s="45">
        <f ca="1">VLOOKUP("Total/Average:",INDIRECT(CONCATENATE("'",B16,"'!A:i")),9,0)</f>
        <v>2</v>
      </c>
      <c r="K16" s="89">
        <f>VLOOKUP(B16,'No Clocks Export'!A:F,6,0)</f>
        <v>2</v>
      </c>
      <c r="L16" s="90">
        <f ca="1">+H16+J16</f>
        <v>4</v>
      </c>
      <c r="M16" s="89">
        <f>VLOOKUP(B16,'No Clocks Export'!A:G,7,0)</f>
        <v>2</v>
      </c>
      <c r="N16" s="91">
        <f ca="1">+L16/$C16</f>
        <v>2.185792349726776E-2</v>
      </c>
      <c r="O16" s="92"/>
      <c r="P16" s="93">
        <f ca="1">VLOOKUP("Total/Average:",INDIRECT(CONCATENATE("'",B16,"'!A:f")),6,0)</f>
        <v>2</v>
      </c>
      <c r="Q16" s="89">
        <f>VLOOKUP(B16,'No Clocks Export'!A:I,9,0)</f>
        <v>84</v>
      </c>
      <c r="R16" s="42">
        <f ca="1">VLOOKUP("Total/Average:",INDIRECT(CONCATENATE("'",B16,"'!A:h")),8,0)</f>
        <v>3</v>
      </c>
      <c r="S16" s="31">
        <f>VLOOKUP(B16,'No Clocks Export'!A:J,10,0)</f>
        <v>72</v>
      </c>
      <c r="T16" s="41">
        <f ca="1">+P16+R16</f>
        <v>5</v>
      </c>
      <c r="U16" s="40">
        <f ca="1">+T16/$C16</f>
        <v>2.7322404371584699E-2</v>
      </c>
      <c r="W16" s="29" t="b">
        <f t="shared" ca="1" si="0"/>
        <v>1</v>
      </c>
      <c r="X16" s="29" t="b">
        <f t="shared" ca="1" si="1"/>
        <v>1</v>
      </c>
      <c r="Y16" s="29" t="b">
        <f t="shared" ca="1" si="2"/>
        <v>0</v>
      </c>
      <c r="Z16" s="29" t="b">
        <f t="shared" ca="1" si="3"/>
        <v>1</v>
      </c>
      <c r="AA16" s="29" t="b">
        <f t="shared" ca="1" si="4"/>
        <v>0</v>
      </c>
      <c r="AB16" s="29" t="b">
        <f t="shared" ca="1" si="5"/>
        <v>0</v>
      </c>
    </row>
    <row r="17" spans="2:28">
      <c r="B17" s="48" t="s">
        <v>2473</v>
      </c>
      <c r="C17" s="47">
        <f ca="1">VLOOKUP("Total/Average:",INDIRECT(CONCATENATE("'",B17,"'!A:c")),3,0)</f>
        <v>672</v>
      </c>
      <c r="D17" s="31">
        <f>VLOOKUP($B17,'No Clocks Export'!A:W,2,0)</f>
        <v>672</v>
      </c>
      <c r="E17" s="30">
        <f ca="1">VLOOKUP("Total/Average:",INDIRECT(CONCATENATE("'",B17,"'!A:e")),5,0)/C17</f>
        <v>0.96130952380952384</v>
      </c>
      <c r="F17" s="87">
        <f>VLOOKUP(B17,'No Clocks Export'!A:W,4,0)</f>
        <v>0.96279761904761896</v>
      </c>
      <c r="H17" s="88">
        <f ca="1">VLOOKUP("Total/Average:",INDIRECT(CONCATENATE("'",B17,"'!A:g")),7,0)</f>
        <v>13</v>
      </c>
      <c r="I17" s="89">
        <f>VLOOKUP(B17,'No Clocks Export'!A:E,5,0)</f>
        <v>13</v>
      </c>
      <c r="J17" s="45">
        <f ca="1">VLOOKUP("Total/Average:",INDIRECT(CONCATENATE("'",B17,"'!A:i")),9,0)</f>
        <v>71</v>
      </c>
      <c r="K17" s="89">
        <f>VLOOKUP(B17,'No Clocks Export'!A:F,6,0)</f>
        <v>69</v>
      </c>
      <c r="L17" s="90">
        <f ca="1">+H17+J17</f>
        <v>84</v>
      </c>
      <c r="M17" s="89">
        <f>VLOOKUP(B17,'No Clocks Export'!A:G,7,0)</f>
        <v>82</v>
      </c>
      <c r="N17" s="91">
        <f ca="1">+L17/$C17</f>
        <v>0.125</v>
      </c>
      <c r="O17" s="92"/>
      <c r="P17" s="93">
        <f ca="1">VLOOKUP("Total/Average:",INDIRECT(CONCATENATE("'",B17,"'!A:f")),6,0)</f>
        <v>0</v>
      </c>
      <c r="Q17" s="89">
        <f>VLOOKUP(B17,'No Clocks Export'!A:I,9,0)</f>
        <v>396</v>
      </c>
      <c r="R17" s="42">
        <f ca="1">VLOOKUP("Total/Average:",INDIRECT(CONCATENATE("'",B17,"'!A:h")),8,0)</f>
        <v>0</v>
      </c>
      <c r="S17" s="31">
        <f>VLOOKUP(B17,'No Clocks Export'!A:J,10,0)</f>
        <v>268</v>
      </c>
      <c r="T17" s="41">
        <f ca="1">+P17+R17</f>
        <v>0</v>
      </c>
      <c r="U17" s="40">
        <f ca="1">+T17/$C17</f>
        <v>0</v>
      </c>
      <c r="W17" s="29" t="b">
        <f t="shared" ca="1" si="0"/>
        <v>1</v>
      </c>
      <c r="X17" s="29" t="b">
        <f t="shared" ca="1" si="1"/>
        <v>0</v>
      </c>
      <c r="Y17" s="29" t="b">
        <f t="shared" ca="1" si="2"/>
        <v>1</v>
      </c>
      <c r="Z17" s="29" t="b">
        <f t="shared" ca="1" si="3"/>
        <v>0</v>
      </c>
      <c r="AA17" s="29" t="b">
        <f t="shared" ca="1" si="4"/>
        <v>0</v>
      </c>
      <c r="AB17" s="29" t="b">
        <f t="shared" ca="1" si="5"/>
        <v>0</v>
      </c>
    </row>
    <row r="18" spans="2:28">
      <c r="B18" s="48" t="s">
        <v>1540</v>
      </c>
      <c r="C18" s="47">
        <f ca="1">VLOOKUP("Total/Average:",INDIRECT(CONCATENATE("'",B18,"'!A:c")),3,0)</f>
        <v>816</v>
      </c>
      <c r="D18" s="31">
        <f>VLOOKUP($B18,'No Clocks Export'!A:W,2,0)</f>
        <v>816</v>
      </c>
      <c r="E18" s="30">
        <f ca="1">VLOOKUP("Total/Average:",INDIRECT(CONCATENATE("'",B18,"'!A:e")),5,0)/C18</f>
        <v>0.98774509803921573</v>
      </c>
      <c r="F18" s="87">
        <f>VLOOKUP(B18,'No Clocks Export'!A:W,4,0)</f>
        <v>0.98774509803921595</v>
      </c>
      <c r="H18" s="88">
        <f ca="1">VLOOKUP("Total/Average:",INDIRECT(CONCATENATE("'",B18,"'!A:g")),7,0)</f>
        <v>0</v>
      </c>
      <c r="I18" s="89">
        <f>VLOOKUP(B18,'No Clocks Export'!A:E,5,0)</f>
        <v>0</v>
      </c>
      <c r="J18" s="45">
        <f ca="1">VLOOKUP("Total/Average:",INDIRECT(CONCATENATE("'",B18,"'!A:i")),9,0)</f>
        <v>0</v>
      </c>
      <c r="K18" s="89">
        <f>VLOOKUP(B18,'No Clocks Export'!A:F,6,0)</f>
        <v>0</v>
      </c>
      <c r="L18" s="90">
        <f ca="1">+H18+J18</f>
        <v>0</v>
      </c>
      <c r="M18" s="89">
        <f>VLOOKUP(B18,'No Clocks Export'!A:G,7,0)</f>
        <v>0</v>
      </c>
      <c r="N18" s="91">
        <f ca="1">+L18/$C18</f>
        <v>0</v>
      </c>
      <c r="O18" s="92"/>
      <c r="P18" s="93">
        <f ca="1">VLOOKUP("Total/Average:",INDIRECT(CONCATENATE("'",B18,"'!A:f")),6,0)</f>
        <v>0</v>
      </c>
      <c r="Q18" s="89">
        <f>VLOOKUP(B18,'No Clocks Export'!A:I,9,0)</f>
        <v>456</v>
      </c>
      <c r="R18" s="42">
        <f ca="1">VLOOKUP("Total/Average:",INDIRECT(CONCATENATE("'",B18,"'!A:h")),8,0)</f>
        <v>0</v>
      </c>
      <c r="S18" s="31">
        <f>VLOOKUP(B18,'No Clocks Export'!A:J,10,0)</f>
        <v>364</v>
      </c>
      <c r="T18" s="41">
        <f ca="1">+P18+R18</f>
        <v>0</v>
      </c>
      <c r="U18" s="40">
        <f ca="1">+T18/$C18</f>
        <v>0</v>
      </c>
      <c r="W18" s="29" t="b">
        <f t="shared" ca="1" si="0"/>
        <v>1</v>
      </c>
      <c r="X18" s="29" t="b">
        <f t="shared" ca="1" si="1"/>
        <v>1</v>
      </c>
      <c r="Y18" s="29" t="b">
        <f t="shared" ca="1" si="2"/>
        <v>1</v>
      </c>
      <c r="Z18" s="29" t="b">
        <f t="shared" ca="1" si="3"/>
        <v>1</v>
      </c>
      <c r="AA18" s="29" t="b">
        <f t="shared" ca="1" si="4"/>
        <v>0</v>
      </c>
      <c r="AB18" s="29" t="b">
        <f t="shared" ca="1" si="5"/>
        <v>0</v>
      </c>
    </row>
    <row r="19" spans="2:28">
      <c r="B19" s="48" t="s">
        <v>829</v>
      </c>
      <c r="C19" s="47">
        <f ca="1">VLOOKUP("Total/Average:",INDIRECT(CONCATENATE("'",B19,"'!A:c")),3,0)</f>
        <v>461</v>
      </c>
      <c r="D19" s="31">
        <f>VLOOKUP($B19,'No Clocks Export'!A:W,2,0)</f>
        <v>461</v>
      </c>
      <c r="E19" s="30">
        <f ca="1">VLOOKUP("Total/Average:",INDIRECT(CONCATENATE("'",B19,"'!A:e")),5,0)/C19</f>
        <v>0.94793926247288507</v>
      </c>
      <c r="F19" s="87">
        <f>VLOOKUP(B19,'No Clocks Export'!A:W,4,0)</f>
        <v>0.94577006507592198</v>
      </c>
      <c r="H19" s="88">
        <f ca="1">VLOOKUP("Total/Average:",INDIRECT(CONCATENATE("'",B19,"'!A:g")),7,0)</f>
        <v>34</v>
      </c>
      <c r="I19" s="89">
        <f>VLOOKUP(B19,'No Clocks Export'!A:E,5,0)</f>
        <v>32</v>
      </c>
      <c r="J19" s="45">
        <f ca="1">VLOOKUP("Total/Average:",INDIRECT(CONCATENATE("'",B19,"'!A:i")),9,0)</f>
        <v>8</v>
      </c>
      <c r="K19" s="89">
        <f>VLOOKUP(B19,'No Clocks Export'!A:F,6,0)</f>
        <v>6</v>
      </c>
      <c r="L19" s="90">
        <f ca="1">+H19+J19</f>
        <v>42</v>
      </c>
      <c r="M19" s="89">
        <f>VLOOKUP(B19,'No Clocks Export'!A:G,7,0)</f>
        <v>38</v>
      </c>
      <c r="N19" s="91">
        <f ca="1">+L19/$C19</f>
        <v>9.1106290672451198E-2</v>
      </c>
      <c r="O19" s="92"/>
      <c r="P19" s="93">
        <f ca="1">VLOOKUP("Total/Average:",INDIRECT(CONCATENATE("'",B19,"'!A:f")),6,0)</f>
        <v>14</v>
      </c>
      <c r="Q19" s="89">
        <f>VLOOKUP(B19,'No Clocks Export'!A:I,9,0)</f>
        <v>300</v>
      </c>
      <c r="R19" s="42">
        <f ca="1">VLOOKUP("Total/Average:",INDIRECT(CONCATENATE("'",B19,"'!A:h")),8,0)</f>
        <v>5</v>
      </c>
      <c r="S19" s="31">
        <f>VLOOKUP(B19,'No Clocks Export'!A:J,10,0)</f>
        <v>148</v>
      </c>
      <c r="T19" s="41">
        <f ca="1">+P19+R19</f>
        <v>19</v>
      </c>
      <c r="U19" s="40">
        <f ca="1">+T19/$C19</f>
        <v>4.1214750542299353E-2</v>
      </c>
      <c r="W19" s="29" t="b">
        <f t="shared" ca="1" si="0"/>
        <v>1</v>
      </c>
      <c r="X19" s="29" t="b">
        <f t="shared" ca="1" si="1"/>
        <v>0</v>
      </c>
      <c r="Y19" s="29" t="b">
        <f t="shared" ca="1" si="2"/>
        <v>0</v>
      </c>
      <c r="Z19" s="29" t="b">
        <f t="shared" ca="1" si="3"/>
        <v>0</v>
      </c>
      <c r="AA19" s="29" t="b">
        <f t="shared" ca="1" si="4"/>
        <v>0</v>
      </c>
      <c r="AB19" s="29" t="b">
        <f t="shared" ca="1" si="5"/>
        <v>0</v>
      </c>
    </row>
    <row r="20" spans="2:28">
      <c r="B20" s="48" t="s">
        <v>3149</v>
      </c>
      <c r="C20" s="47">
        <f ca="1">VLOOKUP("Total/Average:",INDIRECT(CONCATENATE("'",B20,"'!A:c")),3,0)</f>
        <v>558</v>
      </c>
      <c r="D20" s="31">
        <f>VLOOKUP($B20,'No Clocks Export'!A:W,2,0)</f>
        <v>558</v>
      </c>
      <c r="E20" s="30">
        <f ca="1">VLOOKUP("Total/Average:",INDIRECT(CONCATENATE("'",B20,"'!A:e")),5,0)/C20</f>
        <v>0.89964157706093195</v>
      </c>
      <c r="F20" s="87">
        <f>VLOOKUP(B20,'No Clocks Export'!A:W,4,0)</f>
        <v>0.89964157706093195</v>
      </c>
      <c r="H20" s="88">
        <f ca="1">VLOOKUP("Total/Average:",INDIRECT(CONCATENATE("'",B20,"'!A:g")),7,0)</f>
        <v>0</v>
      </c>
      <c r="I20" s="89">
        <f>VLOOKUP(B20,'No Clocks Export'!A:E,5,0)</f>
        <v>0</v>
      </c>
      <c r="J20" s="45">
        <f ca="1">VLOOKUP("Total/Average:",INDIRECT(CONCATENATE("'",B20,"'!A:i")),9,0)</f>
        <v>10</v>
      </c>
      <c r="K20" s="89">
        <f>VLOOKUP(B20,'No Clocks Export'!A:F,6,0)</f>
        <v>9</v>
      </c>
      <c r="L20" s="90">
        <f ca="1">+H20+J20</f>
        <v>10</v>
      </c>
      <c r="M20" s="89">
        <f>VLOOKUP(B20,'No Clocks Export'!A:G,7,0)</f>
        <v>9</v>
      </c>
      <c r="N20" s="91">
        <f ca="1">+L20/$C20</f>
        <v>1.7921146953405017E-2</v>
      </c>
      <c r="O20" s="92"/>
      <c r="P20" s="93">
        <f ca="1">VLOOKUP("Total/Average:",INDIRECT(CONCATENATE("'",B20,"'!A:f")),6,0)</f>
        <v>0</v>
      </c>
      <c r="Q20" s="89">
        <f>VLOOKUP(B20,'No Clocks Export'!A:I,9,0)</f>
        <v>362</v>
      </c>
      <c r="R20" s="42">
        <f ca="1">VLOOKUP("Total/Average:",INDIRECT(CONCATENATE("'",B20,"'!A:h")),8,0)</f>
        <v>0</v>
      </c>
      <c r="S20" s="31">
        <f>VLOOKUP(B20,'No Clocks Export'!A:J,10,0)</f>
        <v>149</v>
      </c>
      <c r="T20" s="41">
        <f ca="1">+P20+R20</f>
        <v>0</v>
      </c>
      <c r="U20" s="40">
        <f ca="1">+T20/$C20</f>
        <v>0</v>
      </c>
      <c r="W20" s="29" t="b">
        <f t="shared" ca="1" si="0"/>
        <v>1</v>
      </c>
      <c r="X20" s="29" t="b">
        <f t="shared" ca="1" si="1"/>
        <v>1</v>
      </c>
      <c r="Y20" s="29" t="b">
        <f t="shared" ca="1" si="2"/>
        <v>1</v>
      </c>
      <c r="Z20" s="29" t="b">
        <f t="shared" ca="1" si="3"/>
        <v>0</v>
      </c>
      <c r="AA20" s="29" t="b">
        <f t="shared" ca="1" si="4"/>
        <v>0</v>
      </c>
      <c r="AB20" s="29" t="b">
        <f t="shared" ca="1" si="5"/>
        <v>0</v>
      </c>
    </row>
    <row r="21" spans="2:28">
      <c r="B21" s="48" t="s">
        <v>1133</v>
      </c>
      <c r="C21" s="47">
        <f ca="1">VLOOKUP("Total/Average:",INDIRECT(CONCATENATE("'",B21,"'!A:c")),3,0)</f>
        <v>386</v>
      </c>
      <c r="D21" s="31">
        <f>VLOOKUP($B21,'No Clocks Export'!A:W,2,0)</f>
        <v>386</v>
      </c>
      <c r="E21" s="30">
        <f ca="1">VLOOKUP("Total/Average:",INDIRECT(CONCATENATE("'",B21,"'!A:e")),5,0)/C21</f>
        <v>0.94041450777202074</v>
      </c>
      <c r="F21" s="87">
        <f>VLOOKUP(B21,'No Clocks Export'!A:W,4,0)</f>
        <v>0.94041450777202096</v>
      </c>
      <c r="H21" s="88">
        <f ca="1">VLOOKUP("Total/Average:",INDIRECT(CONCATENATE("'",B21,"'!A:g")),7,0)</f>
        <v>14</v>
      </c>
      <c r="I21" s="89">
        <f>VLOOKUP(B21,'No Clocks Export'!A:E,5,0)</f>
        <v>14</v>
      </c>
      <c r="J21" s="45">
        <f ca="1">VLOOKUP("Total/Average:",INDIRECT(CONCATENATE("'",B21,"'!A:i")),9,0)</f>
        <v>34</v>
      </c>
      <c r="K21" s="89">
        <f>VLOOKUP(B21,'No Clocks Export'!A:F,6,0)</f>
        <v>31</v>
      </c>
      <c r="L21" s="90">
        <f ca="1">+H21+J21</f>
        <v>48</v>
      </c>
      <c r="M21" s="89">
        <f>VLOOKUP(B21,'No Clocks Export'!A:G,7,0)</f>
        <v>45</v>
      </c>
      <c r="N21" s="91">
        <f ca="1">+L21/$C21</f>
        <v>0.12435233160621761</v>
      </c>
      <c r="O21" s="92"/>
      <c r="P21" s="93">
        <f ca="1">VLOOKUP("Total/Average:",INDIRECT(CONCATENATE("'",B21,"'!A:f")),6,0)</f>
        <v>18</v>
      </c>
      <c r="Q21" s="89">
        <f>VLOOKUP(B21,'No Clocks Export'!A:I,9,0)</f>
        <v>137</v>
      </c>
      <c r="R21" s="42">
        <f ca="1">VLOOKUP("Total/Average:",INDIRECT(CONCATENATE("'",B21,"'!A:h")),8,0)</f>
        <v>21</v>
      </c>
      <c r="S21" s="31">
        <f>VLOOKUP(B21,'No Clocks Export'!A:J,10,0)</f>
        <v>226</v>
      </c>
      <c r="T21" s="41">
        <f ca="1">+P21+R21</f>
        <v>39</v>
      </c>
      <c r="U21" s="40">
        <f ca="1">+T21/$C21</f>
        <v>0.10103626943005181</v>
      </c>
      <c r="W21" s="29" t="b">
        <f t="shared" ca="1" si="0"/>
        <v>1</v>
      </c>
      <c r="X21" s="29" t="b">
        <f t="shared" ca="1" si="1"/>
        <v>1</v>
      </c>
      <c r="Y21" s="29" t="b">
        <f t="shared" ca="1" si="2"/>
        <v>1</v>
      </c>
      <c r="Z21" s="29" t="b">
        <f t="shared" ca="1" si="3"/>
        <v>0</v>
      </c>
      <c r="AA21" s="29" t="b">
        <f t="shared" ca="1" si="4"/>
        <v>0</v>
      </c>
      <c r="AB21" s="29" t="b">
        <f t="shared" ca="1" si="5"/>
        <v>0</v>
      </c>
    </row>
    <row r="22" spans="2:28">
      <c r="B22" s="48" t="s">
        <v>2082</v>
      </c>
      <c r="C22" s="47">
        <f ca="1">VLOOKUP("Total/Average:",INDIRECT(CONCATENATE("'",B22,"'!A:c")),3,0)</f>
        <v>247</v>
      </c>
      <c r="D22" s="31">
        <f>VLOOKUP($B22,'No Clocks Export'!A:W,2,0)</f>
        <v>247</v>
      </c>
      <c r="E22" s="30">
        <f ca="1">VLOOKUP("Total/Average:",INDIRECT(CONCATENATE("'",B22,"'!A:e")),5,0)/C22</f>
        <v>0.77327935222672062</v>
      </c>
      <c r="F22" s="87">
        <f>VLOOKUP(B22,'No Clocks Export'!A:W,4,0)</f>
        <v>0.77327935222672095</v>
      </c>
      <c r="H22" s="88">
        <f ca="1">VLOOKUP("Total/Average:",INDIRECT(CONCATENATE("'",B22,"'!A:g")),7,0)</f>
        <v>31</v>
      </c>
      <c r="I22" s="89">
        <f>VLOOKUP(B22,'No Clocks Export'!A:E,5,0)</f>
        <v>30</v>
      </c>
      <c r="J22" s="45">
        <f ca="1">VLOOKUP("Total/Average:",INDIRECT(CONCATENATE("'",B22,"'!A:i")),9,0)</f>
        <v>25</v>
      </c>
      <c r="K22" s="89">
        <f>VLOOKUP(B22,'No Clocks Export'!A:F,6,0)</f>
        <v>25</v>
      </c>
      <c r="L22" s="90">
        <f ca="1">+H22+J22</f>
        <v>56</v>
      </c>
      <c r="M22" s="89">
        <f>VLOOKUP(B22,'No Clocks Export'!A:G,7,0)</f>
        <v>55</v>
      </c>
      <c r="N22" s="91">
        <f ca="1">+L22/$C22</f>
        <v>0.22672064777327935</v>
      </c>
      <c r="O22" s="92"/>
      <c r="P22" s="93">
        <f ca="1">VLOOKUP("Total/Average:",INDIRECT(CONCATENATE("'",B22,"'!A:f")),6,0)</f>
        <v>12</v>
      </c>
      <c r="Q22" s="89">
        <f>VLOOKUP(B22,'No Clocks Export'!A:I,9,0)</f>
        <v>170</v>
      </c>
      <c r="R22" s="42">
        <f ca="1">VLOOKUP("Total/Average:",INDIRECT(CONCATENATE("'",B22,"'!A:h")),8,0)</f>
        <v>0</v>
      </c>
      <c r="S22" s="31">
        <f>VLOOKUP(B22,'No Clocks Export'!A:J,10,0)</f>
        <v>18</v>
      </c>
      <c r="T22" s="41">
        <f ca="1">+P22+R22</f>
        <v>12</v>
      </c>
      <c r="U22" s="40">
        <f ca="1">+T22/$C22</f>
        <v>4.8582995951417005E-2</v>
      </c>
      <c r="W22" s="29" t="b">
        <f t="shared" ca="1" si="0"/>
        <v>1</v>
      </c>
      <c r="X22" s="29" t="b">
        <f t="shared" ca="1" si="1"/>
        <v>1</v>
      </c>
      <c r="Y22" s="29" t="b">
        <f t="shared" ca="1" si="2"/>
        <v>0</v>
      </c>
      <c r="Z22" s="29" t="b">
        <f t="shared" ca="1" si="3"/>
        <v>1</v>
      </c>
      <c r="AA22" s="29" t="b">
        <f t="shared" ca="1" si="4"/>
        <v>0</v>
      </c>
      <c r="AB22" s="29" t="b">
        <f t="shared" ca="1" si="5"/>
        <v>0</v>
      </c>
    </row>
    <row r="23" spans="2:28">
      <c r="B23" s="48" t="s">
        <v>3023</v>
      </c>
      <c r="C23" s="47">
        <f ca="1">VLOOKUP("Total/Average:",INDIRECT(CONCATENATE("'",B23,"'!A:c")),3,0)</f>
        <v>773</v>
      </c>
      <c r="D23" s="31">
        <f>VLOOKUP($B23,'No Clocks Export'!A:W,2,0)</f>
        <v>773</v>
      </c>
      <c r="E23" s="30">
        <f ca="1">VLOOKUP("Total/Average:",INDIRECT(CONCATENATE("'",B23,"'!A:e")),5,0)/C23</f>
        <v>0.80206985769728334</v>
      </c>
      <c r="F23" s="87">
        <f>VLOOKUP(B23,'No Clocks Export'!A:W,4,0)</f>
        <v>0.80206985769728301</v>
      </c>
      <c r="H23" s="88">
        <f ca="1">VLOOKUP("Total/Average:",INDIRECT(CONCATENATE("'",B23,"'!A:g")),7,0)</f>
        <v>0</v>
      </c>
      <c r="I23" s="89">
        <f>VLOOKUP(B23,'No Clocks Export'!A:E,5,0)</f>
        <v>0</v>
      </c>
      <c r="J23" s="45">
        <f ca="1">VLOOKUP("Total/Average:",INDIRECT(CONCATENATE("'",B23,"'!A:i")),9,0)</f>
        <v>0</v>
      </c>
      <c r="K23" s="89">
        <f>VLOOKUP(B23,'No Clocks Export'!A:F,6,0)</f>
        <v>0</v>
      </c>
      <c r="L23" s="90">
        <f ca="1">+H23+J23</f>
        <v>0</v>
      </c>
      <c r="M23" s="89">
        <f>VLOOKUP(B23,'No Clocks Export'!A:G,7,0)</f>
        <v>0</v>
      </c>
      <c r="N23" s="91">
        <f ca="1">+L23/$C23</f>
        <v>0</v>
      </c>
      <c r="O23" s="92"/>
      <c r="P23" s="93">
        <f ca="1">VLOOKUP("Total/Average:",INDIRECT(CONCATENATE("'",B23,"'!A:f")),6,0)</f>
        <v>0</v>
      </c>
      <c r="Q23" s="89">
        <f>VLOOKUP(B23,'No Clocks Export'!A:I,9,0)</f>
        <v>429</v>
      </c>
      <c r="R23" s="42">
        <f ca="1">VLOOKUP("Total/Average:",INDIRECT(CONCATENATE("'",B23,"'!A:h")),8,0)</f>
        <v>0</v>
      </c>
      <c r="S23" s="31">
        <f>VLOOKUP(B23,'No Clocks Export'!A:J,10,0)</f>
        <v>226</v>
      </c>
      <c r="T23" s="41">
        <f ca="1">+P23+R23</f>
        <v>0</v>
      </c>
      <c r="U23" s="40">
        <f ca="1">+T23/$C23</f>
        <v>0</v>
      </c>
      <c r="W23" s="29" t="b">
        <f t="shared" ca="1" si="0"/>
        <v>1</v>
      </c>
      <c r="X23" s="29" t="b">
        <f t="shared" ca="1" si="1"/>
        <v>1</v>
      </c>
      <c r="Y23" s="29" t="b">
        <f t="shared" ca="1" si="2"/>
        <v>1</v>
      </c>
      <c r="Z23" s="29" t="b">
        <f t="shared" ca="1" si="3"/>
        <v>1</v>
      </c>
      <c r="AA23" s="29" t="b">
        <f t="shared" ca="1" si="4"/>
        <v>0</v>
      </c>
      <c r="AB23" s="29" t="b">
        <f t="shared" ca="1" si="5"/>
        <v>0</v>
      </c>
    </row>
    <row r="24" spans="2:28">
      <c r="B24" s="39" t="s">
        <v>3303</v>
      </c>
      <c r="C24" s="38">
        <f ca="1">VLOOKUP("Total/Average:",INDIRECT(CONCATENATE("'",B24,"'!A:c")),3,0)</f>
        <v>734</v>
      </c>
      <c r="D24" s="34">
        <f>VLOOKUP($B24,'No Clocks Export'!A:W,2,0)</f>
        <v>734</v>
      </c>
      <c r="E24" s="37">
        <f ca="1">VLOOKUP("Total/Average:",INDIRECT(CONCATENATE("'",B24,"'!A:e")),5,0)/C24</f>
        <v>0.85558583106267028</v>
      </c>
      <c r="F24" s="86">
        <f>VLOOKUP(B24,'No Clocks Export'!A:W,4,0)</f>
        <v>0.85558583106267005</v>
      </c>
      <c r="H24" s="94">
        <f ca="1">VLOOKUP("Total/Average:",INDIRECT(CONCATENATE("'",B24,"'!A:g")),7,0)</f>
        <v>0</v>
      </c>
      <c r="I24" s="95">
        <f>VLOOKUP(B24,'No Clocks Export'!A:E,5,0)</f>
        <v>0</v>
      </c>
      <c r="J24" s="36">
        <f ca="1">VLOOKUP("Total/Average:",INDIRECT(CONCATENATE("'",B24,"'!A:i")),9,0)</f>
        <v>0</v>
      </c>
      <c r="K24" s="95">
        <f>VLOOKUP(B24,'No Clocks Export'!A:F,6,0)</f>
        <v>0</v>
      </c>
      <c r="L24" s="96">
        <f ca="1">+H24+J24</f>
        <v>0</v>
      </c>
      <c r="M24" s="95">
        <f>VLOOKUP(B24,'No Clocks Export'!A:G,7,0)</f>
        <v>0</v>
      </c>
      <c r="N24" s="97">
        <f ca="1">+L24/$C24</f>
        <v>0</v>
      </c>
      <c r="O24" s="92"/>
      <c r="P24" s="98">
        <f ca="1">VLOOKUP("Total/Average:",INDIRECT(CONCATENATE("'",B24,"'!A:f")),6,0)</f>
        <v>4</v>
      </c>
      <c r="Q24" s="95">
        <f>VLOOKUP(B24,'No Clocks Export'!A:I,9,0)</f>
        <v>353</v>
      </c>
      <c r="R24" s="35">
        <f ca="1">VLOOKUP("Total/Average:",INDIRECT(CONCATENATE("'",B24,"'!A:h")),8,0)</f>
        <v>10</v>
      </c>
      <c r="S24" s="34">
        <f>VLOOKUP(B24,'No Clocks Export'!A:J,10,0)</f>
        <v>296</v>
      </c>
      <c r="T24" s="33">
        <f ca="1">+P24+R24</f>
        <v>14</v>
      </c>
      <c r="U24" s="32">
        <f ca="1">+T24/$C24</f>
        <v>1.9073569482288829E-2</v>
      </c>
      <c r="W24" s="29" t="b">
        <f t="shared" ca="1" si="0"/>
        <v>1</v>
      </c>
      <c r="X24" s="29" t="b">
        <f t="shared" ca="1" si="1"/>
        <v>1</v>
      </c>
      <c r="Y24" s="29" t="b">
        <f t="shared" ca="1" si="2"/>
        <v>1</v>
      </c>
      <c r="Z24" s="29" t="b">
        <f t="shared" ca="1" si="3"/>
        <v>1</v>
      </c>
      <c r="AA24" s="29" t="b">
        <f t="shared" ca="1" si="4"/>
        <v>0</v>
      </c>
      <c r="AB24" s="29" t="b">
        <f t="shared" ca="1" si="5"/>
        <v>0</v>
      </c>
    </row>
    <row r="25" spans="2:28">
      <c r="H25" s="92"/>
      <c r="I25" s="92"/>
      <c r="J25" s="92"/>
      <c r="K25" s="92"/>
      <c r="L25" s="92"/>
      <c r="M25" s="92"/>
      <c r="N25" s="92"/>
      <c r="O25" s="92"/>
      <c r="P25" s="92"/>
      <c r="Q25" s="92"/>
      <c r="R25" s="31"/>
      <c r="S25" s="31"/>
    </row>
  </sheetData>
  <mergeCells count="12">
    <mergeCell ref="N3:N4"/>
    <mergeCell ref="M3:M4"/>
    <mergeCell ref="W4:AB4"/>
    <mergeCell ref="C3:C4"/>
    <mergeCell ref="E3:E4"/>
    <mergeCell ref="H3:H4"/>
    <mergeCell ref="J3:J4"/>
    <mergeCell ref="L3:L4"/>
    <mergeCell ref="D3:D4"/>
    <mergeCell ref="F3:F4"/>
    <mergeCell ref="I3:I4"/>
    <mergeCell ref="K3:K4"/>
  </mergeCells>
  <pageMargins left="0.25" right="0.25" top="0.75" bottom="0.75" header="0.3" footer="0.3"/>
  <pageSetup scale="48" fitToHeight="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2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773</v>
      </c>
    </row>
    <row r="3" spans="1:25">
      <c r="A3" s="2" t="s">
        <v>774</v>
      </c>
    </row>
    <row r="4" spans="1:25">
      <c r="A4" s="2" t="s">
        <v>775</v>
      </c>
    </row>
    <row r="6" spans="1:25" ht="15.75">
      <c r="A6" s="3" t="s">
        <v>776</v>
      </c>
    </row>
    <row r="7" spans="1:25">
      <c r="A7" s="26"/>
      <c r="B7" s="26"/>
      <c r="C7" s="26"/>
      <c r="D7" s="26"/>
      <c r="E7" s="26"/>
      <c r="F7" s="27" t="s">
        <v>777</v>
      </c>
      <c r="G7" s="27"/>
      <c r="H7" s="27"/>
      <c r="I7" s="27"/>
      <c r="J7" s="27"/>
      <c r="K7" s="27"/>
      <c r="L7" s="27"/>
      <c r="M7" s="27"/>
      <c r="N7" s="27"/>
      <c r="O7" s="26"/>
    </row>
    <row r="8" spans="1:25" ht="25.5">
      <c r="A8" s="4" t="s">
        <v>778</v>
      </c>
      <c r="B8" s="5" t="s">
        <v>779</v>
      </c>
      <c r="C8" s="5" t="s">
        <v>780</v>
      </c>
      <c r="D8" s="6" t="s">
        <v>781</v>
      </c>
      <c r="E8" s="5" t="s">
        <v>782</v>
      </c>
      <c r="F8" s="5" t="s">
        <v>784</v>
      </c>
      <c r="G8" s="5" t="s">
        <v>785</v>
      </c>
      <c r="H8" s="5" t="s">
        <v>786</v>
      </c>
      <c r="I8" s="5" t="s">
        <v>787</v>
      </c>
      <c r="J8" s="5" t="s">
        <v>788</v>
      </c>
      <c r="K8" s="5" t="s">
        <v>789</v>
      </c>
      <c r="L8" s="8" t="s">
        <v>790</v>
      </c>
      <c r="M8" s="8" t="s">
        <v>791</v>
      </c>
      <c r="N8" s="8" t="s">
        <v>792</v>
      </c>
      <c r="O8" s="5" t="s">
        <v>793</v>
      </c>
      <c r="Q8" s="10" t="s">
        <v>783</v>
      </c>
      <c r="R8" s="10" t="s">
        <v>783</v>
      </c>
      <c r="S8" s="10" t="s">
        <v>783</v>
      </c>
      <c r="T8" s="10" t="s">
        <v>783</v>
      </c>
      <c r="U8" s="11" t="s">
        <v>794</v>
      </c>
      <c r="V8" s="11" t="s">
        <v>795</v>
      </c>
      <c r="W8" s="11" t="s">
        <v>796</v>
      </c>
      <c r="X8" s="11" t="s">
        <v>797</v>
      </c>
      <c r="Y8" s="11" t="s">
        <v>798</v>
      </c>
    </row>
    <row r="9" spans="1:25">
      <c r="A9" s="18" t="s">
        <v>799</v>
      </c>
      <c r="B9" s="19">
        <v>0</v>
      </c>
      <c r="C9" s="19">
        <v>30</v>
      </c>
      <c r="D9" s="20">
        <v>0</v>
      </c>
      <c r="E9" s="19">
        <v>30</v>
      </c>
      <c r="F9" s="19">
        <v>0</v>
      </c>
      <c r="G9" s="19">
        <v>0</v>
      </c>
      <c r="H9" s="19">
        <v>0</v>
      </c>
      <c r="I9" s="19">
        <v>0</v>
      </c>
      <c r="J9" s="19">
        <v>0</v>
      </c>
      <c r="K9" s="19">
        <v>0</v>
      </c>
      <c r="L9" s="22">
        <v>0</v>
      </c>
      <c r="M9" s="22">
        <v>0</v>
      </c>
      <c r="N9" s="22">
        <v>0</v>
      </c>
      <c r="O9" s="19">
        <v>30</v>
      </c>
      <c r="Q9" s="19">
        <v>0</v>
      </c>
      <c r="R9" s="19">
        <v>0</v>
      </c>
      <c r="S9" s="19">
        <v>0</v>
      </c>
      <c r="T9" s="19">
        <v>0</v>
      </c>
      <c r="U9" s="20">
        <v>0</v>
      </c>
      <c r="V9" s="20">
        <v>0</v>
      </c>
      <c r="W9" s="20">
        <v>10020</v>
      </c>
      <c r="X9" s="20">
        <v>0</v>
      </c>
      <c r="Y9" s="20">
        <v>0</v>
      </c>
    </row>
    <row r="10" spans="1:25">
      <c r="A10" s="18" t="s">
        <v>800</v>
      </c>
      <c r="B10" s="19">
        <v>0</v>
      </c>
      <c r="C10" s="19">
        <v>38</v>
      </c>
      <c r="D10" s="20">
        <v>0</v>
      </c>
      <c r="E10" s="19">
        <v>38</v>
      </c>
      <c r="F10" s="19">
        <v>0</v>
      </c>
      <c r="G10" s="19">
        <v>0</v>
      </c>
      <c r="H10" s="19">
        <v>0</v>
      </c>
      <c r="I10" s="19">
        <v>0</v>
      </c>
      <c r="J10" s="19">
        <v>0</v>
      </c>
      <c r="K10" s="19">
        <v>0</v>
      </c>
      <c r="L10" s="22">
        <v>0</v>
      </c>
      <c r="M10" s="22">
        <v>0</v>
      </c>
      <c r="N10" s="22">
        <v>0</v>
      </c>
      <c r="O10" s="19">
        <v>38</v>
      </c>
      <c r="Q10" s="19">
        <v>0</v>
      </c>
      <c r="R10" s="19">
        <v>0</v>
      </c>
      <c r="S10" s="19">
        <v>0</v>
      </c>
      <c r="T10" s="19">
        <v>0</v>
      </c>
      <c r="U10" s="20">
        <v>0</v>
      </c>
      <c r="V10" s="20">
        <v>0</v>
      </c>
      <c r="W10" s="20">
        <v>15190</v>
      </c>
      <c r="X10" s="20">
        <v>0</v>
      </c>
      <c r="Y10" s="20">
        <v>0</v>
      </c>
    </row>
    <row r="11" spans="1:25">
      <c r="A11" s="18" t="s">
        <v>801</v>
      </c>
      <c r="B11" s="19">
        <v>0</v>
      </c>
      <c r="C11" s="19">
        <v>14</v>
      </c>
      <c r="D11" s="20">
        <v>0</v>
      </c>
      <c r="E11" s="19">
        <v>13</v>
      </c>
      <c r="F11" s="19">
        <v>0</v>
      </c>
      <c r="G11" s="19">
        <v>0</v>
      </c>
      <c r="H11" s="19">
        <v>0</v>
      </c>
      <c r="I11" s="19">
        <v>0</v>
      </c>
      <c r="J11" s="19">
        <v>0</v>
      </c>
      <c r="K11" s="19">
        <v>0</v>
      </c>
      <c r="L11" s="22">
        <v>0</v>
      </c>
      <c r="M11" s="22">
        <v>0</v>
      </c>
      <c r="N11" s="22">
        <v>0</v>
      </c>
      <c r="O11" s="19">
        <v>14</v>
      </c>
      <c r="Q11" s="19">
        <v>0</v>
      </c>
      <c r="R11" s="19">
        <v>0</v>
      </c>
      <c r="S11" s="19">
        <v>0</v>
      </c>
      <c r="T11" s="19">
        <v>0</v>
      </c>
      <c r="U11" s="20">
        <v>0</v>
      </c>
      <c r="V11" s="20">
        <v>0</v>
      </c>
      <c r="W11" s="20">
        <v>8624</v>
      </c>
      <c r="X11" s="20">
        <v>0</v>
      </c>
      <c r="Y11" s="20">
        <v>0</v>
      </c>
    </row>
    <row r="12" spans="1:25">
      <c r="A12" s="18" t="s">
        <v>802</v>
      </c>
      <c r="B12" s="19">
        <v>0</v>
      </c>
      <c r="C12" s="19">
        <v>42</v>
      </c>
      <c r="D12" s="20">
        <v>0</v>
      </c>
      <c r="E12" s="19">
        <v>42</v>
      </c>
      <c r="F12" s="19">
        <v>0</v>
      </c>
      <c r="G12" s="19">
        <v>0</v>
      </c>
      <c r="H12" s="19">
        <v>0</v>
      </c>
      <c r="I12" s="19">
        <v>0</v>
      </c>
      <c r="J12" s="19">
        <v>0</v>
      </c>
      <c r="K12" s="19">
        <v>0</v>
      </c>
      <c r="L12" s="22">
        <v>0</v>
      </c>
      <c r="M12" s="22">
        <v>0</v>
      </c>
      <c r="N12" s="22">
        <v>0</v>
      </c>
      <c r="O12" s="19">
        <v>42</v>
      </c>
      <c r="Q12" s="19">
        <v>0</v>
      </c>
      <c r="R12" s="19">
        <v>0</v>
      </c>
      <c r="S12" s="19">
        <v>0</v>
      </c>
      <c r="T12" s="19">
        <v>0</v>
      </c>
      <c r="U12" s="20">
        <v>0</v>
      </c>
      <c r="V12" s="20">
        <v>0</v>
      </c>
      <c r="W12" s="20">
        <v>14382</v>
      </c>
      <c r="X12" s="20">
        <v>0</v>
      </c>
      <c r="Y12" s="20">
        <v>0</v>
      </c>
    </row>
    <row r="13" spans="1:25">
      <c r="A13" s="18" t="s">
        <v>803</v>
      </c>
      <c r="B13" s="19">
        <v>0</v>
      </c>
      <c r="C13" s="19">
        <v>472</v>
      </c>
      <c r="D13" s="20">
        <v>0</v>
      </c>
      <c r="E13" s="19">
        <v>469</v>
      </c>
      <c r="F13" s="19">
        <v>0</v>
      </c>
      <c r="G13" s="19">
        <v>0</v>
      </c>
      <c r="H13" s="19">
        <v>0</v>
      </c>
      <c r="I13" s="19">
        <v>0</v>
      </c>
      <c r="J13" s="19">
        <v>0</v>
      </c>
      <c r="K13" s="19">
        <v>0</v>
      </c>
      <c r="L13" s="22">
        <v>0</v>
      </c>
      <c r="M13" s="22">
        <v>0</v>
      </c>
      <c r="N13" s="22">
        <v>0</v>
      </c>
      <c r="O13" s="19">
        <v>472</v>
      </c>
      <c r="Q13" s="19">
        <v>0</v>
      </c>
      <c r="R13" s="19">
        <v>0</v>
      </c>
      <c r="S13" s="19">
        <v>0</v>
      </c>
      <c r="T13" s="19">
        <v>0</v>
      </c>
      <c r="U13" s="20">
        <v>0</v>
      </c>
      <c r="V13" s="20">
        <v>0</v>
      </c>
      <c r="W13" s="20">
        <v>143460</v>
      </c>
      <c r="X13" s="20">
        <v>0</v>
      </c>
      <c r="Y13" s="20">
        <v>0</v>
      </c>
    </row>
    <row r="14" spans="1:25">
      <c r="A14" s="18" t="s">
        <v>804</v>
      </c>
      <c r="B14" s="19">
        <v>0</v>
      </c>
      <c r="C14" s="19">
        <v>36</v>
      </c>
      <c r="D14" s="20">
        <v>0</v>
      </c>
      <c r="E14" s="19">
        <v>35</v>
      </c>
      <c r="F14" s="19">
        <v>0</v>
      </c>
      <c r="G14" s="19">
        <v>0</v>
      </c>
      <c r="H14" s="19">
        <v>0</v>
      </c>
      <c r="I14" s="19">
        <v>0</v>
      </c>
      <c r="J14" s="19">
        <v>0</v>
      </c>
      <c r="K14" s="19">
        <v>0</v>
      </c>
      <c r="L14" s="22">
        <v>0</v>
      </c>
      <c r="M14" s="22">
        <v>0</v>
      </c>
      <c r="N14" s="22">
        <v>0</v>
      </c>
      <c r="O14" s="19">
        <v>36</v>
      </c>
      <c r="Q14" s="19">
        <v>0</v>
      </c>
      <c r="R14" s="19">
        <v>0</v>
      </c>
      <c r="S14" s="19">
        <v>0</v>
      </c>
      <c r="T14" s="19">
        <v>0</v>
      </c>
      <c r="U14" s="20">
        <v>0</v>
      </c>
      <c r="V14" s="20">
        <v>0</v>
      </c>
      <c r="W14" s="20">
        <v>12132</v>
      </c>
      <c r="X14" s="20">
        <v>0</v>
      </c>
      <c r="Y14" s="20">
        <v>0</v>
      </c>
    </row>
    <row r="15" spans="1:25">
      <c r="A15" s="18" t="s">
        <v>805</v>
      </c>
      <c r="B15" s="19">
        <v>0</v>
      </c>
      <c r="C15" s="19">
        <v>0</v>
      </c>
      <c r="D15" s="20">
        <v>0</v>
      </c>
      <c r="E15" s="19">
        <v>0</v>
      </c>
      <c r="F15" s="19">
        <v>0</v>
      </c>
      <c r="G15" s="19">
        <v>0</v>
      </c>
      <c r="H15" s="19">
        <v>0</v>
      </c>
      <c r="I15" s="19">
        <v>0</v>
      </c>
      <c r="J15" s="19">
        <v>0</v>
      </c>
      <c r="K15" s="19">
        <v>0</v>
      </c>
      <c r="L15" s="22">
        <v>0</v>
      </c>
      <c r="M15" s="22">
        <v>0</v>
      </c>
      <c r="N15" s="22">
        <v>0</v>
      </c>
      <c r="O15" s="19">
        <v>0</v>
      </c>
      <c r="Q15" s="19">
        <v>0</v>
      </c>
      <c r="R15" s="19">
        <v>0</v>
      </c>
      <c r="S15" s="19">
        <v>0</v>
      </c>
      <c r="T15" s="19">
        <v>0</v>
      </c>
      <c r="U15" s="20">
        <v>0</v>
      </c>
      <c r="V15" s="20">
        <v>0</v>
      </c>
      <c r="W15" s="20">
        <v>0</v>
      </c>
      <c r="X15" s="20">
        <v>0</v>
      </c>
      <c r="Y15" s="20">
        <v>0</v>
      </c>
    </row>
    <row r="16" spans="1:25">
      <c r="A16" s="16" t="s">
        <v>806</v>
      </c>
      <c r="B16" s="13">
        <f>SUM(B9:B15)</f>
        <v>0</v>
      </c>
      <c r="C16" s="13">
        <f>SUM(C9:C15)</f>
        <v>632</v>
      </c>
      <c r="D16" s="14">
        <f>IF(K16 &gt; 0, U16 / K16, 0)</f>
        <v>0</v>
      </c>
      <c r="E16" s="13">
        <f t="shared" ref="E16:K16" si="0">SUM(E9:E15)</f>
        <v>627</v>
      </c>
      <c r="F16" s="13">
        <f t="shared" si="0"/>
        <v>0</v>
      </c>
      <c r="G16" s="13">
        <f t="shared" si="0"/>
        <v>0</v>
      </c>
      <c r="H16" s="13">
        <f t="shared" si="0"/>
        <v>0</v>
      </c>
      <c r="I16" s="13">
        <f t="shared" si="0"/>
        <v>0</v>
      </c>
      <c r="J16" s="13">
        <f t="shared" si="0"/>
        <v>0</v>
      </c>
      <c r="K16" s="13">
        <f t="shared" si="0"/>
        <v>0</v>
      </c>
      <c r="L16" s="15">
        <f>IF(C16 &gt; 0, J16 / C16, 0)</f>
        <v>0</v>
      </c>
      <c r="M16" s="15">
        <f>IF(C16 &gt; 0, K16 / (C16), 0)</f>
        <v>0</v>
      </c>
      <c r="N16" s="15">
        <f>M16 - L16</f>
        <v>0</v>
      </c>
      <c r="O16" s="13">
        <f>SUM(O9:O15)</f>
        <v>632</v>
      </c>
      <c r="Q16" s="13">
        <f t="shared" ref="Q16:Y16" si="1">SUM(Q9:Q15)</f>
        <v>0</v>
      </c>
      <c r="R16" s="13">
        <f t="shared" si="1"/>
        <v>0</v>
      </c>
      <c r="S16" s="13">
        <f t="shared" si="1"/>
        <v>0</v>
      </c>
      <c r="T16" s="13">
        <f t="shared" si="1"/>
        <v>0</v>
      </c>
      <c r="U16" s="14">
        <f t="shared" si="1"/>
        <v>0</v>
      </c>
      <c r="V16" s="14">
        <f t="shared" si="1"/>
        <v>0</v>
      </c>
      <c r="W16" s="14">
        <f t="shared" si="1"/>
        <v>203808</v>
      </c>
      <c r="X16" s="14">
        <f t="shared" si="1"/>
        <v>0</v>
      </c>
      <c r="Y16" s="14">
        <f t="shared" si="1"/>
        <v>0</v>
      </c>
    </row>
    <row r="18" spans="1:19" ht="15.75">
      <c r="A18" s="3" t="s">
        <v>807</v>
      </c>
    </row>
    <row r="19" spans="1:19">
      <c r="A19" s="26"/>
      <c r="B19" s="26"/>
      <c r="C19" s="26"/>
      <c r="D19" s="26"/>
      <c r="E19" s="26"/>
      <c r="F19" s="26"/>
      <c r="G19" s="26"/>
      <c r="H19" s="26"/>
      <c r="I19" s="26"/>
      <c r="J19" s="27" t="s">
        <v>808</v>
      </c>
      <c r="K19" s="27"/>
      <c r="L19" s="26"/>
      <c r="M19" s="26"/>
      <c r="N19" s="26"/>
      <c r="O19" s="26"/>
    </row>
    <row r="20" spans="1:19" ht="25.5">
      <c r="A20" s="4" t="s">
        <v>809</v>
      </c>
      <c r="B20" s="4" t="s">
        <v>810</v>
      </c>
      <c r="C20" s="4" t="s">
        <v>811</v>
      </c>
      <c r="D20" s="4" t="s">
        <v>812</v>
      </c>
      <c r="E20" s="4" t="s">
        <v>813</v>
      </c>
      <c r="F20" s="4" t="s">
        <v>814</v>
      </c>
      <c r="G20" s="5" t="s">
        <v>815</v>
      </c>
      <c r="H20" s="9" t="s">
        <v>816</v>
      </c>
      <c r="I20" s="9" t="s">
        <v>817</v>
      </c>
      <c r="J20" s="9" t="s">
        <v>818</v>
      </c>
      <c r="K20" s="9" t="s">
        <v>819</v>
      </c>
      <c r="L20" s="6" t="s">
        <v>820</v>
      </c>
      <c r="M20" s="6" t="s">
        <v>822</v>
      </c>
      <c r="N20" s="6" t="s">
        <v>823</v>
      </c>
      <c r="O20" s="7" t="s">
        <v>824</v>
      </c>
      <c r="Q20" s="11" t="s">
        <v>821</v>
      </c>
      <c r="R20" s="11" t="s">
        <v>825</v>
      </c>
      <c r="S20" s="11" t="s">
        <v>826</v>
      </c>
    </row>
    <row r="21" spans="1:19">
      <c r="A21" s="18" t="s">
        <v>827</v>
      </c>
    </row>
  </sheetData>
  <mergeCells count="6">
    <mergeCell ref="A7:E7"/>
    <mergeCell ref="F7:N7"/>
    <mergeCell ref="O7"/>
    <mergeCell ref="A19:I19"/>
    <mergeCell ref="J19:K19"/>
    <mergeCell ref="L19:O19"/>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Y7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828</v>
      </c>
    </row>
    <row r="3" spans="1:25">
      <c r="A3" s="2" t="s">
        <v>829</v>
      </c>
    </row>
    <row r="4" spans="1:25">
      <c r="A4" s="2" t="s">
        <v>830</v>
      </c>
    </row>
    <row r="6" spans="1:25" ht="15.75">
      <c r="A6" s="3" t="s">
        <v>831</v>
      </c>
    </row>
    <row r="7" spans="1:25">
      <c r="A7" s="26"/>
      <c r="B7" s="26"/>
      <c r="C7" s="26"/>
      <c r="D7" s="26"/>
      <c r="E7" s="26"/>
      <c r="F7" s="27" t="s">
        <v>832</v>
      </c>
      <c r="G7" s="27"/>
      <c r="H7" s="27"/>
      <c r="I7" s="27"/>
      <c r="J7" s="27"/>
      <c r="K7" s="27"/>
      <c r="L7" s="27"/>
      <c r="M7" s="27"/>
      <c r="N7" s="27"/>
      <c r="O7" s="26"/>
    </row>
    <row r="8" spans="1:25" ht="25.5">
      <c r="A8" s="4" t="s">
        <v>833</v>
      </c>
      <c r="B8" s="5" t="s">
        <v>834</v>
      </c>
      <c r="C8" s="5" t="s">
        <v>835</v>
      </c>
      <c r="D8" s="6" t="s">
        <v>836</v>
      </c>
      <c r="E8" s="5" t="s">
        <v>837</v>
      </c>
      <c r="F8" s="5" t="s">
        <v>839</v>
      </c>
      <c r="G8" s="5" t="s">
        <v>840</v>
      </c>
      <c r="H8" s="5" t="s">
        <v>841</v>
      </c>
      <c r="I8" s="5" t="s">
        <v>842</v>
      </c>
      <c r="J8" s="5" t="s">
        <v>843</v>
      </c>
      <c r="K8" s="5" t="s">
        <v>844</v>
      </c>
      <c r="L8" s="8" t="s">
        <v>845</v>
      </c>
      <c r="M8" s="8" t="s">
        <v>846</v>
      </c>
      <c r="N8" s="8" t="s">
        <v>847</v>
      </c>
      <c r="O8" s="5" t="s">
        <v>848</v>
      </c>
      <c r="Q8" s="10" t="s">
        <v>838</v>
      </c>
      <c r="R8" s="10" t="s">
        <v>838</v>
      </c>
      <c r="S8" s="10" t="s">
        <v>838</v>
      </c>
      <c r="T8" s="10" t="s">
        <v>838</v>
      </c>
      <c r="U8" s="11" t="s">
        <v>849</v>
      </c>
      <c r="V8" s="11" t="s">
        <v>850</v>
      </c>
      <c r="W8" s="11" t="s">
        <v>851</v>
      </c>
      <c r="X8" s="11" t="s">
        <v>852</v>
      </c>
      <c r="Y8" s="11" t="s">
        <v>853</v>
      </c>
    </row>
    <row r="9" spans="1:25">
      <c r="A9" s="18" t="s">
        <v>854</v>
      </c>
      <c r="B9" s="19">
        <v>0</v>
      </c>
      <c r="C9" s="19">
        <v>6</v>
      </c>
      <c r="D9" s="20">
        <v>0</v>
      </c>
      <c r="E9" s="19">
        <v>6</v>
      </c>
      <c r="F9" s="19">
        <v>0</v>
      </c>
      <c r="G9" s="19">
        <v>0</v>
      </c>
      <c r="H9" s="19">
        <v>0</v>
      </c>
      <c r="I9" s="19">
        <v>0</v>
      </c>
      <c r="J9" s="19">
        <v>0</v>
      </c>
      <c r="K9" s="19">
        <v>0</v>
      </c>
      <c r="L9" s="22">
        <v>0</v>
      </c>
      <c r="M9" s="22">
        <v>0</v>
      </c>
      <c r="N9" s="22">
        <v>0</v>
      </c>
      <c r="O9" s="19">
        <v>6</v>
      </c>
      <c r="Q9" s="19">
        <v>0</v>
      </c>
      <c r="R9" s="19">
        <v>0</v>
      </c>
      <c r="S9" s="19">
        <v>0</v>
      </c>
      <c r="T9" s="19">
        <v>0</v>
      </c>
      <c r="U9" s="20">
        <v>0</v>
      </c>
      <c r="V9" s="20">
        <v>0</v>
      </c>
      <c r="W9" s="20">
        <v>2742</v>
      </c>
      <c r="X9" s="20">
        <v>0</v>
      </c>
      <c r="Y9" s="20">
        <v>0</v>
      </c>
    </row>
    <row r="10" spans="1:25">
      <c r="A10" s="18" t="s">
        <v>855</v>
      </c>
      <c r="B10" s="19">
        <v>0</v>
      </c>
      <c r="C10" s="19">
        <v>17</v>
      </c>
      <c r="D10" s="20">
        <v>2219</v>
      </c>
      <c r="E10" s="19">
        <v>16</v>
      </c>
      <c r="F10" s="19">
        <v>2</v>
      </c>
      <c r="G10" s="19">
        <v>1</v>
      </c>
      <c r="H10" s="19">
        <v>0</v>
      </c>
      <c r="I10" s="19">
        <v>0</v>
      </c>
      <c r="J10" s="19">
        <v>2</v>
      </c>
      <c r="K10" s="19">
        <v>1</v>
      </c>
      <c r="L10" s="22">
        <v>0.11764705882352941</v>
      </c>
      <c r="M10" s="22">
        <v>5.8823529411764705E-2</v>
      </c>
      <c r="N10" s="22">
        <v>-5.8823529411764705E-2</v>
      </c>
      <c r="O10" s="19">
        <v>16</v>
      </c>
      <c r="Q10" s="19">
        <v>0</v>
      </c>
      <c r="R10" s="19">
        <v>0</v>
      </c>
      <c r="S10" s="19">
        <v>0</v>
      </c>
      <c r="T10" s="19">
        <v>1</v>
      </c>
      <c r="U10" s="20">
        <v>2219</v>
      </c>
      <c r="V10" s="20">
        <v>0</v>
      </c>
      <c r="W10" s="20">
        <v>8126</v>
      </c>
      <c r="X10" s="20">
        <v>0</v>
      </c>
      <c r="Y10" s="20">
        <v>1</v>
      </c>
    </row>
    <row r="11" spans="1:25">
      <c r="A11" s="18" t="s">
        <v>856</v>
      </c>
      <c r="B11" s="19">
        <v>0</v>
      </c>
      <c r="C11" s="19">
        <v>10</v>
      </c>
      <c r="D11" s="20">
        <v>1985.5</v>
      </c>
      <c r="E11" s="19">
        <v>9</v>
      </c>
      <c r="F11" s="19">
        <v>1</v>
      </c>
      <c r="G11" s="19">
        <v>2</v>
      </c>
      <c r="H11" s="19">
        <v>0</v>
      </c>
      <c r="I11" s="19">
        <v>0</v>
      </c>
      <c r="J11" s="19">
        <v>1</v>
      </c>
      <c r="K11" s="19">
        <v>2</v>
      </c>
      <c r="L11" s="22">
        <v>0.1</v>
      </c>
      <c r="M11" s="22">
        <v>0.2</v>
      </c>
      <c r="N11" s="22">
        <v>0.1</v>
      </c>
      <c r="O11" s="19">
        <v>8</v>
      </c>
      <c r="Q11" s="19">
        <v>0</v>
      </c>
      <c r="R11" s="19">
        <v>0</v>
      </c>
      <c r="S11" s="19">
        <v>0</v>
      </c>
      <c r="T11" s="19">
        <v>2</v>
      </c>
      <c r="U11" s="20">
        <v>3971</v>
      </c>
      <c r="V11" s="20">
        <v>0</v>
      </c>
      <c r="W11" s="20">
        <v>4990</v>
      </c>
      <c r="X11" s="20">
        <v>0</v>
      </c>
      <c r="Y11" s="20">
        <v>2</v>
      </c>
    </row>
    <row r="12" spans="1:25">
      <c r="A12" s="18" t="s">
        <v>857</v>
      </c>
      <c r="B12" s="19">
        <v>0</v>
      </c>
      <c r="C12" s="19">
        <v>20</v>
      </c>
      <c r="D12" s="20">
        <v>1942</v>
      </c>
      <c r="E12" s="19">
        <v>20</v>
      </c>
      <c r="F12" s="19">
        <v>0</v>
      </c>
      <c r="G12" s="19">
        <v>1</v>
      </c>
      <c r="H12" s="19">
        <v>0</v>
      </c>
      <c r="I12" s="19">
        <v>0</v>
      </c>
      <c r="J12" s="19">
        <v>0</v>
      </c>
      <c r="K12" s="19">
        <v>1</v>
      </c>
      <c r="L12" s="22">
        <v>0</v>
      </c>
      <c r="M12" s="22">
        <v>0.05</v>
      </c>
      <c r="N12" s="22">
        <v>0.05</v>
      </c>
      <c r="O12" s="19">
        <v>19</v>
      </c>
      <c r="Q12" s="19">
        <v>0</v>
      </c>
      <c r="R12" s="19">
        <v>0</v>
      </c>
      <c r="S12" s="19">
        <v>0</v>
      </c>
      <c r="T12" s="19">
        <v>1</v>
      </c>
      <c r="U12" s="20">
        <v>1942</v>
      </c>
      <c r="V12" s="20">
        <v>0</v>
      </c>
      <c r="W12" s="20">
        <v>9440</v>
      </c>
      <c r="X12" s="20">
        <v>0</v>
      </c>
      <c r="Y12" s="20">
        <v>1</v>
      </c>
    </row>
    <row r="13" spans="1:25">
      <c r="A13" s="18" t="s">
        <v>858</v>
      </c>
      <c r="B13" s="19">
        <v>0</v>
      </c>
      <c r="C13" s="19">
        <v>6</v>
      </c>
      <c r="D13" s="20">
        <v>0</v>
      </c>
      <c r="E13" s="19">
        <v>5</v>
      </c>
      <c r="F13" s="19">
        <v>0</v>
      </c>
      <c r="G13" s="19">
        <v>0</v>
      </c>
      <c r="H13" s="19">
        <v>0</v>
      </c>
      <c r="I13" s="19">
        <v>0</v>
      </c>
      <c r="J13" s="19">
        <v>0</v>
      </c>
      <c r="K13" s="19">
        <v>0</v>
      </c>
      <c r="L13" s="22">
        <v>0</v>
      </c>
      <c r="M13" s="22">
        <v>0</v>
      </c>
      <c r="N13" s="22">
        <v>0</v>
      </c>
      <c r="O13" s="19">
        <v>6</v>
      </c>
      <c r="Q13" s="19">
        <v>0</v>
      </c>
      <c r="R13" s="19">
        <v>0</v>
      </c>
      <c r="S13" s="19">
        <v>0</v>
      </c>
      <c r="T13" s="19">
        <v>0</v>
      </c>
      <c r="U13" s="20">
        <v>0</v>
      </c>
      <c r="V13" s="20">
        <v>0</v>
      </c>
      <c r="W13" s="20">
        <v>2646</v>
      </c>
      <c r="X13" s="20">
        <v>0</v>
      </c>
      <c r="Y13" s="20">
        <v>0</v>
      </c>
    </row>
    <row r="14" spans="1:25">
      <c r="A14" s="18" t="s">
        <v>859</v>
      </c>
      <c r="B14" s="19">
        <v>0</v>
      </c>
      <c r="C14" s="19">
        <v>5</v>
      </c>
      <c r="D14" s="20">
        <v>0</v>
      </c>
      <c r="E14" s="19">
        <v>5</v>
      </c>
      <c r="F14" s="19">
        <v>1</v>
      </c>
      <c r="G14" s="19">
        <v>0</v>
      </c>
      <c r="H14" s="19">
        <v>0</v>
      </c>
      <c r="I14" s="19">
        <v>0</v>
      </c>
      <c r="J14" s="19">
        <v>1</v>
      </c>
      <c r="K14" s="19">
        <v>0</v>
      </c>
      <c r="L14" s="22">
        <v>0.2</v>
      </c>
      <c r="M14" s="22">
        <v>0</v>
      </c>
      <c r="N14" s="22">
        <v>-0.2</v>
      </c>
      <c r="O14" s="19">
        <v>5</v>
      </c>
      <c r="Q14" s="19">
        <v>0</v>
      </c>
      <c r="R14" s="19">
        <v>0</v>
      </c>
      <c r="S14" s="19">
        <v>0</v>
      </c>
      <c r="T14" s="19">
        <v>0</v>
      </c>
      <c r="U14" s="20">
        <v>0</v>
      </c>
      <c r="V14" s="20">
        <v>0</v>
      </c>
      <c r="W14" s="20">
        <v>2560</v>
      </c>
      <c r="X14" s="20">
        <v>0</v>
      </c>
      <c r="Y14" s="20">
        <v>0</v>
      </c>
    </row>
    <row r="15" spans="1:25">
      <c r="A15" s="18" t="s">
        <v>860</v>
      </c>
      <c r="B15" s="19">
        <v>0</v>
      </c>
      <c r="C15" s="19">
        <v>5</v>
      </c>
      <c r="D15" s="20">
        <v>0</v>
      </c>
      <c r="E15" s="19">
        <v>5</v>
      </c>
      <c r="F15" s="19">
        <v>0</v>
      </c>
      <c r="G15" s="19">
        <v>0</v>
      </c>
      <c r="H15" s="19">
        <v>1</v>
      </c>
      <c r="I15" s="19">
        <v>0</v>
      </c>
      <c r="J15" s="19">
        <v>1</v>
      </c>
      <c r="K15" s="19">
        <v>0</v>
      </c>
      <c r="L15" s="22">
        <v>0.2</v>
      </c>
      <c r="M15" s="22">
        <v>0</v>
      </c>
      <c r="N15" s="22">
        <v>-0.2</v>
      </c>
      <c r="O15" s="19">
        <v>5</v>
      </c>
      <c r="Q15" s="19">
        <v>0</v>
      </c>
      <c r="R15" s="19">
        <v>0</v>
      </c>
      <c r="S15" s="19">
        <v>0</v>
      </c>
      <c r="T15" s="19">
        <v>0</v>
      </c>
      <c r="U15" s="20">
        <v>0</v>
      </c>
      <c r="V15" s="20">
        <v>0</v>
      </c>
      <c r="W15" s="20">
        <v>2945</v>
      </c>
      <c r="X15" s="20">
        <v>0</v>
      </c>
      <c r="Y15" s="20">
        <v>0</v>
      </c>
    </row>
    <row r="16" spans="1:25">
      <c r="A16" s="18" t="s">
        <v>861</v>
      </c>
      <c r="B16" s="19">
        <v>0</v>
      </c>
      <c r="C16" s="19">
        <v>186</v>
      </c>
      <c r="D16" s="20">
        <v>2442.0588235294117</v>
      </c>
      <c r="E16" s="19">
        <v>175</v>
      </c>
      <c r="F16" s="19">
        <v>2</v>
      </c>
      <c r="G16" s="19">
        <v>13</v>
      </c>
      <c r="H16" s="19">
        <v>2</v>
      </c>
      <c r="I16" s="19">
        <v>4</v>
      </c>
      <c r="J16" s="19">
        <v>4</v>
      </c>
      <c r="K16" s="19">
        <v>17</v>
      </c>
      <c r="L16" s="22">
        <v>2.1505376344086023E-2</v>
      </c>
      <c r="M16" s="22">
        <v>9.1397849462365593E-2</v>
      </c>
      <c r="N16" s="22">
        <v>6.9892473118279563E-2</v>
      </c>
      <c r="O16" s="19">
        <v>169</v>
      </c>
      <c r="Q16" s="19">
        <v>0</v>
      </c>
      <c r="R16" s="19">
        <v>0</v>
      </c>
      <c r="S16" s="19">
        <v>0</v>
      </c>
      <c r="T16" s="19">
        <v>17</v>
      </c>
      <c r="U16" s="20">
        <v>41515</v>
      </c>
      <c r="V16" s="20">
        <v>0</v>
      </c>
      <c r="W16" s="20">
        <v>122207</v>
      </c>
      <c r="X16" s="20">
        <v>4</v>
      </c>
      <c r="Y16" s="20">
        <v>17</v>
      </c>
    </row>
    <row r="17" spans="1:25">
      <c r="A17" s="18" t="s">
        <v>862</v>
      </c>
      <c r="B17" s="19">
        <v>0</v>
      </c>
      <c r="C17" s="19">
        <v>11</v>
      </c>
      <c r="D17" s="20">
        <v>3363</v>
      </c>
      <c r="E17" s="19">
        <v>11</v>
      </c>
      <c r="F17" s="19">
        <v>1</v>
      </c>
      <c r="G17" s="19">
        <v>1</v>
      </c>
      <c r="H17" s="19">
        <v>1</v>
      </c>
      <c r="I17" s="19">
        <v>0</v>
      </c>
      <c r="J17" s="19">
        <v>2</v>
      </c>
      <c r="K17" s="19">
        <v>1</v>
      </c>
      <c r="L17" s="22">
        <v>0.18181818181818182</v>
      </c>
      <c r="M17" s="22">
        <v>9.0909090909090912E-2</v>
      </c>
      <c r="N17" s="22">
        <v>-9.0909090909090912E-2</v>
      </c>
      <c r="O17" s="19">
        <v>10</v>
      </c>
      <c r="Q17" s="19">
        <v>0</v>
      </c>
      <c r="R17" s="19">
        <v>0</v>
      </c>
      <c r="S17" s="19">
        <v>0</v>
      </c>
      <c r="T17" s="19">
        <v>1</v>
      </c>
      <c r="U17" s="20">
        <v>3363</v>
      </c>
      <c r="V17" s="20">
        <v>0</v>
      </c>
      <c r="W17" s="20">
        <v>10714</v>
      </c>
      <c r="X17" s="20">
        <v>0</v>
      </c>
      <c r="Y17" s="20">
        <v>1</v>
      </c>
    </row>
    <row r="18" spans="1:25">
      <c r="A18" s="18" t="s">
        <v>863</v>
      </c>
      <c r="B18" s="19">
        <v>0</v>
      </c>
      <c r="C18" s="19">
        <v>22</v>
      </c>
      <c r="D18" s="20">
        <v>3769.4</v>
      </c>
      <c r="E18" s="19">
        <v>22</v>
      </c>
      <c r="F18" s="19">
        <v>2</v>
      </c>
      <c r="G18" s="19">
        <v>2</v>
      </c>
      <c r="H18" s="19">
        <v>1</v>
      </c>
      <c r="I18" s="19">
        <v>3</v>
      </c>
      <c r="J18" s="19">
        <v>3</v>
      </c>
      <c r="K18" s="19">
        <v>5</v>
      </c>
      <c r="L18" s="22">
        <v>0.13636363636363635</v>
      </c>
      <c r="M18" s="22">
        <v>0.22727272727272727</v>
      </c>
      <c r="N18" s="22">
        <v>9.0909090909090912E-2</v>
      </c>
      <c r="O18" s="19">
        <v>17</v>
      </c>
      <c r="Q18" s="19">
        <v>0</v>
      </c>
      <c r="R18" s="19">
        <v>0</v>
      </c>
      <c r="S18" s="19">
        <v>0</v>
      </c>
      <c r="T18" s="19">
        <v>5</v>
      </c>
      <c r="U18" s="20">
        <v>18847</v>
      </c>
      <c r="V18" s="20">
        <v>0</v>
      </c>
      <c r="W18" s="20">
        <v>22176</v>
      </c>
      <c r="X18" s="20">
        <v>3</v>
      </c>
      <c r="Y18" s="20">
        <v>5</v>
      </c>
    </row>
    <row r="19" spans="1:25">
      <c r="A19" s="18" t="s">
        <v>864</v>
      </c>
      <c r="B19" s="19">
        <v>0</v>
      </c>
      <c r="C19" s="19">
        <v>5</v>
      </c>
      <c r="D19" s="20">
        <v>0</v>
      </c>
      <c r="E19" s="19">
        <v>5</v>
      </c>
      <c r="F19" s="19">
        <v>0</v>
      </c>
      <c r="G19" s="19">
        <v>0</v>
      </c>
      <c r="H19" s="19">
        <v>0</v>
      </c>
      <c r="I19" s="19">
        <v>0</v>
      </c>
      <c r="J19" s="19">
        <v>0</v>
      </c>
      <c r="K19" s="19">
        <v>0</v>
      </c>
      <c r="L19" s="22">
        <v>0</v>
      </c>
      <c r="M19" s="22">
        <v>0</v>
      </c>
      <c r="N19" s="22">
        <v>0</v>
      </c>
      <c r="O19" s="19">
        <v>5</v>
      </c>
      <c r="Q19" s="19">
        <v>0</v>
      </c>
      <c r="R19" s="19">
        <v>0</v>
      </c>
      <c r="S19" s="19">
        <v>0</v>
      </c>
      <c r="T19" s="19">
        <v>0</v>
      </c>
      <c r="U19" s="20">
        <v>0</v>
      </c>
      <c r="V19" s="20">
        <v>0</v>
      </c>
      <c r="W19" s="20">
        <v>6860</v>
      </c>
      <c r="X19" s="20">
        <v>0</v>
      </c>
      <c r="Y19" s="20">
        <v>0</v>
      </c>
    </row>
    <row r="20" spans="1:25">
      <c r="A20" s="18" t="s">
        <v>865</v>
      </c>
      <c r="B20" s="19">
        <v>0</v>
      </c>
      <c r="C20" s="19">
        <v>0</v>
      </c>
      <c r="D20" s="20">
        <v>0</v>
      </c>
      <c r="E20" s="19">
        <v>0</v>
      </c>
      <c r="F20" s="19">
        <v>0</v>
      </c>
      <c r="G20" s="19">
        <v>0</v>
      </c>
      <c r="H20" s="19">
        <v>0</v>
      </c>
      <c r="I20" s="19">
        <v>0</v>
      </c>
      <c r="J20" s="19">
        <v>0</v>
      </c>
      <c r="K20" s="19">
        <v>0</v>
      </c>
      <c r="L20" s="22">
        <v>0</v>
      </c>
      <c r="M20" s="22">
        <v>0</v>
      </c>
      <c r="N20" s="22">
        <v>0</v>
      </c>
      <c r="O20" s="19">
        <v>0</v>
      </c>
      <c r="Q20" s="19">
        <v>0</v>
      </c>
      <c r="R20" s="19">
        <v>0</v>
      </c>
      <c r="S20" s="19">
        <v>0</v>
      </c>
      <c r="T20" s="19">
        <v>0</v>
      </c>
      <c r="U20" s="20">
        <v>0</v>
      </c>
      <c r="V20" s="20">
        <v>0</v>
      </c>
      <c r="W20" s="20">
        <v>0</v>
      </c>
      <c r="X20" s="20">
        <v>0</v>
      </c>
      <c r="Y20" s="20">
        <v>0</v>
      </c>
    </row>
    <row r="21" spans="1:25">
      <c r="A21" s="18" t="s">
        <v>866</v>
      </c>
      <c r="B21" s="19">
        <v>0</v>
      </c>
      <c r="C21" s="19">
        <v>168</v>
      </c>
      <c r="D21" s="20">
        <v>1882.0666666666666</v>
      </c>
      <c r="E21" s="19">
        <v>158</v>
      </c>
      <c r="F21" s="19">
        <v>5</v>
      </c>
      <c r="G21" s="19">
        <v>14</v>
      </c>
      <c r="H21" s="19">
        <v>0</v>
      </c>
      <c r="I21" s="19">
        <v>1</v>
      </c>
      <c r="J21" s="19">
        <v>5</v>
      </c>
      <c r="K21" s="19">
        <v>15</v>
      </c>
      <c r="L21" s="22">
        <v>2.976190476190476E-2</v>
      </c>
      <c r="M21" s="22">
        <v>8.9285714285714288E-2</v>
      </c>
      <c r="N21" s="22">
        <v>5.9523809523809527E-2</v>
      </c>
      <c r="O21" s="19">
        <v>153</v>
      </c>
      <c r="Q21" s="19">
        <v>0</v>
      </c>
      <c r="R21" s="19">
        <v>0</v>
      </c>
      <c r="S21" s="19">
        <v>0</v>
      </c>
      <c r="T21" s="19">
        <v>15</v>
      </c>
      <c r="U21" s="20">
        <v>28231</v>
      </c>
      <c r="V21" s="20">
        <v>0</v>
      </c>
      <c r="W21" s="20">
        <v>60480</v>
      </c>
      <c r="X21" s="20">
        <v>1</v>
      </c>
      <c r="Y21" s="20">
        <v>15</v>
      </c>
    </row>
    <row r="22" spans="1:25">
      <c r="A22" s="16" t="s">
        <v>867</v>
      </c>
      <c r="B22" s="13">
        <f>SUM(B9:B21)</f>
        <v>0</v>
      </c>
      <c r="C22" s="13">
        <f>SUM(C9:C21)</f>
        <v>461</v>
      </c>
      <c r="D22" s="14">
        <f>IF(K22 &gt; 0, U22 / K22, 0)</f>
        <v>2383.0476190476193</v>
      </c>
      <c r="E22" s="13">
        <f t="shared" ref="E22:K22" si="0">SUM(E9:E21)</f>
        <v>437</v>
      </c>
      <c r="F22" s="13">
        <f t="shared" si="0"/>
        <v>14</v>
      </c>
      <c r="G22" s="13">
        <f t="shared" si="0"/>
        <v>34</v>
      </c>
      <c r="H22" s="13">
        <f t="shared" si="0"/>
        <v>5</v>
      </c>
      <c r="I22" s="13">
        <f t="shared" si="0"/>
        <v>8</v>
      </c>
      <c r="J22" s="13">
        <f t="shared" si="0"/>
        <v>19</v>
      </c>
      <c r="K22" s="13">
        <f t="shared" si="0"/>
        <v>42</v>
      </c>
      <c r="L22" s="15">
        <f>IF(C22 &gt; 0, J22 / C22, 0)</f>
        <v>4.1214750542299353E-2</v>
      </c>
      <c r="M22" s="15">
        <f>IF(C22 &gt; 0, K22 / (C22), 0)</f>
        <v>9.1106290672451198E-2</v>
      </c>
      <c r="N22" s="15">
        <f>M22 - L22</f>
        <v>4.9891540130151846E-2</v>
      </c>
      <c r="O22" s="13">
        <f>SUM(O9:O21)</f>
        <v>419</v>
      </c>
      <c r="Q22" s="13">
        <f t="shared" ref="Q22:Y22" si="1">SUM(Q9:Q21)</f>
        <v>0</v>
      </c>
      <c r="R22" s="13">
        <f t="shared" si="1"/>
        <v>0</v>
      </c>
      <c r="S22" s="13">
        <f t="shared" si="1"/>
        <v>0</v>
      </c>
      <c r="T22" s="13">
        <f t="shared" si="1"/>
        <v>42</v>
      </c>
      <c r="U22" s="14">
        <f t="shared" si="1"/>
        <v>100088</v>
      </c>
      <c r="V22" s="14">
        <f t="shared" si="1"/>
        <v>0</v>
      </c>
      <c r="W22" s="14">
        <f t="shared" si="1"/>
        <v>255886</v>
      </c>
      <c r="X22" s="14">
        <f t="shared" si="1"/>
        <v>8</v>
      </c>
      <c r="Y22" s="14">
        <f t="shared" si="1"/>
        <v>42</v>
      </c>
    </row>
    <row r="24" spans="1:25" ht="15.75">
      <c r="A24" s="3" t="s">
        <v>868</v>
      </c>
    </row>
    <row r="25" spans="1:25">
      <c r="A25" s="26"/>
      <c r="B25" s="26"/>
      <c r="C25" s="26"/>
      <c r="D25" s="26"/>
      <c r="E25" s="26"/>
      <c r="F25" s="26"/>
      <c r="G25" s="26"/>
      <c r="H25" s="26"/>
      <c r="I25" s="26"/>
      <c r="J25" s="27" t="s">
        <v>869</v>
      </c>
      <c r="K25" s="27"/>
      <c r="L25" s="26"/>
      <c r="M25" s="26"/>
      <c r="N25" s="26"/>
      <c r="O25" s="26"/>
    </row>
    <row r="26" spans="1:25" ht="25.5">
      <c r="A26" s="4" t="s">
        <v>870</v>
      </c>
      <c r="B26" s="4" t="s">
        <v>871</v>
      </c>
      <c r="C26" s="4" t="s">
        <v>872</v>
      </c>
      <c r="D26" s="4" t="s">
        <v>873</v>
      </c>
      <c r="E26" s="4" t="s">
        <v>874</v>
      </c>
      <c r="F26" s="4" t="s">
        <v>875</v>
      </c>
      <c r="G26" s="5" t="s">
        <v>876</v>
      </c>
      <c r="H26" s="9" t="s">
        <v>877</v>
      </c>
      <c r="I26" s="9" t="s">
        <v>878</v>
      </c>
      <c r="J26" s="9" t="s">
        <v>879</v>
      </c>
      <c r="K26" s="9" t="s">
        <v>880</v>
      </c>
      <c r="L26" s="6" t="s">
        <v>881</v>
      </c>
      <c r="M26" s="6" t="s">
        <v>883</v>
      </c>
      <c r="N26" s="6" t="s">
        <v>884</v>
      </c>
      <c r="O26" s="7" t="s">
        <v>885</v>
      </c>
      <c r="Q26" s="11" t="s">
        <v>882</v>
      </c>
      <c r="R26" s="11" t="s">
        <v>886</v>
      </c>
      <c r="S26" s="11" t="s">
        <v>887</v>
      </c>
    </row>
    <row r="27" spans="1:25">
      <c r="A27" s="17" t="s">
        <v>888</v>
      </c>
    </row>
    <row r="28" spans="1:25">
      <c r="B28" s="18" t="s">
        <v>889</v>
      </c>
      <c r="D28" s="18" t="s">
        <v>890</v>
      </c>
      <c r="E28" s="18" t="s">
        <v>891</v>
      </c>
      <c r="F28" s="18" t="s">
        <v>892</v>
      </c>
      <c r="G28" s="19">
        <v>12</v>
      </c>
      <c r="H28" s="23">
        <v>45554</v>
      </c>
      <c r="I28" s="23">
        <v>45918</v>
      </c>
      <c r="J28" s="23">
        <v>45525</v>
      </c>
      <c r="K28" s="23">
        <v>45526</v>
      </c>
      <c r="L28" s="20">
        <v>1000</v>
      </c>
      <c r="M28" s="20">
        <v>0</v>
      </c>
      <c r="N28" s="20">
        <v>2219</v>
      </c>
      <c r="O28" s="21">
        <v>894.6</v>
      </c>
      <c r="Q28" s="20">
        <v>0</v>
      </c>
      <c r="R28" s="20">
        <f>N28</f>
        <v>2219</v>
      </c>
      <c r="S28" s="20">
        <v>2219</v>
      </c>
    </row>
    <row r="29" spans="1:25">
      <c r="A29" s="17" t="s">
        <v>893</v>
      </c>
    </row>
    <row r="30" spans="1:25">
      <c r="A30" s="18" t="s">
        <v>894</v>
      </c>
      <c r="B30" s="18" t="s">
        <v>895</v>
      </c>
      <c r="C30" s="18" t="s">
        <v>896</v>
      </c>
      <c r="D30" s="18" t="s">
        <v>897</v>
      </c>
      <c r="E30" s="18" t="s">
        <v>898</v>
      </c>
      <c r="F30" s="18" t="s">
        <v>899</v>
      </c>
      <c r="G30" s="19">
        <v>18</v>
      </c>
      <c r="H30" s="23">
        <v>45356</v>
      </c>
      <c r="I30" s="23">
        <v>45904</v>
      </c>
      <c r="J30" s="23">
        <v>45318</v>
      </c>
      <c r="K30" s="23">
        <v>45320</v>
      </c>
      <c r="L30" s="20">
        <v>1974</v>
      </c>
      <c r="M30" s="20">
        <v>2098</v>
      </c>
      <c r="N30" s="20">
        <v>1884</v>
      </c>
      <c r="O30" s="21">
        <v>13134.1</v>
      </c>
      <c r="Q30" s="20">
        <v>1915</v>
      </c>
      <c r="R30" s="20">
        <f>N30</f>
        <v>1884</v>
      </c>
      <c r="S30" s="20">
        <v>1884</v>
      </c>
    </row>
    <row r="31" spans="1:25">
      <c r="B31" s="18" t="s">
        <v>900</v>
      </c>
      <c r="D31" s="18" t="s">
        <v>901</v>
      </c>
      <c r="E31" s="18" t="s">
        <v>902</v>
      </c>
      <c r="F31" s="18" t="s">
        <v>903</v>
      </c>
      <c r="G31" s="19">
        <v>12</v>
      </c>
      <c r="H31" s="23">
        <v>45546</v>
      </c>
      <c r="I31" s="23">
        <v>45910</v>
      </c>
      <c r="J31" s="23">
        <v>45496</v>
      </c>
      <c r="K31" s="23">
        <v>45498</v>
      </c>
      <c r="L31" s="20">
        <v>1000</v>
      </c>
      <c r="M31" s="20">
        <v>0</v>
      </c>
      <c r="N31" s="20">
        <v>2087</v>
      </c>
      <c r="O31" s="21">
        <v>1401.33</v>
      </c>
      <c r="Q31" s="20">
        <v>0</v>
      </c>
      <c r="R31" s="20">
        <f>N31</f>
        <v>2087</v>
      </c>
      <c r="S31" s="20">
        <v>2087</v>
      </c>
    </row>
    <row r="32" spans="1:25">
      <c r="A32" s="17" t="s">
        <v>904</v>
      </c>
    </row>
    <row r="33" spans="1:19">
      <c r="A33" s="18" t="s">
        <v>905</v>
      </c>
      <c r="B33" s="18" t="s">
        <v>906</v>
      </c>
      <c r="C33" s="18" t="s">
        <v>907</v>
      </c>
      <c r="D33" s="18" t="s">
        <v>908</v>
      </c>
      <c r="E33" s="18" t="s">
        <v>909</v>
      </c>
      <c r="F33" s="18" t="s">
        <v>910</v>
      </c>
      <c r="G33" s="19">
        <v>18</v>
      </c>
      <c r="H33" s="23">
        <v>45519</v>
      </c>
      <c r="I33" s="23">
        <v>46067</v>
      </c>
      <c r="J33" s="23">
        <v>45470</v>
      </c>
      <c r="K33" s="23">
        <v>45471</v>
      </c>
      <c r="L33" s="20">
        <v>1000</v>
      </c>
      <c r="M33" s="20">
        <v>2021</v>
      </c>
      <c r="N33" s="20">
        <v>1942</v>
      </c>
      <c r="O33" s="21">
        <v>3027.68</v>
      </c>
      <c r="Q33" s="20">
        <v>1973</v>
      </c>
      <c r="R33" s="20">
        <f>N33</f>
        <v>1942</v>
      </c>
      <c r="S33" s="20">
        <v>1942</v>
      </c>
    </row>
    <row r="34" spans="1:19">
      <c r="A34" s="17" t="s">
        <v>911</v>
      </c>
    </row>
    <row r="35" spans="1:19">
      <c r="A35" s="18" t="s">
        <v>912</v>
      </c>
      <c r="B35" s="18" t="s">
        <v>913</v>
      </c>
      <c r="C35" s="18" t="s">
        <v>914</v>
      </c>
      <c r="D35" s="18" t="s">
        <v>915</v>
      </c>
      <c r="E35" s="18" t="s">
        <v>916</v>
      </c>
      <c r="F35" s="18" t="s">
        <v>917</v>
      </c>
      <c r="G35" s="19">
        <v>18</v>
      </c>
      <c r="H35" s="23">
        <v>45387</v>
      </c>
      <c r="I35" s="23">
        <v>45934</v>
      </c>
      <c r="J35" s="23">
        <v>45380</v>
      </c>
      <c r="K35" s="23">
        <v>45380</v>
      </c>
      <c r="L35" s="20">
        <v>1000</v>
      </c>
      <c r="M35" s="20">
        <v>2391</v>
      </c>
      <c r="N35" s="20">
        <v>2613</v>
      </c>
      <c r="O35" s="21">
        <v>15417.13</v>
      </c>
      <c r="Q35" s="20">
        <v>2394</v>
      </c>
      <c r="R35" s="20">
        <f t="shared" ref="R35:R51" si="2">N35</f>
        <v>2613</v>
      </c>
      <c r="S35" s="20">
        <v>2613</v>
      </c>
    </row>
    <row r="36" spans="1:19">
      <c r="A36" s="18" t="s">
        <v>918</v>
      </c>
      <c r="B36" s="18" t="s">
        <v>919</v>
      </c>
      <c r="C36" s="18" t="s">
        <v>920</v>
      </c>
      <c r="D36" s="18" t="s">
        <v>921</v>
      </c>
      <c r="E36" s="18" t="s">
        <v>922</v>
      </c>
      <c r="F36" s="18" t="s">
        <v>923</v>
      </c>
      <c r="G36" s="19">
        <v>12</v>
      </c>
      <c r="H36" s="23">
        <v>45590</v>
      </c>
      <c r="I36" s="23">
        <v>45954</v>
      </c>
      <c r="J36" s="23">
        <v>45517</v>
      </c>
      <c r="K36" s="23">
        <v>45524</v>
      </c>
      <c r="L36" s="20">
        <v>3655</v>
      </c>
      <c r="M36" s="20">
        <v>2479</v>
      </c>
      <c r="N36" s="20">
        <v>2217</v>
      </c>
      <c r="O36" s="21">
        <v>0</v>
      </c>
      <c r="Q36" s="20">
        <v>2090</v>
      </c>
      <c r="R36" s="20">
        <f t="shared" si="2"/>
        <v>2217</v>
      </c>
      <c r="S36" s="20">
        <v>2217</v>
      </c>
    </row>
    <row r="37" spans="1:19">
      <c r="A37" s="18" t="s">
        <v>924</v>
      </c>
      <c r="B37" s="18" t="s">
        <v>925</v>
      </c>
      <c r="C37" s="18" t="s">
        <v>926</v>
      </c>
      <c r="D37" s="18" t="s">
        <v>927</v>
      </c>
      <c r="E37" s="18" t="s">
        <v>928</v>
      </c>
      <c r="F37" s="18" t="s">
        <v>929</v>
      </c>
      <c r="G37" s="19">
        <v>18</v>
      </c>
      <c r="H37" s="23">
        <v>45478</v>
      </c>
      <c r="I37" s="23">
        <v>46026</v>
      </c>
      <c r="J37" s="23">
        <v>45478</v>
      </c>
      <c r="K37" s="23">
        <v>45478</v>
      </c>
      <c r="L37" s="20">
        <v>1000</v>
      </c>
      <c r="M37" s="20">
        <v>2479</v>
      </c>
      <c r="N37" s="20">
        <v>2620</v>
      </c>
      <c r="O37" s="21">
        <v>5454.71</v>
      </c>
      <c r="Q37" s="20">
        <v>2401</v>
      </c>
      <c r="R37" s="20">
        <f t="shared" si="2"/>
        <v>2620</v>
      </c>
      <c r="S37" s="20">
        <v>2620</v>
      </c>
    </row>
    <row r="38" spans="1:19">
      <c r="A38" s="18" t="s">
        <v>930</v>
      </c>
      <c r="B38" s="18" t="s">
        <v>931</v>
      </c>
      <c r="C38" s="18" t="s">
        <v>932</v>
      </c>
      <c r="D38" s="18" t="s">
        <v>933</v>
      </c>
      <c r="E38" s="18" t="s">
        <v>934</v>
      </c>
      <c r="F38" s="18" t="s">
        <v>935</v>
      </c>
      <c r="G38" s="19">
        <v>13</v>
      </c>
      <c r="H38" s="23">
        <v>45531</v>
      </c>
      <c r="I38" s="23">
        <v>45926</v>
      </c>
      <c r="J38" s="23">
        <v>45442</v>
      </c>
      <c r="K38" s="23">
        <v>45443</v>
      </c>
      <c r="L38" s="20">
        <v>1000</v>
      </c>
      <c r="M38" s="20">
        <v>2420</v>
      </c>
      <c r="N38" s="20">
        <v>2577</v>
      </c>
      <c r="O38" s="21">
        <v>2952.66</v>
      </c>
      <c r="Q38" s="20">
        <v>2309</v>
      </c>
      <c r="R38" s="20">
        <f t="shared" si="2"/>
        <v>2577</v>
      </c>
      <c r="S38" s="20">
        <v>2577</v>
      </c>
    </row>
    <row r="39" spans="1:19">
      <c r="A39" s="18" t="s">
        <v>936</v>
      </c>
      <c r="B39" s="18" t="s">
        <v>937</v>
      </c>
      <c r="C39" s="18" t="s">
        <v>938</v>
      </c>
      <c r="D39" s="18" t="s">
        <v>939</v>
      </c>
      <c r="E39" s="18" t="s">
        <v>940</v>
      </c>
      <c r="F39" s="18" t="s">
        <v>941</v>
      </c>
      <c r="G39" s="19">
        <v>18</v>
      </c>
      <c r="H39" s="23">
        <v>45499</v>
      </c>
      <c r="I39" s="23">
        <v>46047</v>
      </c>
      <c r="J39" s="23">
        <v>45489</v>
      </c>
      <c r="K39" s="23">
        <v>45490</v>
      </c>
      <c r="L39" s="20">
        <v>1000</v>
      </c>
      <c r="M39" s="20">
        <v>2479</v>
      </c>
      <c r="N39" s="20">
        <v>2756</v>
      </c>
      <c r="O39" s="21">
        <v>5692.71</v>
      </c>
      <c r="Q39" s="20">
        <v>2401</v>
      </c>
      <c r="R39" s="20">
        <f t="shared" si="2"/>
        <v>2756</v>
      </c>
      <c r="S39" s="20">
        <v>2756</v>
      </c>
    </row>
    <row r="40" spans="1:19">
      <c r="A40" s="18" t="s">
        <v>942</v>
      </c>
      <c r="B40" s="18" t="s">
        <v>943</v>
      </c>
      <c r="C40" s="18" t="s">
        <v>944</v>
      </c>
      <c r="D40" s="18" t="s">
        <v>945</v>
      </c>
      <c r="E40" s="18" t="s">
        <v>946</v>
      </c>
      <c r="F40" s="18" t="s">
        <v>947</v>
      </c>
      <c r="G40" s="19">
        <v>18</v>
      </c>
      <c r="H40" s="23">
        <v>45506</v>
      </c>
      <c r="I40" s="23">
        <v>46054</v>
      </c>
      <c r="J40" s="23">
        <v>45499</v>
      </c>
      <c r="K40" s="23">
        <v>45502</v>
      </c>
      <c r="L40" s="20">
        <v>2281</v>
      </c>
      <c r="M40" s="20">
        <v>2391</v>
      </c>
      <c r="N40" s="20">
        <v>2281</v>
      </c>
      <c r="O40" s="21">
        <v>4516.55</v>
      </c>
      <c r="Q40" s="20">
        <v>2306</v>
      </c>
      <c r="R40" s="20">
        <f t="shared" si="2"/>
        <v>2281</v>
      </c>
      <c r="S40" s="20">
        <v>2281</v>
      </c>
    </row>
    <row r="41" spans="1:19">
      <c r="A41" s="18" t="s">
        <v>948</v>
      </c>
      <c r="B41" s="18" t="s">
        <v>949</v>
      </c>
      <c r="C41" s="18" t="s">
        <v>950</v>
      </c>
      <c r="D41" s="18" t="s">
        <v>951</v>
      </c>
      <c r="E41" s="18" t="s">
        <v>952</v>
      </c>
      <c r="F41" s="18" t="s">
        <v>953</v>
      </c>
      <c r="G41" s="19">
        <v>12</v>
      </c>
      <c r="H41" s="23">
        <v>45572</v>
      </c>
      <c r="I41" s="23">
        <v>45936</v>
      </c>
      <c r="J41" s="23">
        <v>45521</v>
      </c>
      <c r="K41" s="23">
        <v>45524</v>
      </c>
      <c r="L41" s="20">
        <v>2057</v>
      </c>
      <c r="M41" s="20">
        <v>2361</v>
      </c>
      <c r="N41" s="20">
        <v>2200</v>
      </c>
      <c r="O41" s="21">
        <v>0</v>
      </c>
      <c r="Q41" s="20">
        <v>2057</v>
      </c>
      <c r="R41" s="20">
        <f t="shared" si="2"/>
        <v>2200</v>
      </c>
      <c r="S41" s="20">
        <v>2200</v>
      </c>
    </row>
    <row r="42" spans="1:19">
      <c r="A42" s="18" t="s">
        <v>954</v>
      </c>
      <c r="B42" s="18" t="s">
        <v>955</v>
      </c>
      <c r="C42" s="18" t="s">
        <v>956</v>
      </c>
      <c r="D42" s="18" t="s">
        <v>957</v>
      </c>
      <c r="E42" s="18" t="s">
        <v>958</v>
      </c>
      <c r="F42" s="18" t="s">
        <v>959</v>
      </c>
      <c r="G42" s="19">
        <v>18</v>
      </c>
      <c r="H42" s="23">
        <v>45512</v>
      </c>
      <c r="I42" s="23">
        <v>46060</v>
      </c>
      <c r="J42" s="23">
        <v>45418</v>
      </c>
      <c r="K42" s="23">
        <v>45418</v>
      </c>
      <c r="L42" s="20">
        <v>1000</v>
      </c>
      <c r="M42" s="20">
        <v>2361</v>
      </c>
      <c r="N42" s="20">
        <v>2295</v>
      </c>
      <c r="O42" s="21">
        <v>4096.84</v>
      </c>
      <c r="Q42" s="20">
        <v>2326</v>
      </c>
      <c r="R42" s="20">
        <f t="shared" si="2"/>
        <v>2295</v>
      </c>
      <c r="S42" s="20">
        <v>2295</v>
      </c>
    </row>
    <row r="43" spans="1:19">
      <c r="A43" s="18" t="s">
        <v>960</v>
      </c>
      <c r="B43" s="18" t="s">
        <v>961</v>
      </c>
      <c r="C43" s="18" t="s">
        <v>962</v>
      </c>
      <c r="D43" s="18" t="s">
        <v>963</v>
      </c>
      <c r="E43" s="18" t="s">
        <v>964</v>
      </c>
      <c r="F43" s="18" t="s">
        <v>965</v>
      </c>
      <c r="G43" s="19">
        <v>18</v>
      </c>
      <c r="H43" s="23">
        <v>45504</v>
      </c>
      <c r="I43" s="23">
        <v>46052</v>
      </c>
      <c r="J43" s="23">
        <v>45432</v>
      </c>
      <c r="K43" s="23">
        <v>45433</v>
      </c>
      <c r="L43" s="20">
        <v>2441</v>
      </c>
      <c r="M43" s="20">
        <v>2391</v>
      </c>
      <c r="N43" s="20">
        <v>2441</v>
      </c>
      <c r="O43" s="21">
        <v>5039.45</v>
      </c>
      <c r="Q43" s="20">
        <v>2230</v>
      </c>
      <c r="R43" s="20">
        <f t="shared" si="2"/>
        <v>2441</v>
      </c>
      <c r="S43" s="20">
        <v>2441</v>
      </c>
    </row>
    <row r="44" spans="1:19">
      <c r="A44" s="18" t="s">
        <v>966</v>
      </c>
      <c r="B44" s="18" t="s">
        <v>967</v>
      </c>
      <c r="C44" s="18" t="s">
        <v>968</v>
      </c>
      <c r="D44" s="18" t="s">
        <v>969</v>
      </c>
      <c r="E44" s="18" t="s">
        <v>970</v>
      </c>
      <c r="F44" s="18" t="s">
        <v>971</v>
      </c>
      <c r="G44" s="19">
        <v>18</v>
      </c>
      <c r="H44" s="23">
        <v>45459</v>
      </c>
      <c r="I44" s="23">
        <v>46006</v>
      </c>
      <c r="J44" s="23">
        <v>45454</v>
      </c>
      <c r="K44" s="23">
        <v>45454</v>
      </c>
      <c r="L44" s="20">
        <v>1755</v>
      </c>
      <c r="M44" s="20">
        <v>2479</v>
      </c>
      <c r="N44" s="20">
        <v>2369</v>
      </c>
      <c r="O44" s="21">
        <v>8350.3799999999992</v>
      </c>
      <c r="Q44" s="20">
        <v>2365</v>
      </c>
      <c r="R44" s="20">
        <f t="shared" si="2"/>
        <v>2369</v>
      </c>
      <c r="S44" s="20">
        <v>2369</v>
      </c>
    </row>
    <row r="45" spans="1:19">
      <c r="A45" s="18" t="s">
        <v>972</v>
      </c>
      <c r="B45" s="18" t="s">
        <v>973</v>
      </c>
      <c r="C45" s="18" t="s">
        <v>974</v>
      </c>
      <c r="D45" s="18" t="s">
        <v>975</v>
      </c>
      <c r="E45" s="18" t="s">
        <v>976</v>
      </c>
      <c r="F45" s="18" t="s">
        <v>977</v>
      </c>
      <c r="G45" s="19">
        <v>18</v>
      </c>
      <c r="H45" s="23">
        <v>45442</v>
      </c>
      <c r="I45" s="23">
        <v>45990</v>
      </c>
      <c r="J45" s="23">
        <v>45412</v>
      </c>
      <c r="K45" s="23">
        <v>45413</v>
      </c>
      <c r="L45" s="20">
        <v>1000</v>
      </c>
      <c r="M45" s="20">
        <v>2361</v>
      </c>
      <c r="N45" s="20">
        <v>2307</v>
      </c>
      <c r="O45" s="21">
        <v>7326.5</v>
      </c>
      <c r="Q45" s="20">
        <v>2326</v>
      </c>
      <c r="R45" s="20">
        <f t="shared" si="2"/>
        <v>2307</v>
      </c>
      <c r="S45" s="20">
        <v>2307</v>
      </c>
    </row>
    <row r="46" spans="1:19">
      <c r="A46" s="18" t="s">
        <v>978</v>
      </c>
      <c r="B46" s="18" t="s">
        <v>979</v>
      </c>
      <c r="C46" s="18" t="s">
        <v>980</v>
      </c>
      <c r="D46" s="18" t="s">
        <v>981</v>
      </c>
      <c r="E46" s="18" t="s">
        <v>982</v>
      </c>
      <c r="F46" s="18" t="s">
        <v>983</v>
      </c>
      <c r="G46" s="19">
        <v>12</v>
      </c>
      <c r="H46" s="23">
        <v>45557</v>
      </c>
      <c r="I46" s="23">
        <v>45921</v>
      </c>
      <c r="J46" s="23">
        <v>45512</v>
      </c>
      <c r="K46" s="23">
        <v>45516</v>
      </c>
      <c r="L46" s="20">
        <v>1000</v>
      </c>
      <c r="M46" s="20">
        <v>2420</v>
      </c>
      <c r="N46" s="20">
        <v>2260</v>
      </c>
      <c r="O46" s="21">
        <v>679</v>
      </c>
      <c r="Q46" s="20">
        <v>2113</v>
      </c>
      <c r="R46" s="20">
        <f t="shared" si="2"/>
        <v>2260</v>
      </c>
      <c r="S46" s="20">
        <v>2260</v>
      </c>
    </row>
    <row r="47" spans="1:19">
      <c r="A47" s="18" t="s">
        <v>984</v>
      </c>
      <c r="B47" s="18" t="s">
        <v>985</v>
      </c>
      <c r="C47" s="18" t="s">
        <v>986</v>
      </c>
      <c r="D47" s="18" t="s">
        <v>987</v>
      </c>
      <c r="E47" s="18" t="s">
        <v>988</v>
      </c>
      <c r="F47" s="18" t="s">
        <v>989</v>
      </c>
      <c r="G47" s="19">
        <v>18</v>
      </c>
      <c r="H47" s="23">
        <v>45410</v>
      </c>
      <c r="I47" s="23">
        <v>45957</v>
      </c>
      <c r="J47" s="23">
        <v>45330</v>
      </c>
      <c r="K47" s="23">
        <v>45330</v>
      </c>
      <c r="L47" s="20">
        <v>2540</v>
      </c>
      <c r="M47" s="20">
        <v>2509</v>
      </c>
      <c r="N47" s="20">
        <v>2540</v>
      </c>
      <c r="O47" s="21">
        <v>13126.4</v>
      </c>
      <c r="Q47" s="20">
        <v>2434</v>
      </c>
      <c r="R47" s="20">
        <f t="shared" si="2"/>
        <v>2540</v>
      </c>
      <c r="S47" s="20">
        <v>2540</v>
      </c>
    </row>
    <row r="48" spans="1:19">
      <c r="A48" s="18" t="s">
        <v>990</v>
      </c>
      <c r="B48" s="18" t="s">
        <v>991</v>
      </c>
      <c r="C48" s="18" t="s">
        <v>992</v>
      </c>
      <c r="D48" s="18" t="s">
        <v>993</v>
      </c>
      <c r="E48" s="18" t="s">
        <v>994</v>
      </c>
      <c r="F48" s="18" t="s">
        <v>995</v>
      </c>
      <c r="G48" s="19">
        <v>12</v>
      </c>
      <c r="H48" s="23">
        <v>45577</v>
      </c>
      <c r="I48" s="23">
        <v>45941</v>
      </c>
      <c r="J48" s="23">
        <v>45511</v>
      </c>
      <c r="K48" s="23">
        <v>45512</v>
      </c>
      <c r="L48" s="20">
        <v>1000</v>
      </c>
      <c r="M48" s="20">
        <v>2509</v>
      </c>
      <c r="N48" s="20">
        <v>2736</v>
      </c>
      <c r="O48" s="21">
        <v>0</v>
      </c>
      <c r="Q48" s="20">
        <v>0</v>
      </c>
      <c r="R48" s="20">
        <f t="shared" si="2"/>
        <v>2736</v>
      </c>
      <c r="S48" s="20">
        <v>2736</v>
      </c>
    </row>
    <row r="49" spans="1:19">
      <c r="A49" s="18" t="s">
        <v>996</v>
      </c>
      <c r="B49" s="18" t="s">
        <v>997</v>
      </c>
      <c r="C49" s="18" t="s">
        <v>998</v>
      </c>
      <c r="D49" s="18" t="s">
        <v>999</v>
      </c>
      <c r="E49" s="18" t="s">
        <v>1000</v>
      </c>
      <c r="F49" s="18" t="s">
        <v>1001</v>
      </c>
      <c r="G49" s="19">
        <v>18</v>
      </c>
      <c r="H49" s="23">
        <v>45526</v>
      </c>
      <c r="I49" s="23">
        <v>46074</v>
      </c>
      <c r="J49" s="23">
        <v>45426</v>
      </c>
      <c r="K49" s="23">
        <v>45426</v>
      </c>
      <c r="L49" s="20">
        <v>1000</v>
      </c>
      <c r="M49" s="20">
        <v>2509</v>
      </c>
      <c r="N49" s="20">
        <v>2346</v>
      </c>
      <c r="O49" s="21">
        <v>3122.52</v>
      </c>
      <c r="Q49" s="20">
        <v>2377</v>
      </c>
      <c r="R49" s="20">
        <f t="shared" si="2"/>
        <v>2346</v>
      </c>
      <c r="S49" s="20">
        <v>2346</v>
      </c>
    </row>
    <row r="50" spans="1:19">
      <c r="B50" s="18" t="s">
        <v>1002</v>
      </c>
      <c r="D50" s="18" t="s">
        <v>1003</v>
      </c>
      <c r="E50" s="18" t="s">
        <v>1004</v>
      </c>
      <c r="F50" s="18" t="s">
        <v>1005</v>
      </c>
      <c r="G50" s="19">
        <v>12</v>
      </c>
      <c r="H50" s="23">
        <v>45541</v>
      </c>
      <c r="I50" s="23">
        <v>45905</v>
      </c>
      <c r="J50" s="23">
        <v>45520</v>
      </c>
      <c r="K50" s="23">
        <v>45526</v>
      </c>
      <c r="L50" s="20">
        <v>1000</v>
      </c>
      <c r="M50" s="20">
        <v>0</v>
      </c>
      <c r="N50" s="20">
        <v>2369</v>
      </c>
      <c r="O50" s="21">
        <v>1986.67</v>
      </c>
      <c r="Q50" s="20">
        <v>0</v>
      </c>
      <c r="R50" s="20">
        <f t="shared" si="2"/>
        <v>2369</v>
      </c>
      <c r="S50" s="20">
        <v>2369</v>
      </c>
    </row>
    <row r="51" spans="1:19">
      <c r="B51" s="18" t="s">
        <v>1006</v>
      </c>
      <c r="D51" s="18" t="s">
        <v>1007</v>
      </c>
      <c r="E51" s="18" t="s">
        <v>1008</v>
      </c>
      <c r="F51" s="18" t="s">
        <v>1009</v>
      </c>
      <c r="G51" s="19">
        <v>15</v>
      </c>
      <c r="H51" s="23">
        <v>45548</v>
      </c>
      <c r="I51" s="23">
        <v>46003</v>
      </c>
      <c r="J51" s="23">
        <v>45532</v>
      </c>
      <c r="K51" s="23">
        <v>45534</v>
      </c>
      <c r="L51" s="20">
        <v>1000</v>
      </c>
      <c r="M51" s="20">
        <v>0</v>
      </c>
      <c r="N51" s="20">
        <v>2588</v>
      </c>
      <c r="O51" s="21">
        <v>1561.4</v>
      </c>
      <c r="Q51" s="20">
        <v>0</v>
      </c>
      <c r="R51" s="20">
        <f t="shared" si="2"/>
        <v>2588</v>
      </c>
      <c r="S51" s="20">
        <v>2588</v>
      </c>
    </row>
    <row r="52" spans="1:19">
      <c r="A52" s="17" t="s">
        <v>1010</v>
      </c>
    </row>
    <row r="53" spans="1:19">
      <c r="A53" s="18" t="s">
        <v>1011</v>
      </c>
      <c r="B53" s="18" t="s">
        <v>1012</v>
      </c>
      <c r="C53" s="18" t="s">
        <v>1013</v>
      </c>
      <c r="D53" s="18" t="s">
        <v>1014</v>
      </c>
      <c r="E53" s="18" t="s">
        <v>1015</v>
      </c>
      <c r="F53" s="18" t="s">
        <v>1016</v>
      </c>
      <c r="G53" s="19">
        <v>18</v>
      </c>
      <c r="H53" s="23">
        <v>45518</v>
      </c>
      <c r="I53" s="23">
        <v>46066</v>
      </c>
      <c r="J53" s="23">
        <v>45516</v>
      </c>
      <c r="K53" s="23">
        <v>45518</v>
      </c>
      <c r="L53" s="20">
        <v>1000</v>
      </c>
      <c r="M53" s="20">
        <v>3383</v>
      </c>
      <c r="N53" s="20">
        <v>3363</v>
      </c>
      <c r="O53" s="21">
        <v>5338.13</v>
      </c>
      <c r="Q53" s="20">
        <v>3557</v>
      </c>
      <c r="R53" s="20">
        <f>N53</f>
        <v>3363</v>
      </c>
      <c r="S53" s="20">
        <v>3363</v>
      </c>
    </row>
    <row r="54" spans="1:19">
      <c r="A54" s="17" t="s">
        <v>1017</v>
      </c>
    </row>
    <row r="55" spans="1:19">
      <c r="A55" s="18" t="s">
        <v>1018</v>
      </c>
      <c r="B55" s="18" t="s">
        <v>1019</v>
      </c>
      <c r="C55" s="18" t="s">
        <v>1020</v>
      </c>
      <c r="D55" s="18" t="s">
        <v>1021</v>
      </c>
      <c r="E55" s="18" t="s">
        <v>1022</v>
      </c>
      <c r="F55" s="18" t="s">
        <v>1023</v>
      </c>
      <c r="G55" s="19">
        <v>12</v>
      </c>
      <c r="H55" s="23">
        <v>45546</v>
      </c>
      <c r="I55" s="23">
        <v>45910</v>
      </c>
      <c r="J55" s="23">
        <v>45491</v>
      </c>
      <c r="K55" s="23">
        <v>45492</v>
      </c>
      <c r="L55" s="20">
        <v>3055</v>
      </c>
      <c r="M55" s="20">
        <v>3531</v>
      </c>
      <c r="N55" s="20">
        <v>3667</v>
      </c>
      <c r="O55" s="21">
        <v>2447</v>
      </c>
      <c r="Q55" s="20">
        <v>0</v>
      </c>
      <c r="R55" s="20">
        <f>N55</f>
        <v>3667</v>
      </c>
      <c r="S55" s="20">
        <v>3667</v>
      </c>
    </row>
    <row r="56" spans="1:19">
      <c r="A56" s="18" t="s">
        <v>1024</v>
      </c>
      <c r="B56" s="18" t="s">
        <v>1025</v>
      </c>
      <c r="C56" s="18" t="s">
        <v>1026</v>
      </c>
      <c r="D56" s="18" t="s">
        <v>1027</v>
      </c>
      <c r="E56" s="18" t="s">
        <v>1028</v>
      </c>
      <c r="F56" s="18" t="s">
        <v>1029</v>
      </c>
      <c r="G56" s="19">
        <v>11</v>
      </c>
      <c r="H56" s="23">
        <v>45568</v>
      </c>
      <c r="I56" s="23">
        <v>45902</v>
      </c>
      <c r="J56" s="23">
        <v>45531</v>
      </c>
      <c r="K56" s="23">
        <v>45531</v>
      </c>
      <c r="L56" s="20">
        <v>3398</v>
      </c>
      <c r="M56" s="20">
        <v>3735</v>
      </c>
      <c r="N56" s="20">
        <v>3648</v>
      </c>
      <c r="O56" s="21">
        <v>0</v>
      </c>
      <c r="Q56" s="20">
        <v>3398</v>
      </c>
      <c r="R56" s="20">
        <f>N56</f>
        <v>3648</v>
      </c>
      <c r="S56" s="20">
        <v>3648</v>
      </c>
    </row>
    <row r="57" spans="1:19">
      <c r="A57" s="18" t="s">
        <v>1030</v>
      </c>
      <c r="B57" s="18" t="s">
        <v>1031</v>
      </c>
      <c r="C57" s="18" t="s">
        <v>1032</v>
      </c>
      <c r="D57" s="18" t="s">
        <v>1033</v>
      </c>
      <c r="E57" s="18" t="s">
        <v>1034</v>
      </c>
      <c r="F57" s="18" t="s">
        <v>1035</v>
      </c>
      <c r="G57" s="19">
        <v>16</v>
      </c>
      <c r="H57" s="23">
        <v>45467</v>
      </c>
      <c r="I57" s="23">
        <v>45953</v>
      </c>
      <c r="J57" s="23">
        <v>45464</v>
      </c>
      <c r="K57" s="23">
        <v>45464</v>
      </c>
      <c r="L57" s="20">
        <v>1000</v>
      </c>
      <c r="M57" s="20">
        <v>3501</v>
      </c>
      <c r="N57" s="20">
        <v>3568</v>
      </c>
      <c r="O57" s="21">
        <v>7341.27</v>
      </c>
      <c r="Q57" s="20">
        <v>3329</v>
      </c>
      <c r="R57" s="20">
        <f>N57</f>
        <v>3568</v>
      </c>
      <c r="S57" s="20">
        <v>3568</v>
      </c>
    </row>
    <row r="58" spans="1:19">
      <c r="A58" s="18" t="s">
        <v>1036</v>
      </c>
      <c r="B58" s="18" t="s">
        <v>1037</v>
      </c>
      <c r="C58" s="18" t="s">
        <v>1038</v>
      </c>
      <c r="D58" s="18" t="s">
        <v>1039</v>
      </c>
      <c r="E58" s="18" t="s">
        <v>1040</v>
      </c>
      <c r="F58" s="18" t="s">
        <v>1041</v>
      </c>
      <c r="G58" s="19">
        <v>11</v>
      </c>
      <c r="H58" s="23">
        <v>45572</v>
      </c>
      <c r="I58" s="23">
        <v>45906</v>
      </c>
      <c r="J58" s="23">
        <v>45498</v>
      </c>
      <c r="K58" s="23">
        <v>45502</v>
      </c>
      <c r="L58" s="20">
        <v>1000</v>
      </c>
      <c r="M58" s="20">
        <v>3648</v>
      </c>
      <c r="N58" s="20">
        <v>3917</v>
      </c>
      <c r="O58" s="21">
        <v>0</v>
      </c>
      <c r="Q58" s="20">
        <v>3498</v>
      </c>
      <c r="R58" s="20">
        <f>N58</f>
        <v>3917</v>
      </c>
      <c r="S58" s="20">
        <v>3917</v>
      </c>
    </row>
    <row r="59" spans="1:19">
      <c r="A59" s="18" t="s">
        <v>1042</v>
      </c>
      <c r="B59" s="18" t="s">
        <v>1043</v>
      </c>
      <c r="C59" s="18" t="s">
        <v>1044</v>
      </c>
      <c r="D59" s="18" t="s">
        <v>1045</v>
      </c>
      <c r="E59" s="18" t="s">
        <v>1046</v>
      </c>
      <c r="F59" s="18" t="s">
        <v>1047</v>
      </c>
      <c r="G59" s="19">
        <v>18</v>
      </c>
      <c r="H59" s="23">
        <v>45474</v>
      </c>
      <c r="I59" s="23">
        <v>46022</v>
      </c>
      <c r="J59" s="23">
        <v>45406</v>
      </c>
      <c r="K59" s="23">
        <v>45407</v>
      </c>
      <c r="L59" s="20">
        <v>1000</v>
      </c>
      <c r="M59" s="20">
        <v>3560</v>
      </c>
      <c r="N59" s="20">
        <v>4047</v>
      </c>
      <c r="O59" s="21">
        <v>11856</v>
      </c>
      <c r="Q59" s="20">
        <v>3402</v>
      </c>
      <c r="R59" s="20">
        <f>N59</f>
        <v>4047</v>
      </c>
      <c r="S59" s="20">
        <v>4047</v>
      </c>
    </row>
    <row r="60" spans="1:19">
      <c r="A60" s="17" t="s">
        <v>1048</v>
      </c>
    </row>
    <row r="61" spans="1:19">
      <c r="A61" s="18" t="s">
        <v>1049</v>
      </c>
      <c r="B61" s="18" t="s">
        <v>1050</v>
      </c>
      <c r="C61" s="18" t="s">
        <v>1051</v>
      </c>
      <c r="D61" s="18" t="s">
        <v>1052</v>
      </c>
      <c r="E61" s="18" t="s">
        <v>1053</v>
      </c>
      <c r="F61" s="18" t="s">
        <v>1054</v>
      </c>
      <c r="G61" s="19">
        <v>15</v>
      </c>
      <c r="H61" s="23">
        <v>45516</v>
      </c>
      <c r="I61" s="23">
        <v>45972</v>
      </c>
      <c r="J61" s="23">
        <v>45512</v>
      </c>
      <c r="K61" s="23">
        <v>45512</v>
      </c>
      <c r="L61" s="20">
        <v>1000</v>
      </c>
      <c r="M61" s="20">
        <v>1952</v>
      </c>
      <c r="N61" s="20">
        <v>1694</v>
      </c>
      <c r="O61" s="21">
        <v>2006.8</v>
      </c>
      <c r="Q61" s="20">
        <v>1932</v>
      </c>
      <c r="R61" s="20">
        <f t="shared" ref="R61:R75" si="3">N61</f>
        <v>1694</v>
      </c>
      <c r="S61" s="20">
        <v>1694</v>
      </c>
    </row>
    <row r="62" spans="1:19">
      <c r="A62" s="18" t="s">
        <v>1055</v>
      </c>
      <c r="B62" s="18" t="s">
        <v>1056</v>
      </c>
      <c r="C62" s="18" t="s">
        <v>1057</v>
      </c>
      <c r="D62" s="18" t="s">
        <v>1058</v>
      </c>
      <c r="E62" s="18" t="s">
        <v>1059</v>
      </c>
      <c r="F62" s="18" t="s">
        <v>1060</v>
      </c>
      <c r="G62" s="19">
        <v>18</v>
      </c>
      <c r="H62" s="23">
        <v>45503</v>
      </c>
      <c r="I62" s="23">
        <v>46051</v>
      </c>
      <c r="J62" s="23">
        <v>45440</v>
      </c>
      <c r="K62" s="23">
        <v>45440</v>
      </c>
      <c r="L62" s="20">
        <v>1000</v>
      </c>
      <c r="M62" s="20">
        <v>1865</v>
      </c>
      <c r="N62" s="20">
        <v>1770</v>
      </c>
      <c r="O62" s="21">
        <v>4283.8999999999996</v>
      </c>
      <c r="Q62" s="20">
        <v>1754</v>
      </c>
      <c r="R62" s="20">
        <f t="shared" si="3"/>
        <v>1770</v>
      </c>
      <c r="S62" s="20">
        <v>1770</v>
      </c>
    </row>
    <row r="63" spans="1:19">
      <c r="A63" s="18" t="s">
        <v>1061</v>
      </c>
      <c r="B63" s="18" t="s">
        <v>1062</v>
      </c>
      <c r="C63" s="18" t="s">
        <v>1063</v>
      </c>
      <c r="D63" s="18" t="s">
        <v>1064</v>
      </c>
      <c r="E63" s="18" t="s">
        <v>1065</v>
      </c>
      <c r="F63" s="18" t="s">
        <v>1066</v>
      </c>
      <c r="G63" s="19">
        <v>18</v>
      </c>
      <c r="H63" s="23">
        <v>45509</v>
      </c>
      <c r="I63" s="23">
        <v>46057</v>
      </c>
      <c r="J63" s="23">
        <v>45398</v>
      </c>
      <c r="K63" s="23">
        <v>45399</v>
      </c>
      <c r="L63" s="20">
        <v>1000</v>
      </c>
      <c r="M63" s="20">
        <v>1747</v>
      </c>
      <c r="N63" s="20">
        <v>1809</v>
      </c>
      <c r="O63" s="21">
        <v>3410.19</v>
      </c>
      <c r="Q63" s="20">
        <v>1749</v>
      </c>
      <c r="R63" s="20">
        <f t="shared" si="3"/>
        <v>1809</v>
      </c>
      <c r="S63" s="20">
        <v>1809</v>
      </c>
    </row>
    <row r="64" spans="1:19">
      <c r="A64" s="18" t="s">
        <v>1067</v>
      </c>
      <c r="B64" s="18" t="s">
        <v>1068</v>
      </c>
      <c r="C64" s="18" t="s">
        <v>1069</v>
      </c>
      <c r="D64" s="18" t="s">
        <v>1070</v>
      </c>
      <c r="E64" s="18" t="s">
        <v>1071</v>
      </c>
      <c r="F64" s="18" t="s">
        <v>1072</v>
      </c>
      <c r="G64" s="19">
        <v>18</v>
      </c>
      <c r="H64" s="23">
        <v>45379</v>
      </c>
      <c r="I64" s="23">
        <v>45927</v>
      </c>
      <c r="J64" s="23">
        <v>45357</v>
      </c>
      <c r="K64" s="23">
        <v>45370</v>
      </c>
      <c r="L64" s="20">
        <v>1817</v>
      </c>
      <c r="M64" s="20">
        <v>1835</v>
      </c>
      <c r="N64" s="20">
        <v>1817</v>
      </c>
      <c r="O64" s="21">
        <v>11222.81</v>
      </c>
      <c r="Q64" s="20">
        <v>1844</v>
      </c>
      <c r="R64" s="20">
        <f t="shared" si="3"/>
        <v>1817</v>
      </c>
      <c r="S64" s="20">
        <v>1817</v>
      </c>
    </row>
    <row r="65" spans="1:19">
      <c r="A65" s="18" t="s">
        <v>1073</v>
      </c>
      <c r="B65" s="18" t="s">
        <v>1074</v>
      </c>
      <c r="C65" s="18" t="s">
        <v>1075</v>
      </c>
      <c r="D65" s="18" t="s">
        <v>1076</v>
      </c>
      <c r="E65" s="18" t="s">
        <v>1077</v>
      </c>
      <c r="F65" s="18" t="s">
        <v>1078</v>
      </c>
      <c r="G65" s="19">
        <v>18</v>
      </c>
      <c r="H65" s="23">
        <v>45518</v>
      </c>
      <c r="I65" s="23">
        <v>46066</v>
      </c>
      <c r="J65" s="23">
        <v>45437</v>
      </c>
      <c r="K65" s="23">
        <v>45440</v>
      </c>
      <c r="L65" s="20">
        <v>1000</v>
      </c>
      <c r="M65" s="20">
        <v>1835</v>
      </c>
      <c r="N65" s="20">
        <v>1961</v>
      </c>
      <c r="O65" s="21">
        <v>3122.13</v>
      </c>
      <c r="Q65" s="20">
        <v>1792</v>
      </c>
      <c r="R65" s="20">
        <f t="shared" si="3"/>
        <v>1961</v>
      </c>
      <c r="S65" s="20">
        <v>1961</v>
      </c>
    </row>
    <row r="66" spans="1:19">
      <c r="A66" s="18" t="s">
        <v>1079</v>
      </c>
      <c r="B66" s="18" t="s">
        <v>1080</v>
      </c>
      <c r="C66" s="18" t="s">
        <v>1081</v>
      </c>
      <c r="D66" s="18" t="s">
        <v>1082</v>
      </c>
      <c r="E66" s="18" t="s">
        <v>1083</v>
      </c>
      <c r="F66" s="18" t="s">
        <v>1084</v>
      </c>
      <c r="G66" s="19">
        <v>18</v>
      </c>
      <c r="H66" s="23">
        <v>45484</v>
      </c>
      <c r="I66" s="23">
        <v>46032</v>
      </c>
      <c r="J66" s="23">
        <v>45364</v>
      </c>
      <c r="K66" s="23">
        <v>45364</v>
      </c>
      <c r="L66" s="20">
        <v>1000</v>
      </c>
      <c r="M66" s="20">
        <v>1865</v>
      </c>
      <c r="N66" s="20">
        <v>2119</v>
      </c>
      <c r="O66" s="21">
        <v>5695.48</v>
      </c>
      <c r="Q66" s="20">
        <v>1768</v>
      </c>
      <c r="R66" s="20">
        <f t="shared" si="3"/>
        <v>2119</v>
      </c>
      <c r="S66" s="20">
        <v>2119</v>
      </c>
    </row>
    <row r="67" spans="1:19">
      <c r="A67" s="18" t="s">
        <v>1085</v>
      </c>
      <c r="B67" s="18" t="s">
        <v>1086</v>
      </c>
      <c r="C67" s="18" t="s">
        <v>1087</v>
      </c>
      <c r="D67" s="18" t="s">
        <v>1088</v>
      </c>
      <c r="E67" s="18" t="s">
        <v>1089</v>
      </c>
      <c r="F67" s="18" t="s">
        <v>1090</v>
      </c>
      <c r="G67" s="19">
        <v>18</v>
      </c>
      <c r="H67" s="23">
        <v>45512</v>
      </c>
      <c r="I67" s="23">
        <v>46060</v>
      </c>
      <c r="J67" s="23">
        <v>45405</v>
      </c>
      <c r="K67" s="23">
        <v>45405</v>
      </c>
      <c r="L67" s="20">
        <v>1971</v>
      </c>
      <c r="M67" s="20">
        <v>1835</v>
      </c>
      <c r="N67" s="20">
        <v>1971</v>
      </c>
      <c r="O67" s="21">
        <v>4492.84</v>
      </c>
      <c r="Q67" s="20">
        <v>1873</v>
      </c>
      <c r="R67" s="20">
        <f t="shared" si="3"/>
        <v>1971</v>
      </c>
      <c r="S67" s="20">
        <v>1971</v>
      </c>
    </row>
    <row r="68" spans="1:19">
      <c r="A68" s="18" t="s">
        <v>1091</v>
      </c>
      <c r="B68" s="18" t="s">
        <v>1092</v>
      </c>
      <c r="C68" s="18" t="s">
        <v>1093</v>
      </c>
      <c r="D68" s="18" t="s">
        <v>1094</v>
      </c>
      <c r="E68" s="18" t="s">
        <v>1095</v>
      </c>
      <c r="F68" s="18" t="s">
        <v>1096</v>
      </c>
      <c r="G68" s="19">
        <v>18</v>
      </c>
      <c r="H68" s="23">
        <v>45505</v>
      </c>
      <c r="I68" s="23">
        <v>46053</v>
      </c>
      <c r="J68" s="23">
        <v>45452</v>
      </c>
      <c r="K68" s="23">
        <v>45453</v>
      </c>
      <c r="L68" s="20">
        <v>1000</v>
      </c>
      <c r="M68" s="20">
        <v>1865</v>
      </c>
      <c r="N68" s="20">
        <v>1776</v>
      </c>
      <c r="O68" s="21">
        <v>3580</v>
      </c>
      <c r="Q68" s="20">
        <v>1754</v>
      </c>
      <c r="R68" s="20">
        <f t="shared" si="3"/>
        <v>1776</v>
      </c>
      <c r="S68" s="20">
        <v>1776</v>
      </c>
    </row>
    <row r="69" spans="1:19">
      <c r="A69" s="18" t="s">
        <v>1097</v>
      </c>
      <c r="B69" s="18" t="s">
        <v>1098</v>
      </c>
      <c r="C69" s="18" t="s">
        <v>1099</v>
      </c>
      <c r="D69" s="18" t="s">
        <v>1100</v>
      </c>
      <c r="E69" s="18" t="s">
        <v>1101</v>
      </c>
      <c r="F69" s="18" t="s">
        <v>1102</v>
      </c>
      <c r="G69" s="19">
        <v>12</v>
      </c>
      <c r="H69" s="23">
        <v>45539</v>
      </c>
      <c r="I69" s="23">
        <v>45903</v>
      </c>
      <c r="J69" s="23">
        <v>45395</v>
      </c>
      <c r="K69" s="23">
        <v>45397</v>
      </c>
      <c r="L69" s="20">
        <v>1842</v>
      </c>
      <c r="M69" s="20">
        <v>1835</v>
      </c>
      <c r="N69" s="20">
        <v>2117</v>
      </c>
      <c r="O69" s="21">
        <v>2512.6</v>
      </c>
      <c r="Q69" s="20">
        <v>1842</v>
      </c>
      <c r="R69" s="20">
        <f t="shared" si="3"/>
        <v>2117</v>
      </c>
      <c r="S69" s="20">
        <v>2117</v>
      </c>
    </row>
    <row r="70" spans="1:19">
      <c r="A70" s="18" t="s">
        <v>1103</v>
      </c>
      <c r="B70" s="18" t="s">
        <v>1104</v>
      </c>
      <c r="C70" s="18" t="s">
        <v>1105</v>
      </c>
      <c r="D70" s="18" t="s">
        <v>1106</v>
      </c>
      <c r="E70" s="18" t="s">
        <v>1107</v>
      </c>
      <c r="F70" s="18" t="s">
        <v>1108</v>
      </c>
      <c r="G70" s="19">
        <v>16</v>
      </c>
      <c r="H70" s="23">
        <v>45522</v>
      </c>
      <c r="I70" s="23">
        <v>46008</v>
      </c>
      <c r="J70" s="23">
        <v>45423</v>
      </c>
      <c r="K70" s="23">
        <v>45425</v>
      </c>
      <c r="L70" s="20">
        <v>1976</v>
      </c>
      <c r="M70" s="20">
        <v>1805</v>
      </c>
      <c r="N70" s="20">
        <v>1976</v>
      </c>
      <c r="O70" s="21">
        <v>2889.32</v>
      </c>
      <c r="Q70" s="20">
        <v>1803</v>
      </c>
      <c r="R70" s="20">
        <f t="shared" si="3"/>
        <v>1976</v>
      </c>
      <c r="S70" s="20">
        <v>1976</v>
      </c>
    </row>
    <row r="71" spans="1:19">
      <c r="A71" s="18" t="s">
        <v>1109</v>
      </c>
      <c r="B71" s="18" t="s">
        <v>1110</v>
      </c>
      <c r="C71" s="18" t="s">
        <v>1111</v>
      </c>
      <c r="D71" s="18" t="s">
        <v>1112</v>
      </c>
      <c r="E71" s="18" t="s">
        <v>1113</v>
      </c>
      <c r="F71" s="18" t="s">
        <v>1114</v>
      </c>
      <c r="G71" s="19">
        <v>11</v>
      </c>
      <c r="H71" s="23">
        <v>45569</v>
      </c>
      <c r="I71" s="23">
        <v>45903</v>
      </c>
      <c r="J71" s="23">
        <v>45505</v>
      </c>
      <c r="K71" s="23">
        <v>45505</v>
      </c>
      <c r="L71" s="20">
        <v>1763</v>
      </c>
      <c r="M71" s="20">
        <v>1835</v>
      </c>
      <c r="N71" s="20">
        <v>1770</v>
      </c>
      <c r="O71" s="21">
        <v>0</v>
      </c>
      <c r="Q71" s="20">
        <v>1763</v>
      </c>
      <c r="R71" s="20">
        <f t="shared" si="3"/>
        <v>1770</v>
      </c>
      <c r="S71" s="20">
        <v>1770</v>
      </c>
    </row>
    <row r="72" spans="1:19">
      <c r="B72" s="18" t="s">
        <v>1115</v>
      </c>
      <c r="D72" s="18" t="s">
        <v>1116</v>
      </c>
      <c r="E72" s="18" t="s">
        <v>1117</v>
      </c>
      <c r="F72" s="18" t="s">
        <v>1118</v>
      </c>
      <c r="G72" s="19">
        <v>12</v>
      </c>
      <c r="H72" s="23">
        <v>45541</v>
      </c>
      <c r="I72" s="23">
        <v>45905</v>
      </c>
      <c r="J72" s="23">
        <v>45495</v>
      </c>
      <c r="K72" s="23">
        <v>45495</v>
      </c>
      <c r="L72" s="20">
        <v>1000</v>
      </c>
      <c r="M72" s="20">
        <v>0</v>
      </c>
      <c r="N72" s="20">
        <v>1782</v>
      </c>
      <c r="O72" s="21">
        <v>1497.67</v>
      </c>
      <c r="Q72" s="20">
        <v>0</v>
      </c>
      <c r="R72" s="20">
        <f t="shared" si="3"/>
        <v>1782</v>
      </c>
      <c r="S72" s="20">
        <v>1782</v>
      </c>
    </row>
    <row r="73" spans="1:19">
      <c r="B73" s="18" t="s">
        <v>1119</v>
      </c>
      <c r="D73" s="18" t="s">
        <v>1120</v>
      </c>
      <c r="E73" s="18" t="s">
        <v>1121</v>
      </c>
      <c r="F73" s="18" t="s">
        <v>1122</v>
      </c>
      <c r="G73" s="19">
        <v>13</v>
      </c>
      <c r="H73" s="23">
        <v>45554</v>
      </c>
      <c r="I73" s="23">
        <v>45948</v>
      </c>
      <c r="J73" s="23">
        <v>45513</v>
      </c>
      <c r="K73" s="23">
        <v>45513</v>
      </c>
      <c r="L73" s="20">
        <v>1970</v>
      </c>
      <c r="M73" s="20">
        <v>0</v>
      </c>
      <c r="N73" s="20">
        <v>1970</v>
      </c>
      <c r="O73" s="21">
        <v>793.6</v>
      </c>
      <c r="Q73" s="20">
        <v>0</v>
      </c>
      <c r="R73" s="20">
        <f t="shared" si="3"/>
        <v>1970</v>
      </c>
      <c r="S73" s="20">
        <v>1970</v>
      </c>
    </row>
    <row r="74" spans="1:19">
      <c r="B74" s="18" t="s">
        <v>1123</v>
      </c>
      <c r="D74" s="18" t="s">
        <v>1124</v>
      </c>
      <c r="E74" s="18" t="s">
        <v>1125</v>
      </c>
      <c r="F74" s="18" t="s">
        <v>1126</v>
      </c>
      <c r="G74" s="19">
        <v>12</v>
      </c>
      <c r="H74" s="23">
        <v>45546</v>
      </c>
      <c r="I74" s="23">
        <v>45910</v>
      </c>
      <c r="J74" s="23">
        <v>45501</v>
      </c>
      <c r="K74" s="23">
        <v>45502</v>
      </c>
      <c r="L74" s="20">
        <v>1000</v>
      </c>
      <c r="M74" s="20">
        <v>0</v>
      </c>
      <c r="N74" s="20">
        <v>1742</v>
      </c>
      <c r="O74" s="21">
        <v>1170.33</v>
      </c>
      <c r="Q74" s="20">
        <v>0</v>
      </c>
      <c r="R74" s="20">
        <f t="shared" si="3"/>
        <v>1742</v>
      </c>
      <c r="S74" s="20">
        <v>1742</v>
      </c>
    </row>
    <row r="75" spans="1:19">
      <c r="B75" s="18" t="s">
        <v>1127</v>
      </c>
      <c r="D75" s="18" t="s">
        <v>1128</v>
      </c>
      <c r="E75" s="18" t="s">
        <v>1129</v>
      </c>
      <c r="F75" s="18" t="s">
        <v>1130</v>
      </c>
      <c r="G75" s="19">
        <v>12</v>
      </c>
      <c r="H75" s="23">
        <v>45567</v>
      </c>
      <c r="I75" s="23">
        <v>45931</v>
      </c>
      <c r="J75" s="23">
        <v>45516</v>
      </c>
      <c r="K75" s="23">
        <v>45516</v>
      </c>
      <c r="L75" s="20">
        <v>1957</v>
      </c>
      <c r="M75" s="20">
        <v>0</v>
      </c>
      <c r="N75" s="20">
        <v>1957</v>
      </c>
      <c r="O75" s="21">
        <v>13.55</v>
      </c>
      <c r="Q75" s="20">
        <v>0</v>
      </c>
      <c r="R75" s="20">
        <f t="shared" si="3"/>
        <v>1957</v>
      </c>
      <c r="S75" s="20">
        <v>1957</v>
      </c>
    </row>
    <row r="76" spans="1:19">
      <c r="A76" s="16" t="s">
        <v>1131</v>
      </c>
      <c r="B76" s="12">
        <f>COUNTA(B28:B28)+COUNTA(B30:B31)+COUNTA(B33:B33)+COUNTA(B35:B51)+COUNTA(B53:B53)+COUNTA(B55:B59)+COUNTA(B61:B75)</f>
        <v>42</v>
      </c>
      <c r="G76" s="13">
        <f>IF((COUNTA(G28:G28)+COUNTA(G30:G31)+COUNTA(G33:G33)+COUNTA(G35:G51)+COUNTA(G53:G53)+COUNTA(G55:G59)+COUNTA(G61:G75))=0,0,(SUM(G28:G28)+SUM(G30:G31)+SUM(G33:G33)+SUM(G35:G51)+SUM(G53:G53)+SUM(G55:G59)+SUM(G61:G75))/(COUNTA(G28:G28)+COUNTA(G30:G31)+COUNTA(G33:G33)+COUNTA(G35:G51)+COUNTA(G53:G53)+COUNTA(G55:G59)+COUNTA(G61:G75)))</f>
        <v>15.30952380952381</v>
      </c>
      <c r="L76" s="14">
        <f>IF((COUNTA(L28:L28)+COUNTA(L30:L31)+COUNTA(L33:L33)+COUNTA(L35:L51)+COUNTA(L53:L53)+COUNTA(L55:L59)+COUNTA(L61:L75))=0,0,(SUM(L28:L28)+SUM(L30:L31)+SUM(L33:L33)+SUM(L35:L51)+SUM(L53:L53)+SUM(L55:L59)+SUM(L61:L75))/(COUNTA(L28:L28)+COUNTA(L30:L31)+COUNTA(L33:L33)+COUNTA(L35:L51)+COUNTA(L53:L53)+COUNTA(L55:L59)+COUNTA(L61:L75)))</f>
        <v>1486.952380952381</v>
      </c>
      <c r="M76" s="14">
        <f>IF((COUNTA(M28:M28)+COUNTA(M30:M31)+COUNTA(M33:M33)+COUNTA(M35:M51)+COUNTA(M53:M53)+COUNTA(M55:M59)+COUNTA(M61:M75))=0,0,(SUM(M28:M28)+SUM(M30:M31)+SUM(M33:M33)+SUM(M35:M51)+SUM(M53:M53)+SUM(M55:M59)+SUM(M61:M75))/(COUNTA(M28:M28)+COUNTA(M30:M31)+COUNTA(M33:M33)+COUNTA(M35:M51)+COUNTA(M53:M53)+COUNTA(M55:M59)+COUNTA(M61:M75)))</f>
        <v>1959.2857142857142</v>
      </c>
      <c r="N76" s="14">
        <f>IF(B76 &gt; 0, R76 / B76, 0)</f>
        <v>2383.0476190476193</v>
      </c>
      <c r="Q76" s="14">
        <f>IF((COUNTA(Q28:Q28)+COUNTA(Q30:Q31)+COUNTA(Q33:Q33)+COUNTA(Q35:Q51)+COUNTA(Q53:Q53)+COUNTA(Q55:Q59)+COUNTA(Q61:Q75))=0,0,(SUM(Q28:Q28)+SUM(Q30:Q31)+SUM(Q33:Q33)+SUM(Q35:Q51)+SUM(Q53:Q53)+SUM(Q55:Q59)+SUM(Q61:Q75))/(COUNTA(Q28:Q28)+COUNTA(Q30:Q31)+COUNTA(Q33:Q33)+COUNTA(Q35:Q51)+COUNTA(Q53:Q53)+COUNTA(Q55:Q59)+COUNTA(Q61:Q75)))</f>
        <v>1739.8809523809523</v>
      </c>
      <c r="R76" s="14">
        <f>SUM(R28:R28)+SUM(R30:R31)+SUM(R33:R33)+SUM(R35:R51)+SUM(R53:R53)+SUM(R55:R59)+SUM(R61:R75)</f>
        <v>100088</v>
      </c>
    </row>
  </sheetData>
  <mergeCells count="6">
    <mergeCell ref="A7:E7"/>
    <mergeCell ref="F7:N7"/>
    <mergeCell ref="O7"/>
    <mergeCell ref="A25:I25"/>
    <mergeCell ref="J25:K25"/>
    <mergeCell ref="L25:O25"/>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84"/>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1132</v>
      </c>
    </row>
    <row r="3" spans="1:25">
      <c r="A3" s="2" t="s">
        <v>1133</v>
      </c>
    </row>
    <row r="4" spans="1:25">
      <c r="A4" s="2" t="s">
        <v>1134</v>
      </c>
    </row>
    <row r="6" spans="1:25" ht="15.75">
      <c r="A6" s="3" t="s">
        <v>1135</v>
      </c>
    </row>
    <row r="7" spans="1:25">
      <c r="A7" s="26"/>
      <c r="B7" s="26"/>
      <c r="C7" s="26"/>
      <c r="D7" s="26"/>
      <c r="E7" s="26"/>
      <c r="F7" s="27" t="s">
        <v>1136</v>
      </c>
      <c r="G7" s="27"/>
      <c r="H7" s="27"/>
      <c r="I7" s="27"/>
      <c r="J7" s="27"/>
      <c r="K7" s="27"/>
      <c r="L7" s="27"/>
      <c r="M7" s="27"/>
      <c r="N7" s="27"/>
      <c r="O7" s="26"/>
    </row>
    <row r="8" spans="1:25" ht="25.5">
      <c r="A8" s="4" t="s">
        <v>1137</v>
      </c>
      <c r="B8" s="5" t="s">
        <v>1138</v>
      </c>
      <c r="C8" s="5" t="s">
        <v>1139</v>
      </c>
      <c r="D8" s="6" t="s">
        <v>1140</v>
      </c>
      <c r="E8" s="5" t="s">
        <v>1141</v>
      </c>
      <c r="F8" s="5" t="s">
        <v>1143</v>
      </c>
      <c r="G8" s="5" t="s">
        <v>1144</v>
      </c>
      <c r="H8" s="5" t="s">
        <v>1145</v>
      </c>
      <c r="I8" s="5" t="s">
        <v>1146</v>
      </c>
      <c r="J8" s="5" t="s">
        <v>1147</v>
      </c>
      <c r="K8" s="5" t="s">
        <v>1148</v>
      </c>
      <c r="L8" s="8" t="s">
        <v>1149</v>
      </c>
      <c r="M8" s="8" t="s">
        <v>1150</v>
      </c>
      <c r="N8" s="8" t="s">
        <v>1151</v>
      </c>
      <c r="O8" s="5" t="s">
        <v>1152</v>
      </c>
      <c r="Q8" s="10" t="s">
        <v>1142</v>
      </c>
      <c r="R8" s="10" t="s">
        <v>1142</v>
      </c>
      <c r="S8" s="10" t="s">
        <v>1142</v>
      </c>
      <c r="T8" s="10" t="s">
        <v>1142</v>
      </c>
      <c r="U8" s="11" t="s">
        <v>1153</v>
      </c>
      <c r="V8" s="11" t="s">
        <v>1154</v>
      </c>
      <c r="W8" s="11" t="s">
        <v>1155</v>
      </c>
      <c r="X8" s="11" t="s">
        <v>1156</v>
      </c>
      <c r="Y8" s="11" t="s">
        <v>1157</v>
      </c>
    </row>
    <row r="9" spans="1:25">
      <c r="A9" s="18" t="s">
        <v>1158</v>
      </c>
      <c r="B9" s="19">
        <v>0</v>
      </c>
      <c r="C9" s="19">
        <v>147</v>
      </c>
      <c r="D9" s="20">
        <v>2104.0136363636366</v>
      </c>
      <c r="E9" s="19">
        <v>139</v>
      </c>
      <c r="F9" s="19">
        <v>2</v>
      </c>
      <c r="G9" s="19">
        <v>5</v>
      </c>
      <c r="H9" s="19">
        <v>9</v>
      </c>
      <c r="I9" s="19">
        <v>6</v>
      </c>
      <c r="J9" s="19">
        <v>11</v>
      </c>
      <c r="K9" s="19">
        <v>11</v>
      </c>
      <c r="L9" s="22">
        <v>7.4829931972789115E-2</v>
      </c>
      <c r="M9" s="22">
        <v>7.4829931972789115E-2</v>
      </c>
      <c r="N9" s="22">
        <v>0</v>
      </c>
      <c r="O9" s="19">
        <v>136</v>
      </c>
      <c r="Q9" s="19">
        <v>1</v>
      </c>
      <c r="R9" s="19">
        <v>0</v>
      </c>
      <c r="S9" s="19">
        <v>0</v>
      </c>
      <c r="T9" s="19">
        <v>11</v>
      </c>
      <c r="U9" s="20">
        <v>23144.15</v>
      </c>
      <c r="V9" s="20">
        <v>0</v>
      </c>
      <c r="W9" s="20">
        <v>109951</v>
      </c>
      <c r="X9" s="20">
        <v>13</v>
      </c>
      <c r="Y9" s="20">
        <v>11</v>
      </c>
    </row>
    <row r="10" spans="1:25">
      <c r="A10" s="18" t="s">
        <v>1159</v>
      </c>
      <c r="B10" s="19">
        <v>0</v>
      </c>
      <c r="C10" s="19">
        <v>4</v>
      </c>
      <c r="D10" s="20">
        <v>0</v>
      </c>
      <c r="E10" s="19">
        <v>1</v>
      </c>
      <c r="F10" s="19">
        <v>0</v>
      </c>
      <c r="G10" s="19">
        <v>0</v>
      </c>
      <c r="H10" s="19">
        <v>1</v>
      </c>
      <c r="I10" s="19">
        <v>0</v>
      </c>
      <c r="J10" s="19">
        <v>1</v>
      </c>
      <c r="K10" s="19">
        <v>0</v>
      </c>
      <c r="L10" s="22">
        <v>0.25</v>
      </c>
      <c r="M10" s="22">
        <v>0</v>
      </c>
      <c r="N10" s="22">
        <v>-0.25</v>
      </c>
      <c r="O10" s="19">
        <v>4</v>
      </c>
      <c r="Q10" s="19">
        <v>0</v>
      </c>
      <c r="R10" s="19">
        <v>0</v>
      </c>
      <c r="S10" s="19">
        <v>0</v>
      </c>
      <c r="T10" s="19">
        <v>0</v>
      </c>
      <c r="U10" s="20">
        <v>0</v>
      </c>
      <c r="V10" s="20">
        <v>0</v>
      </c>
      <c r="W10" s="20">
        <v>3064</v>
      </c>
      <c r="X10" s="20">
        <v>0</v>
      </c>
      <c r="Y10" s="20">
        <v>0</v>
      </c>
    </row>
    <row r="11" spans="1:25">
      <c r="A11" s="18" t="s">
        <v>1160</v>
      </c>
      <c r="B11" s="19">
        <v>0</v>
      </c>
      <c r="C11" s="19">
        <v>12</v>
      </c>
      <c r="D11" s="20">
        <v>2509</v>
      </c>
      <c r="E11" s="19">
        <v>12</v>
      </c>
      <c r="F11" s="19">
        <v>2</v>
      </c>
      <c r="G11" s="19">
        <v>0</v>
      </c>
      <c r="H11" s="19">
        <v>1</v>
      </c>
      <c r="I11" s="19">
        <v>1</v>
      </c>
      <c r="J11" s="19">
        <v>3</v>
      </c>
      <c r="K11" s="19">
        <v>1</v>
      </c>
      <c r="L11" s="22">
        <v>0.25</v>
      </c>
      <c r="M11" s="22">
        <v>8.3333333333333329E-2</v>
      </c>
      <c r="N11" s="22">
        <v>-0.16666666666666669</v>
      </c>
      <c r="O11" s="19">
        <v>11</v>
      </c>
      <c r="Q11" s="19">
        <v>1</v>
      </c>
      <c r="R11" s="19">
        <v>0</v>
      </c>
      <c r="S11" s="19">
        <v>0</v>
      </c>
      <c r="T11" s="19">
        <v>1</v>
      </c>
      <c r="U11" s="20">
        <v>2509</v>
      </c>
      <c r="V11" s="20">
        <v>0</v>
      </c>
      <c r="W11" s="20">
        <v>11220</v>
      </c>
      <c r="X11" s="20">
        <v>3</v>
      </c>
      <c r="Y11" s="20">
        <v>1</v>
      </c>
    </row>
    <row r="12" spans="1:25">
      <c r="A12" s="18" t="s">
        <v>1161</v>
      </c>
      <c r="B12" s="19">
        <v>0</v>
      </c>
      <c r="C12" s="19">
        <v>31</v>
      </c>
      <c r="D12" s="20">
        <v>2409.090909090909</v>
      </c>
      <c r="E12" s="19">
        <v>31</v>
      </c>
      <c r="F12" s="19">
        <v>4</v>
      </c>
      <c r="G12" s="19">
        <v>3</v>
      </c>
      <c r="H12" s="19">
        <v>4</v>
      </c>
      <c r="I12" s="19">
        <v>8</v>
      </c>
      <c r="J12" s="19">
        <v>8</v>
      </c>
      <c r="K12" s="19">
        <v>11</v>
      </c>
      <c r="L12" s="22">
        <v>0.25806451612903225</v>
      </c>
      <c r="M12" s="22">
        <v>0.35483870967741937</v>
      </c>
      <c r="N12" s="22">
        <v>9.6774193548387122E-2</v>
      </c>
      <c r="O12" s="19">
        <v>20</v>
      </c>
      <c r="Q12" s="19">
        <v>1</v>
      </c>
      <c r="R12" s="19">
        <v>0</v>
      </c>
      <c r="S12" s="19">
        <v>0</v>
      </c>
      <c r="T12" s="19">
        <v>11</v>
      </c>
      <c r="U12" s="20">
        <v>26500</v>
      </c>
      <c r="V12" s="20">
        <v>0</v>
      </c>
      <c r="W12" s="20">
        <v>28643</v>
      </c>
      <c r="X12" s="20">
        <v>12</v>
      </c>
      <c r="Y12" s="20">
        <v>11</v>
      </c>
    </row>
    <row r="13" spans="1:25">
      <c r="A13" s="18" t="s">
        <v>1162</v>
      </c>
      <c r="B13" s="19">
        <v>0</v>
      </c>
      <c r="C13" s="19">
        <v>3</v>
      </c>
      <c r="D13" s="20">
        <v>2279</v>
      </c>
      <c r="E13" s="19">
        <v>3</v>
      </c>
      <c r="F13" s="19">
        <v>0</v>
      </c>
      <c r="G13" s="19">
        <v>0</v>
      </c>
      <c r="H13" s="19">
        <v>1</v>
      </c>
      <c r="I13" s="19">
        <v>2</v>
      </c>
      <c r="J13" s="19">
        <v>1</v>
      </c>
      <c r="K13" s="19">
        <v>2</v>
      </c>
      <c r="L13" s="22">
        <v>0.33333333333333331</v>
      </c>
      <c r="M13" s="22">
        <v>0.66666666666666663</v>
      </c>
      <c r="N13" s="22">
        <v>0.33333333333333331</v>
      </c>
      <c r="O13" s="19">
        <v>1</v>
      </c>
      <c r="Q13" s="19">
        <v>0</v>
      </c>
      <c r="R13" s="19">
        <v>0</v>
      </c>
      <c r="S13" s="19">
        <v>0</v>
      </c>
      <c r="T13" s="19">
        <v>2</v>
      </c>
      <c r="U13" s="20">
        <v>4558</v>
      </c>
      <c r="V13" s="20">
        <v>0</v>
      </c>
      <c r="W13" s="20">
        <v>2841</v>
      </c>
      <c r="X13" s="20">
        <v>2</v>
      </c>
      <c r="Y13" s="20">
        <v>2</v>
      </c>
    </row>
    <row r="14" spans="1:25">
      <c r="A14" s="18" t="s">
        <v>1163</v>
      </c>
      <c r="B14" s="19">
        <v>0</v>
      </c>
      <c r="C14" s="19">
        <v>3</v>
      </c>
      <c r="D14" s="20">
        <v>0</v>
      </c>
      <c r="E14" s="19">
        <v>3</v>
      </c>
      <c r="F14" s="19">
        <v>0</v>
      </c>
      <c r="G14" s="19">
        <v>0</v>
      </c>
      <c r="H14" s="19">
        <v>0</v>
      </c>
      <c r="I14" s="19">
        <v>0</v>
      </c>
      <c r="J14" s="19">
        <v>0</v>
      </c>
      <c r="K14" s="19">
        <v>0</v>
      </c>
      <c r="L14" s="22">
        <v>0</v>
      </c>
      <c r="M14" s="22">
        <v>0</v>
      </c>
      <c r="N14" s="22">
        <v>0</v>
      </c>
      <c r="O14" s="19">
        <v>3</v>
      </c>
      <c r="Q14" s="19">
        <v>0</v>
      </c>
      <c r="R14" s="19">
        <v>0</v>
      </c>
      <c r="S14" s="19">
        <v>0</v>
      </c>
      <c r="T14" s="19">
        <v>0</v>
      </c>
      <c r="U14" s="20">
        <v>0</v>
      </c>
      <c r="V14" s="20">
        <v>0</v>
      </c>
      <c r="W14" s="20">
        <v>3512</v>
      </c>
      <c r="X14" s="20">
        <v>0</v>
      </c>
      <c r="Y14" s="20">
        <v>0</v>
      </c>
    </row>
    <row r="15" spans="1:25">
      <c r="A15" s="18" t="s">
        <v>1164</v>
      </c>
      <c r="B15" s="19">
        <v>0</v>
      </c>
      <c r="C15" s="19">
        <v>147</v>
      </c>
      <c r="D15" s="20">
        <v>2679.1687499999998</v>
      </c>
      <c r="E15" s="19">
        <v>143</v>
      </c>
      <c r="F15" s="19">
        <v>6</v>
      </c>
      <c r="G15" s="19">
        <v>5</v>
      </c>
      <c r="H15" s="19">
        <v>4</v>
      </c>
      <c r="I15" s="19">
        <v>11</v>
      </c>
      <c r="J15" s="19">
        <v>10</v>
      </c>
      <c r="K15" s="19">
        <v>16</v>
      </c>
      <c r="L15" s="22">
        <v>6.8027210884353748E-2</v>
      </c>
      <c r="M15" s="22">
        <v>0.10884353741496598</v>
      </c>
      <c r="N15" s="22">
        <v>4.0816326530612235E-2</v>
      </c>
      <c r="O15" s="19">
        <v>131</v>
      </c>
      <c r="Q15" s="19">
        <v>0</v>
      </c>
      <c r="R15" s="19">
        <v>0</v>
      </c>
      <c r="S15" s="19">
        <v>0</v>
      </c>
      <c r="T15" s="19">
        <v>16</v>
      </c>
      <c r="U15" s="20">
        <v>42866.7</v>
      </c>
      <c r="V15" s="20">
        <v>0</v>
      </c>
      <c r="W15" s="20">
        <v>161489</v>
      </c>
      <c r="X15" s="20">
        <v>16</v>
      </c>
      <c r="Y15" s="20">
        <v>16</v>
      </c>
    </row>
    <row r="16" spans="1:25">
      <c r="A16" s="18" t="s">
        <v>1165</v>
      </c>
      <c r="B16" s="19">
        <v>0</v>
      </c>
      <c r="C16" s="19">
        <v>4</v>
      </c>
      <c r="D16" s="20">
        <v>2727</v>
      </c>
      <c r="E16" s="19">
        <v>3</v>
      </c>
      <c r="F16" s="19">
        <v>0</v>
      </c>
      <c r="G16" s="19">
        <v>0</v>
      </c>
      <c r="H16" s="19">
        <v>0</v>
      </c>
      <c r="I16" s="19">
        <v>1</v>
      </c>
      <c r="J16" s="19">
        <v>0</v>
      </c>
      <c r="K16" s="19">
        <v>1</v>
      </c>
      <c r="L16" s="22">
        <v>0</v>
      </c>
      <c r="M16" s="22">
        <v>0.25</v>
      </c>
      <c r="N16" s="22">
        <v>0.25</v>
      </c>
      <c r="O16" s="19">
        <v>3</v>
      </c>
      <c r="Q16" s="19">
        <v>0</v>
      </c>
      <c r="R16" s="19">
        <v>0</v>
      </c>
      <c r="S16" s="19">
        <v>0</v>
      </c>
      <c r="T16" s="19">
        <v>1</v>
      </c>
      <c r="U16" s="20">
        <v>2727</v>
      </c>
      <c r="V16" s="20">
        <v>0</v>
      </c>
      <c r="W16" s="20">
        <v>4604</v>
      </c>
      <c r="X16" s="20">
        <v>1</v>
      </c>
      <c r="Y16" s="20">
        <v>1</v>
      </c>
    </row>
    <row r="17" spans="1:25">
      <c r="A17" s="18" t="s">
        <v>1166</v>
      </c>
      <c r="B17" s="19">
        <v>0</v>
      </c>
      <c r="C17" s="19">
        <v>9</v>
      </c>
      <c r="D17" s="20">
        <v>2933.5</v>
      </c>
      <c r="E17" s="19">
        <v>7</v>
      </c>
      <c r="F17" s="19">
        <v>0</v>
      </c>
      <c r="G17" s="19">
        <v>1</v>
      </c>
      <c r="H17" s="19">
        <v>1</v>
      </c>
      <c r="I17" s="19">
        <v>1</v>
      </c>
      <c r="J17" s="19">
        <v>1</v>
      </c>
      <c r="K17" s="19">
        <v>2</v>
      </c>
      <c r="L17" s="22">
        <v>0.1111111111111111</v>
      </c>
      <c r="M17" s="22">
        <v>0.22222222222222221</v>
      </c>
      <c r="N17" s="22">
        <v>0.1111111111111111</v>
      </c>
      <c r="O17" s="19">
        <v>7</v>
      </c>
      <c r="Q17" s="19">
        <v>0</v>
      </c>
      <c r="R17" s="19">
        <v>0</v>
      </c>
      <c r="S17" s="19">
        <v>1</v>
      </c>
      <c r="T17" s="19">
        <v>1</v>
      </c>
      <c r="U17" s="20">
        <v>5867</v>
      </c>
      <c r="V17" s="20">
        <v>0</v>
      </c>
      <c r="W17" s="20">
        <v>11745</v>
      </c>
      <c r="X17" s="20">
        <v>2</v>
      </c>
      <c r="Y17" s="20">
        <v>2</v>
      </c>
    </row>
    <row r="18" spans="1:25">
      <c r="A18" s="18" t="s">
        <v>1167</v>
      </c>
      <c r="B18" s="19">
        <v>0</v>
      </c>
      <c r="C18" s="19">
        <v>23</v>
      </c>
      <c r="D18" s="20">
        <v>3281</v>
      </c>
      <c r="E18" s="19">
        <v>19</v>
      </c>
      <c r="F18" s="19">
        <v>4</v>
      </c>
      <c r="G18" s="19">
        <v>0</v>
      </c>
      <c r="H18" s="19">
        <v>0</v>
      </c>
      <c r="I18" s="19">
        <v>4</v>
      </c>
      <c r="J18" s="19">
        <v>4</v>
      </c>
      <c r="K18" s="19">
        <v>4</v>
      </c>
      <c r="L18" s="22">
        <v>0.17391304347826086</v>
      </c>
      <c r="M18" s="22">
        <v>0.17391304347826086</v>
      </c>
      <c r="N18" s="22">
        <v>0</v>
      </c>
      <c r="O18" s="19">
        <v>19</v>
      </c>
      <c r="Q18" s="19">
        <v>0</v>
      </c>
      <c r="R18" s="19">
        <v>0</v>
      </c>
      <c r="S18" s="19">
        <v>0</v>
      </c>
      <c r="T18" s="19">
        <v>4</v>
      </c>
      <c r="U18" s="20">
        <v>13124</v>
      </c>
      <c r="V18" s="20">
        <v>0</v>
      </c>
      <c r="W18" s="20">
        <v>29790</v>
      </c>
      <c r="X18" s="20">
        <v>5</v>
      </c>
      <c r="Y18" s="20">
        <v>4</v>
      </c>
    </row>
    <row r="19" spans="1:25">
      <c r="A19" s="18" t="s">
        <v>1168</v>
      </c>
      <c r="B19" s="19">
        <v>0</v>
      </c>
      <c r="C19" s="19">
        <v>1</v>
      </c>
      <c r="D19" s="20">
        <v>0</v>
      </c>
      <c r="E19" s="19">
        <v>1</v>
      </c>
      <c r="F19" s="19">
        <v>0</v>
      </c>
      <c r="G19" s="19">
        <v>0</v>
      </c>
      <c r="H19" s="19">
        <v>0</v>
      </c>
      <c r="I19" s="19">
        <v>0</v>
      </c>
      <c r="J19" s="19">
        <v>0</v>
      </c>
      <c r="K19" s="19">
        <v>0</v>
      </c>
      <c r="L19" s="22">
        <v>0</v>
      </c>
      <c r="M19" s="22">
        <v>0</v>
      </c>
      <c r="N19" s="22">
        <v>0</v>
      </c>
      <c r="O19" s="19">
        <v>1</v>
      </c>
      <c r="Q19" s="19">
        <v>0</v>
      </c>
      <c r="R19" s="19">
        <v>0</v>
      </c>
      <c r="S19" s="19">
        <v>0</v>
      </c>
      <c r="T19" s="19">
        <v>0</v>
      </c>
      <c r="U19" s="20">
        <v>0</v>
      </c>
      <c r="V19" s="20">
        <v>0</v>
      </c>
      <c r="W19" s="20">
        <v>1419</v>
      </c>
      <c r="X19" s="20">
        <v>0</v>
      </c>
      <c r="Y19" s="20">
        <v>0</v>
      </c>
    </row>
    <row r="20" spans="1:25">
      <c r="A20" s="18" t="s">
        <v>1169</v>
      </c>
      <c r="B20" s="19">
        <v>0</v>
      </c>
      <c r="C20" s="19">
        <v>1</v>
      </c>
      <c r="D20" s="20">
        <v>0</v>
      </c>
      <c r="E20" s="19">
        <v>0</v>
      </c>
      <c r="F20" s="19">
        <v>0</v>
      </c>
      <c r="G20" s="19">
        <v>0</v>
      </c>
      <c r="H20" s="19">
        <v>0</v>
      </c>
      <c r="I20" s="19">
        <v>0</v>
      </c>
      <c r="J20" s="19">
        <v>0</v>
      </c>
      <c r="K20" s="19">
        <v>0</v>
      </c>
      <c r="L20" s="22">
        <v>0</v>
      </c>
      <c r="M20" s="22">
        <v>0</v>
      </c>
      <c r="N20" s="22">
        <v>0</v>
      </c>
      <c r="O20" s="19">
        <v>1</v>
      </c>
      <c r="Q20" s="19">
        <v>0</v>
      </c>
      <c r="R20" s="19">
        <v>0</v>
      </c>
      <c r="S20" s="19">
        <v>0</v>
      </c>
      <c r="T20" s="19">
        <v>0</v>
      </c>
      <c r="U20" s="20">
        <v>0</v>
      </c>
      <c r="V20" s="20">
        <v>0</v>
      </c>
      <c r="W20" s="20">
        <v>0</v>
      </c>
      <c r="X20" s="20">
        <v>0</v>
      </c>
      <c r="Y20" s="20">
        <v>0</v>
      </c>
    </row>
    <row r="21" spans="1:25">
      <c r="A21" s="18" t="s">
        <v>1170</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1171</v>
      </c>
      <c r="B22" s="19">
        <v>0</v>
      </c>
      <c r="C22" s="19">
        <v>1</v>
      </c>
      <c r="D22" s="20">
        <v>0</v>
      </c>
      <c r="E22" s="19">
        <v>1</v>
      </c>
      <c r="F22" s="19">
        <v>0</v>
      </c>
      <c r="G22" s="19">
        <v>0</v>
      </c>
      <c r="H22" s="19">
        <v>0</v>
      </c>
      <c r="I22" s="19">
        <v>0</v>
      </c>
      <c r="J22" s="19">
        <v>0</v>
      </c>
      <c r="K22" s="19">
        <v>0</v>
      </c>
      <c r="L22" s="22">
        <v>0</v>
      </c>
      <c r="M22" s="22">
        <v>0</v>
      </c>
      <c r="N22" s="22">
        <v>0</v>
      </c>
      <c r="O22" s="19">
        <v>1</v>
      </c>
      <c r="Q22" s="19">
        <v>0</v>
      </c>
      <c r="R22" s="19">
        <v>0</v>
      </c>
      <c r="S22" s="19">
        <v>0</v>
      </c>
      <c r="T22" s="19">
        <v>0</v>
      </c>
      <c r="U22" s="20">
        <v>0</v>
      </c>
      <c r="V22" s="20">
        <v>0</v>
      </c>
      <c r="W22" s="20">
        <v>518</v>
      </c>
      <c r="X22" s="20">
        <v>0</v>
      </c>
      <c r="Y22" s="20">
        <v>0</v>
      </c>
    </row>
    <row r="23" spans="1:25">
      <c r="A23" s="16" t="s">
        <v>1172</v>
      </c>
      <c r="B23" s="13">
        <f>SUM(B9:B22)</f>
        <v>0</v>
      </c>
      <c r="C23" s="13">
        <f>SUM(C9:C22)</f>
        <v>386</v>
      </c>
      <c r="D23" s="14">
        <f>IF(K23 &gt; 0, U23 / K23, 0)</f>
        <v>2526.9968750000003</v>
      </c>
      <c r="E23" s="13">
        <f t="shared" ref="E23:K23" si="0">SUM(E9:E22)</f>
        <v>363</v>
      </c>
      <c r="F23" s="13">
        <f t="shared" si="0"/>
        <v>18</v>
      </c>
      <c r="G23" s="13">
        <f t="shared" si="0"/>
        <v>14</v>
      </c>
      <c r="H23" s="13">
        <f t="shared" si="0"/>
        <v>21</v>
      </c>
      <c r="I23" s="13">
        <f t="shared" si="0"/>
        <v>34</v>
      </c>
      <c r="J23" s="13">
        <f t="shared" si="0"/>
        <v>39</v>
      </c>
      <c r="K23" s="13">
        <f t="shared" si="0"/>
        <v>48</v>
      </c>
      <c r="L23" s="15">
        <f>IF(C23 &gt; 0, J23 / C23, 0)</f>
        <v>0.10103626943005181</v>
      </c>
      <c r="M23" s="15">
        <f>IF(C23 &gt; 0, K23 / (C23), 0)</f>
        <v>0.12435233160621761</v>
      </c>
      <c r="N23" s="15">
        <f>M23 - L23</f>
        <v>2.3316062176165803E-2</v>
      </c>
      <c r="O23" s="13">
        <f>SUM(O9:O22)</f>
        <v>338</v>
      </c>
      <c r="Q23" s="13">
        <f t="shared" ref="Q23:Y23" si="1">SUM(Q9:Q22)</f>
        <v>3</v>
      </c>
      <c r="R23" s="13">
        <f t="shared" si="1"/>
        <v>0</v>
      </c>
      <c r="S23" s="13">
        <f t="shared" si="1"/>
        <v>1</v>
      </c>
      <c r="T23" s="13">
        <f t="shared" si="1"/>
        <v>47</v>
      </c>
      <c r="U23" s="14">
        <f t="shared" si="1"/>
        <v>121295.85</v>
      </c>
      <c r="V23" s="14">
        <f t="shared" si="1"/>
        <v>0</v>
      </c>
      <c r="W23" s="14">
        <f t="shared" si="1"/>
        <v>368796</v>
      </c>
      <c r="X23" s="14">
        <f t="shared" si="1"/>
        <v>54</v>
      </c>
      <c r="Y23" s="14">
        <f t="shared" si="1"/>
        <v>48</v>
      </c>
    </row>
    <row r="25" spans="1:25" ht="15.75">
      <c r="A25" s="3" t="s">
        <v>1173</v>
      </c>
    </row>
    <row r="26" spans="1:25">
      <c r="A26" s="26"/>
      <c r="B26" s="26"/>
      <c r="C26" s="26"/>
      <c r="D26" s="26"/>
      <c r="E26" s="26"/>
      <c r="F26" s="26"/>
      <c r="G26" s="26"/>
      <c r="H26" s="26"/>
      <c r="I26" s="26"/>
      <c r="J26" s="27" t="s">
        <v>1174</v>
      </c>
      <c r="K26" s="27"/>
      <c r="L26" s="26"/>
      <c r="M26" s="26"/>
      <c r="N26" s="26"/>
      <c r="O26" s="26"/>
    </row>
    <row r="27" spans="1:25" ht="25.5">
      <c r="A27" s="4" t="s">
        <v>1175</v>
      </c>
      <c r="B27" s="4" t="s">
        <v>1176</v>
      </c>
      <c r="C27" s="4" t="s">
        <v>1177</v>
      </c>
      <c r="D27" s="4" t="s">
        <v>1178</v>
      </c>
      <c r="E27" s="4" t="s">
        <v>1179</v>
      </c>
      <c r="F27" s="4" t="s">
        <v>1180</v>
      </c>
      <c r="G27" s="5" t="s">
        <v>1181</v>
      </c>
      <c r="H27" s="9" t="s">
        <v>1182</v>
      </c>
      <c r="I27" s="9" t="s">
        <v>1183</v>
      </c>
      <c r="J27" s="9" t="s">
        <v>1184</v>
      </c>
      <c r="K27" s="9" t="s">
        <v>1185</v>
      </c>
      <c r="L27" s="6" t="s">
        <v>1186</v>
      </c>
      <c r="M27" s="6" t="s">
        <v>1188</v>
      </c>
      <c r="N27" s="6" t="s">
        <v>1189</v>
      </c>
      <c r="O27" s="7" t="s">
        <v>1190</v>
      </c>
      <c r="Q27" s="11" t="s">
        <v>1187</v>
      </c>
      <c r="R27" s="11" t="s">
        <v>1191</v>
      </c>
      <c r="S27" s="11" t="s">
        <v>1192</v>
      </c>
    </row>
    <row r="28" spans="1:25">
      <c r="A28" s="17" t="s">
        <v>1193</v>
      </c>
    </row>
    <row r="29" spans="1:25">
      <c r="A29" s="18" t="s">
        <v>1194</v>
      </c>
      <c r="B29" s="18" t="s">
        <v>1195</v>
      </c>
      <c r="C29" s="18" t="s">
        <v>1196</v>
      </c>
      <c r="D29" s="18" t="s">
        <v>1197</v>
      </c>
      <c r="E29" s="18" t="s">
        <v>1198</v>
      </c>
      <c r="F29" s="18" t="s">
        <v>1199</v>
      </c>
      <c r="G29" s="19">
        <v>12</v>
      </c>
      <c r="H29" s="23">
        <v>45551</v>
      </c>
      <c r="I29" s="23">
        <v>45915</v>
      </c>
      <c r="J29" s="23">
        <v>45496</v>
      </c>
      <c r="K29" s="23">
        <v>45499</v>
      </c>
      <c r="L29" s="20">
        <v>1000</v>
      </c>
      <c r="M29" s="20">
        <v>1933</v>
      </c>
      <c r="N29" s="20">
        <v>2166</v>
      </c>
      <c r="O29" s="21">
        <v>1083</v>
      </c>
      <c r="Q29" s="20">
        <v>2035</v>
      </c>
      <c r="R29" s="20">
        <f t="shared" ref="R29:R39" si="2">N29</f>
        <v>2166</v>
      </c>
      <c r="S29" s="20">
        <v>2166</v>
      </c>
    </row>
    <row r="30" spans="1:25">
      <c r="A30" s="18" t="s">
        <v>1200</v>
      </c>
      <c r="B30" s="18" t="s">
        <v>1201</v>
      </c>
      <c r="C30" s="18" t="s">
        <v>1202</v>
      </c>
      <c r="D30" s="18" t="s">
        <v>1203</v>
      </c>
      <c r="E30" s="18" t="s">
        <v>1204</v>
      </c>
      <c r="F30" s="18" t="s">
        <v>1205</v>
      </c>
      <c r="G30" s="19">
        <v>11</v>
      </c>
      <c r="H30" s="23">
        <v>45597</v>
      </c>
      <c r="I30" s="23">
        <v>45930</v>
      </c>
      <c r="J30" s="23">
        <v>45529</v>
      </c>
      <c r="K30" s="23">
        <v>45530</v>
      </c>
      <c r="L30" s="20">
        <v>1000</v>
      </c>
      <c r="M30" s="20">
        <v>1517</v>
      </c>
      <c r="N30" s="20">
        <v>1742</v>
      </c>
      <c r="O30" s="21">
        <v>0</v>
      </c>
      <c r="Q30" s="20">
        <v>2049</v>
      </c>
      <c r="R30" s="20">
        <f t="shared" si="2"/>
        <v>1742</v>
      </c>
      <c r="S30" s="20">
        <v>1742</v>
      </c>
    </row>
    <row r="31" spans="1:25">
      <c r="A31" s="18" t="s">
        <v>1206</v>
      </c>
      <c r="B31" s="18" t="s">
        <v>1207</v>
      </c>
      <c r="C31" s="18" t="s">
        <v>1208</v>
      </c>
      <c r="D31" s="18" t="s">
        <v>1209</v>
      </c>
      <c r="E31" s="18" t="s">
        <v>1210</v>
      </c>
      <c r="F31" s="18" t="s">
        <v>1211</v>
      </c>
      <c r="G31" s="19">
        <v>11</v>
      </c>
      <c r="H31" s="23">
        <v>45569</v>
      </c>
      <c r="I31" s="23">
        <v>45903</v>
      </c>
      <c r="J31" s="23">
        <v>45527</v>
      </c>
      <c r="K31" s="23">
        <v>45530</v>
      </c>
      <c r="L31" s="20">
        <v>1000</v>
      </c>
      <c r="M31" s="20">
        <v>1941</v>
      </c>
      <c r="N31" s="20">
        <v>2129</v>
      </c>
      <c r="O31" s="21">
        <v>0</v>
      </c>
      <c r="Q31" s="20">
        <v>1884</v>
      </c>
      <c r="R31" s="20">
        <f t="shared" si="2"/>
        <v>2129</v>
      </c>
      <c r="S31" s="20">
        <v>2129</v>
      </c>
    </row>
    <row r="32" spans="1:25">
      <c r="A32" s="18" t="s">
        <v>1212</v>
      </c>
      <c r="B32" s="18" t="s">
        <v>1213</v>
      </c>
      <c r="C32" s="18" t="s">
        <v>1214</v>
      </c>
      <c r="D32" s="18" t="s">
        <v>1215</v>
      </c>
      <c r="E32" s="18" t="s">
        <v>1216</v>
      </c>
      <c r="F32" s="18" t="s">
        <v>1217</v>
      </c>
      <c r="G32" s="19">
        <v>12</v>
      </c>
      <c r="H32" s="23">
        <v>45565</v>
      </c>
      <c r="I32" s="23">
        <v>45929</v>
      </c>
      <c r="J32" s="23">
        <v>45484</v>
      </c>
      <c r="K32" s="23">
        <v>45488</v>
      </c>
      <c r="L32" s="20">
        <v>1000</v>
      </c>
      <c r="M32" s="20">
        <v>2496</v>
      </c>
      <c r="N32" s="20">
        <v>2345</v>
      </c>
      <c r="O32" s="21">
        <v>78.16</v>
      </c>
      <c r="Q32" s="20">
        <v>2343</v>
      </c>
      <c r="R32" s="20">
        <f t="shared" si="2"/>
        <v>2345</v>
      </c>
      <c r="S32" s="20">
        <v>2345</v>
      </c>
    </row>
    <row r="33" spans="1:19">
      <c r="A33" s="18" t="s">
        <v>1218</v>
      </c>
      <c r="B33" s="18" t="s">
        <v>1219</v>
      </c>
      <c r="C33" s="18" t="s">
        <v>1220</v>
      </c>
      <c r="D33" s="18" t="s">
        <v>1221</v>
      </c>
      <c r="E33" s="18" t="s">
        <v>1222</v>
      </c>
      <c r="F33" s="18" t="s">
        <v>1223</v>
      </c>
      <c r="G33" s="19">
        <v>13</v>
      </c>
      <c r="H33" s="23">
        <v>45532</v>
      </c>
      <c r="I33" s="23">
        <v>45927</v>
      </c>
      <c r="J33" s="23">
        <v>45475</v>
      </c>
      <c r="K33" s="23">
        <v>45475</v>
      </c>
      <c r="L33" s="20">
        <v>1000</v>
      </c>
      <c r="M33" s="20">
        <v>1686</v>
      </c>
      <c r="N33" s="20">
        <v>1951</v>
      </c>
      <c r="O33" s="21">
        <v>3418.56</v>
      </c>
      <c r="Q33" s="20">
        <v>3059</v>
      </c>
      <c r="R33" s="20">
        <f t="shared" si="2"/>
        <v>1951</v>
      </c>
      <c r="S33" s="20">
        <v>1951</v>
      </c>
    </row>
    <row r="34" spans="1:19">
      <c r="A34" s="18" t="s">
        <v>1224</v>
      </c>
      <c r="B34" s="18" t="s">
        <v>1225</v>
      </c>
      <c r="C34" s="18" t="s">
        <v>1226</v>
      </c>
      <c r="D34" s="18" t="s">
        <v>1227</v>
      </c>
      <c r="E34" s="18" t="s">
        <v>1228</v>
      </c>
      <c r="F34" s="18" t="s">
        <v>1229</v>
      </c>
      <c r="G34" s="19">
        <v>15</v>
      </c>
      <c r="H34" s="23">
        <v>45513</v>
      </c>
      <c r="I34" s="23">
        <v>45969</v>
      </c>
      <c r="J34" s="23">
        <v>45512</v>
      </c>
      <c r="K34" s="23">
        <v>45512</v>
      </c>
      <c r="L34" s="20">
        <v>1000</v>
      </c>
      <c r="M34" s="20">
        <v>1794</v>
      </c>
      <c r="N34" s="20">
        <v>2151</v>
      </c>
      <c r="O34" s="21">
        <v>4621.3</v>
      </c>
      <c r="Q34" s="20">
        <v>2087</v>
      </c>
      <c r="R34" s="20">
        <f t="shared" si="2"/>
        <v>2151</v>
      </c>
      <c r="S34" s="20">
        <v>2151</v>
      </c>
    </row>
    <row r="35" spans="1:19">
      <c r="A35" s="18" t="s">
        <v>1230</v>
      </c>
      <c r="B35" s="18" t="s">
        <v>1231</v>
      </c>
      <c r="C35" s="18" t="s">
        <v>1232</v>
      </c>
      <c r="D35" s="18" t="s">
        <v>1233</v>
      </c>
      <c r="E35" s="18" t="s">
        <v>1234</v>
      </c>
      <c r="F35" s="18" t="s">
        <v>1235</v>
      </c>
      <c r="G35" s="19">
        <v>11</v>
      </c>
      <c r="H35" s="23">
        <v>45567</v>
      </c>
      <c r="I35" s="23">
        <v>45901</v>
      </c>
      <c r="J35" s="23">
        <v>45530</v>
      </c>
      <c r="K35" s="23">
        <v>45530</v>
      </c>
      <c r="L35" s="20">
        <v>1000</v>
      </c>
      <c r="M35" s="20">
        <v>1174</v>
      </c>
      <c r="N35" s="20">
        <v>2234</v>
      </c>
      <c r="O35" s="21">
        <v>0</v>
      </c>
      <c r="Q35" s="20">
        <v>1804</v>
      </c>
      <c r="R35" s="20">
        <f t="shared" si="2"/>
        <v>2234</v>
      </c>
      <c r="S35" s="20">
        <v>2234</v>
      </c>
    </row>
    <row r="36" spans="1:19">
      <c r="A36" s="18" t="s">
        <v>1236</v>
      </c>
      <c r="B36" s="18" t="s">
        <v>1237</v>
      </c>
      <c r="C36" s="18" t="s">
        <v>1238</v>
      </c>
      <c r="D36" s="18" t="s">
        <v>1239</v>
      </c>
      <c r="E36" s="18" t="s">
        <v>1240</v>
      </c>
      <c r="F36" s="18" t="s">
        <v>1241</v>
      </c>
      <c r="G36" s="19">
        <v>12</v>
      </c>
      <c r="H36" s="23">
        <v>45562</v>
      </c>
      <c r="I36" s="23">
        <v>45926</v>
      </c>
      <c r="J36" s="23">
        <v>45518</v>
      </c>
      <c r="K36" s="23">
        <v>45524</v>
      </c>
      <c r="L36" s="20">
        <v>1000</v>
      </c>
      <c r="M36" s="20">
        <v>2376</v>
      </c>
      <c r="N36" s="20">
        <v>2246</v>
      </c>
      <c r="O36" s="21">
        <v>299.47000000000003</v>
      </c>
      <c r="Q36" s="20">
        <v>2157</v>
      </c>
      <c r="R36" s="20">
        <f t="shared" si="2"/>
        <v>2246</v>
      </c>
      <c r="S36" s="20">
        <v>2246</v>
      </c>
    </row>
    <row r="37" spans="1:19">
      <c r="B37" s="18" t="s">
        <v>1242</v>
      </c>
      <c r="D37" s="18" t="s">
        <v>1243</v>
      </c>
      <c r="E37" s="18" t="s">
        <v>1244</v>
      </c>
      <c r="F37" s="18" t="s">
        <v>1245</v>
      </c>
      <c r="G37" s="19">
        <v>14</v>
      </c>
      <c r="H37" s="23">
        <v>45563</v>
      </c>
      <c r="I37" s="23">
        <v>45988</v>
      </c>
      <c r="J37" s="23">
        <v>45523</v>
      </c>
      <c r="K37" s="23">
        <v>45524</v>
      </c>
      <c r="L37" s="20">
        <v>0</v>
      </c>
      <c r="M37" s="20">
        <v>0</v>
      </c>
      <c r="N37" s="20">
        <v>2057</v>
      </c>
      <c r="O37" s="21">
        <v>207.1</v>
      </c>
      <c r="Q37" s="20">
        <v>0</v>
      </c>
      <c r="R37" s="20">
        <f t="shared" si="2"/>
        <v>2057</v>
      </c>
      <c r="S37" s="20">
        <v>2057</v>
      </c>
    </row>
    <row r="38" spans="1:19">
      <c r="B38" s="18" t="s">
        <v>1246</v>
      </c>
      <c r="D38" s="18" t="s">
        <v>1247</v>
      </c>
      <c r="E38" s="18" t="s">
        <v>1248</v>
      </c>
      <c r="F38" s="18" t="s">
        <v>1249</v>
      </c>
      <c r="G38" s="19">
        <v>12</v>
      </c>
      <c r="H38" s="23">
        <v>45573</v>
      </c>
      <c r="I38" s="23">
        <v>45937</v>
      </c>
      <c r="J38" s="23">
        <v>45498</v>
      </c>
      <c r="K38" s="23">
        <v>45499</v>
      </c>
      <c r="L38" s="20">
        <v>0</v>
      </c>
      <c r="M38" s="20">
        <v>0</v>
      </c>
      <c r="N38" s="20">
        <v>2062</v>
      </c>
      <c r="O38" s="21">
        <v>0</v>
      </c>
      <c r="Q38" s="20">
        <v>0</v>
      </c>
      <c r="R38" s="20">
        <f t="shared" si="2"/>
        <v>2062</v>
      </c>
      <c r="S38" s="20">
        <v>2062</v>
      </c>
    </row>
    <row r="39" spans="1:19">
      <c r="B39" s="18" t="s">
        <v>1250</v>
      </c>
      <c r="D39" s="18" t="s">
        <v>1251</v>
      </c>
      <c r="E39" s="18" t="s">
        <v>1252</v>
      </c>
      <c r="F39" s="18" t="s">
        <v>1253</v>
      </c>
      <c r="G39" s="19">
        <v>12</v>
      </c>
      <c r="H39" s="23">
        <v>45555</v>
      </c>
      <c r="I39" s="23">
        <v>45919</v>
      </c>
      <c r="J39" s="23">
        <v>45513</v>
      </c>
      <c r="K39" s="23">
        <v>45516</v>
      </c>
      <c r="L39" s="20">
        <v>0</v>
      </c>
      <c r="M39" s="20">
        <v>0</v>
      </c>
      <c r="N39" s="20">
        <v>2061.15</v>
      </c>
      <c r="O39" s="21">
        <v>760.88</v>
      </c>
      <c r="Q39" s="20">
        <v>0</v>
      </c>
      <c r="R39" s="20">
        <f t="shared" si="2"/>
        <v>2061.15</v>
      </c>
      <c r="S39" s="20">
        <v>2061.15</v>
      </c>
    </row>
    <row r="40" spans="1:19">
      <c r="A40" s="17" t="s">
        <v>1254</v>
      </c>
    </row>
    <row r="41" spans="1:19">
      <c r="A41" s="18" t="s">
        <v>1255</v>
      </c>
      <c r="B41" s="18" t="s">
        <v>1256</v>
      </c>
      <c r="C41" s="18" t="s">
        <v>1257</v>
      </c>
      <c r="D41" s="18" t="s">
        <v>1258</v>
      </c>
      <c r="E41" s="18" t="s">
        <v>1259</v>
      </c>
      <c r="F41" s="18" t="s">
        <v>1260</v>
      </c>
      <c r="G41" s="19">
        <v>11</v>
      </c>
      <c r="H41" s="23">
        <v>45581</v>
      </c>
      <c r="I41" s="23">
        <v>45915</v>
      </c>
      <c r="J41" s="23">
        <v>45525</v>
      </c>
      <c r="K41" s="23">
        <v>45526</v>
      </c>
      <c r="L41" s="20">
        <v>1000</v>
      </c>
      <c r="M41" s="20">
        <v>2528</v>
      </c>
      <c r="N41" s="20">
        <v>2509</v>
      </c>
      <c r="O41" s="21">
        <v>0</v>
      </c>
      <c r="Q41" s="20">
        <v>3169</v>
      </c>
      <c r="R41" s="20">
        <f>N41</f>
        <v>2509</v>
      </c>
      <c r="S41" s="20">
        <v>2509</v>
      </c>
    </row>
    <row r="42" spans="1:19">
      <c r="A42" s="17" t="s">
        <v>1261</v>
      </c>
    </row>
    <row r="43" spans="1:19">
      <c r="A43" s="18" t="s">
        <v>1262</v>
      </c>
      <c r="B43" s="18" t="s">
        <v>1263</v>
      </c>
      <c r="C43" s="18" t="s">
        <v>1264</v>
      </c>
      <c r="D43" s="18" t="s">
        <v>1265</v>
      </c>
      <c r="E43" s="18" t="s">
        <v>1266</v>
      </c>
      <c r="F43" s="18" t="s">
        <v>1267</v>
      </c>
      <c r="G43" s="19">
        <v>12</v>
      </c>
      <c r="H43" s="23">
        <v>45543</v>
      </c>
      <c r="I43" s="23">
        <v>45907</v>
      </c>
      <c r="J43" s="23">
        <v>45483</v>
      </c>
      <c r="K43" s="23">
        <v>45484</v>
      </c>
      <c r="L43" s="20">
        <v>1000</v>
      </c>
      <c r="M43" s="20">
        <v>1803</v>
      </c>
      <c r="N43" s="20">
        <v>2251</v>
      </c>
      <c r="O43" s="21">
        <v>1725.77</v>
      </c>
      <c r="Q43" s="20">
        <v>2144</v>
      </c>
      <c r="R43" s="20">
        <f t="shared" ref="R43:R53" si="3">N43</f>
        <v>2251</v>
      </c>
      <c r="S43" s="20">
        <v>2251</v>
      </c>
    </row>
    <row r="44" spans="1:19">
      <c r="A44" s="18" t="s">
        <v>1268</v>
      </c>
      <c r="B44" s="18" t="s">
        <v>1269</v>
      </c>
      <c r="C44" s="18" t="s">
        <v>1270</v>
      </c>
      <c r="D44" s="18" t="s">
        <v>1271</v>
      </c>
      <c r="E44" s="18" t="s">
        <v>1272</v>
      </c>
      <c r="F44" s="18" t="s">
        <v>1273</v>
      </c>
      <c r="G44" s="19">
        <v>12</v>
      </c>
      <c r="H44" s="23">
        <v>45542</v>
      </c>
      <c r="I44" s="23">
        <v>45906</v>
      </c>
      <c r="J44" s="23">
        <v>45526</v>
      </c>
      <c r="K44" s="23">
        <v>45527</v>
      </c>
      <c r="L44" s="20">
        <v>1000</v>
      </c>
      <c r="M44" s="20">
        <v>2466</v>
      </c>
      <c r="N44" s="20">
        <v>2576</v>
      </c>
      <c r="O44" s="21">
        <v>2060.8000000000002</v>
      </c>
      <c r="Q44" s="20">
        <v>2183</v>
      </c>
      <c r="R44" s="20">
        <f t="shared" si="3"/>
        <v>2576</v>
      </c>
      <c r="S44" s="20">
        <v>2576</v>
      </c>
    </row>
    <row r="45" spans="1:19">
      <c r="A45" s="18" t="s">
        <v>1274</v>
      </c>
      <c r="B45" s="18" t="s">
        <v>1275</v>
      </c>
      <c r="C45" s="18" t="s">
        <v>1276</v>
      </c>
      <c r="D45" s="18" t="s">
        <v>1277</v>
      </c>
      <c r="E45" s="18" t="s">
        <v>1278</v>
      </c>
      <c r="F45" s="18" t="s">
        <v>1279</v>
      </c>
      <c r="G45" s="19">
        <v>15</v>
      </c>
      <c r="H45" s="23">
        <v>45498</v>
      </c>
      <c r="I45" s="23">
        <v>45954</v>
      </c>
      <c r="J45" s="23">
        <v>45502</v>
      </c>
      <c r="K45" s="23">
        <v>45502</v>
      </c>
      <c r="L45" s="20">
        <v>1000</v>
      </c>
      <c r="M45" s="20">
        <v>2475</v>
      </c>
      <c r="N45" s="20">
        <v>2450</v>
      </c>
      <c r="O45" s="21">
        <v>6103.07</v>
      </c>
      <c r="Q45" s="20">
        <v>2329</v>
      </c>
      <c r="R45" s="20">
        <f t="shared" si="3"/>
        <v>2450</v>
      </c>
      <c r="S45" s="20">
        <v>2450</v>
      </c>
    </row>
    <row r="46" spans="1:19">
      <c r="A46" s="18" t="s">
        <v>1280</v>
      </c>
      <c r="B46" s="18" t="s">
        <v>1281</v>
      </c>
      <c r="C46" s="18" t="s">
        <v>1282</v>
      </c>
      <c r="D46" s="18" t="s">
        <v>1283</v>
      </c>
      <c r="E46" s="18" t="s">
        <v>1284</v>
      </c>
      <c r="F46" s="18" t="s">
        <v>1285</v>
      </c>
      <c r="G46" s="19">
        <v>12</v>
      </c>
      <c r="H46" s="23">
        <v>45540</v>
      </c>
      <c r="I46" s="23">
        <v>45904</v>
      </c>
      <c r="J46" s="23">
        <v>45516</v>
      </c>
      <c r="K46" s="23">
        <v>45516</v>
      </c>
      <c r="L46" s="20">
        <v>1000</v>
      </c>
      <c r="M46" s="20">
        <v>2322</v>
      </c>
      <c r="N46" s="20">
        <v>2444</v>
      </c>
      <c r="O46" s="21">
        <v>2118.14</v>
      </c>
      <c r="Q46" s="20">
        <v>2195</v>
      </c>
      <c r="R46" s="20">
        <f t="shared" si="3"/>
        <v>2444</v>
      </c>
      <c r="S46" s="20">
        <v>2444</v>
      </c>
    </row>
    <row r="47" spans="1:19">
      <c r="A47" s="18" t="s">
        <v>1286</v>
      </c>
      <c r="B47" s="18" t="s">
        <v>1287</v>
      </c>
      <c r="C47" s="18" t="s">
        <v>1288</v>
      </c>
      <c r="D47" s="18" t="s">
        <v>1289</v>
      </c>
      <c r="E47" s="18" t="s">
        <v>1290</v>
      </c>
      <c r="F47" s="18" t="s">
        <v>1291</v>
      </c>
      <c r="G47" s="19">
        <v>15</v>
      </c>
      <c r="H47" s="23">
        <v>45500</v>
      </c>
      <c r="I47" s="23">
        <v>45956</v>
      </c>
      <c r="J47" s="23">
        <v>45462</v>
      </c>
      <c r="K47" s="23">
        <v>45463</v>
      </c>
      <c r="L47" s="20">
        <v>1000</v>
      </c>
      <c r="M47" s="20">
        <v>2880</v>
      </c>
      <c r="N47" s="20">
        <v>2620</v>
      </c>
      <c r="O47" s="21">
        <v>6043.21</v>
      </c>
      <c r="Q47" s="20">
        <v>2646</v>
      </c>
      <c r="R47" s="20">
        <f t="shared" si="3"/>
        <v>2620</v>
      </c>
      <c r="S47" s="20">
        <v>2620</v>
      </c>
    </row>
    <row r="48" spans="1:19">
      <c r="A48" s="18" t="s">
        <v>1292</v>
      </c>
      <c r="B48" s="18" t="s">
        <v>1293</v>
      </c>
      <c r="C48" s="18" t="s">
        <v>1294</v>
      </c>
      <c r="D48" s="18" t="s">
        <v>1295</v>
      </c>
      <c r="E48" s="18" t="s">
        <v>1296</v>
      </c>
      <c r="F48" s="18" t="s">
        <v>1297</v>
      </c>
      <c r="G48" s="19">
        <v>12</v>
      </c>
      <c r="H48" s="23">
        <v>45543</v>
      </c>
      <c r="I48" s="23">
        <v>45907</v>
      </c>
      <c r="J48" s="23">
        <v>45527</v>
      </c>
      <c r="K48" s="23">
        <v>45530</v>
      </c>
      <c r="L48" s="20">
        <v>1000</v>
      </c>
      <c r="M48" s="20">
        <v>2165</v>
      </c>
      <c r="N48" s="20">
        <v>2222</v>
      </c>
      <c r="O48" s="21">
        <v>1703.53</v>
      </c>
      <c r="Q48" s="20">
        <v>2074</v>
      </c>
      <c r="R48" s="20">
        <f t="shared" si="3"/>
        <v>2222</v>
      </c>
      <c r="S48" s="20">
        <v>2222</v>
      </c>
    </row>
    <row r="49" spans="1:19">
      <c r="A49" s="18" t="s">
        <v>1298</v>
      </c>
      <c r="B49" s="18" t="s">
        <v>1299</v>
      </c>
      <c r="C49" s="18" t="s">
        <v>1300</v>
      </c>
      <c r="D49" s="18" t="s">
        <v>1301</v>
      </c>
      <c r="E49" s="18" t="s">
        <v>1302</v>
      </c>
      <c r="F49" s="18" t="s">
        <v>1303</v>
      </c>
      <c r="G49" s="19">
        <v>15</v>
      </c>
      <c r="H49" s="23">
        <v>45509</v>
      </c>
      <c r="I49" s="23">
        <v>45965</v>
      </c>
      <c r="J49" s="23">
        <v>45463</v>
      </c>
      <c r="K49" s="23">
        <v>45463</v>
      </c>
      <c r="L49" s="20">
        <v>1000</v>
      </c>
      <c r="M49" s="20">
        <v>2571</v>
      </c>
      <c r="N49" s="20">
        <v>2189</v>
      </c>
      <c r="O49" s="21">
        <v>4214.53</v>
      </c>
      <c r="Q49" s="20">
        <v>1983</v>
      </c>
      <c r="R49" s="20">
        <f t="shared" si="3"/>
        <v>2189</v>
      </c>
      <c r="S49" s="20">
        <v>2189</v>
      </c>
    </row>
    <row r="50" spans="1:19">
      <c r="A50" s="18" t="s">
        <v>1304</v>
      </c>
      <c r="B50" s="18" t="s">
        <v>1305</v>
      </c>
      <c r="C50" s="18" t="s">
        <v>1306</v>
      </c>
      <c r="D50" s="18" t="s">
        <v>1307</v>
      </c>
      <c r="E50" s="18" t="s">
        <v>1308</v>
      </c>
      <c r="F50" s="18" t="s">
        <v>1309</v>
      </c>
      <c r="G50" s="19">
        <v>13</v>
      </c>
      <c r="H50" s="23">
        <v>45535</v>
      </c>
      <c r="I50" s="23">
        <v>45930</v>
      </c>
      <c r="J50" s="23">
        <v>45523</v>
      </c>
      <c r="K50" s="23">
        <v>45526</v>
      </c>
      <c r="L50" s="20">
        <v>1000</v>
      </c>
      <c r="M50" s="20">
        <v>2557</v>
      </c>
      <c r="N50" s="20">
        <v>2450</v>
      </c>
      <c r="O50" s="21">
        <v>3393.48</v>
      </c>
      <c r="Q50" s="20">
        <v>3050</v>
      </c>
      <c r="R50" s="20">
        <f t="shared" si="3"/>
        <v>2450</v>
      </c>
      <c r="S50" s="20">
        <v>2450</v>
      </c>
    </row>
    <row r="51" spans="1:19">
      <c r="A51" s="18" t="s">
        <v>1310</v>
      </c>
      <c r="B51" s="18" t="s">
        <v>1311</v>
      </c>
      <c r="C51" s="18" t="s">
        <v>1312</v>
      </c>
      <c r="D51" s="18" t="s">
        <v>1313</v>
      </c>
      <c r="E51" s="18" t="s">
        <v>1314</v>
      </c>
      <c r="F51" s="18" t="s">
        <v>1315</v>
      </c>
      <c r="G51" s="19">
        <v>12</v>
      </c>
      <c r="H51" s="23">
        <v>45542</v>
      </c>
      <c r="I51" s="23">
        <v>45906</v>
      </c>
      <c r="J51" s="23">
        <v>45505</v>
      </c>
      <c r="K51" s="23">
        <v>45510</v>
      </c>
      <c r="L51" s="20">
        <v>1000</v>
      </c>
      <c r="M51" s="20">
        <v>2612</v>
      </c>
      <c r="N51" s="20">
        <v>2502</v>
      </c>
      <c r="O51" s="21">
        <v>2001.6</v>
      </c>
      <c r="Q51" s="20">
        <v>2421</v>
      </c>
      <c r="R51" s="20">
        <f t="shared" si="3"/>
        <v>2502</v>
      </c>
      <c r="S51" s="20">
        <v>2502</v>
      </c>
    </row>
    <row r="52" spans="1:19">
      <c r="A52" s="18" t="s">
        <v>1316</v>
      </c>
      <c r="B52" s="18" t="s">
        <v>1317</v>
      </c>
      <c r="C52" s="18" t="s">
        <v>1318</v>
      </c>
      <c r="D52" s="18" t="s">
        <v>1319</v>
      </c>
      <c r="E52" s="18" t="s">
        <v>1320</v>
      </c>
      <c r="F52" s="18" t="s">
        <v>1321</v>
      </c>
      <c r="G52" s="19">
        <v>12</v>
      </c>
      <c r="H52" s="23">
        <v>45557</v>
      </c>
      <c r="I52" s="23">
        <v>45921</v>
      </c>
      <c r="J52" s="23">
        <v>45533</v>
      </c>
      <c r="K52" s="23">
        <v>45539</v>
      </c>
      <c r="L52" s="20">
        <v>1000</v>
      </c>
      <c r="M52" s="20">
        <v>2251</v>
      </c>
      <c r="N52" s="20">
        <v>2535</v>
      </c>
      <c r="O52" s="21">
        <v>760.5</v>
      </c>
      <c r="Q52" s="20">
        <v>2215</v>
      </c>
      <c r="R52" s="20">
        <f t="shared" si="3"/>
        <v>2535</v>
      </c>
      <c r="S52" s="20">
        <v>2535</v>
      </c>
    </row>
    <row r="53" spans="1:19">
      <c r="B53" s="18" t="s">
        <v>1322</v>
      </c>
      <c r="D53" s="18" t="s">
        <v>1323</v>
      </c>
      <c r="E53" s="18" t="s">
        <v>1324</v>
      </c>
      <c r="F53" s="18" t="s">
        <v>1325</v>
      </c>
      <c r="G53" s="19">
        <v>12</v>
      </c>
      <c r="H53" s="23">
        <v>45547</v>
      </c>
      <c r="I53" s="23">
        <v>45911</v>
      </c>
      <c r="J53" s="23">
        <v>45518</v>
      </c>
      <c r="K53" s="23">
        <v>45520</v>
      </c>
      <c r="L53" s="20">
        <v>0</v>
      </c>
      <c r="M53" s="20">
        <v>0</v>
      </c>
      <c r="N53" s="20">
        <v>2261</v>
      </c>
      <c r="O53" s="21">
        <v>1440.84</v>
      </c>
      <c r="Q53" s="20">
        <v>0</v>
      </c>
      <c r="R53" s="20">
        <f t="shared" si="3"/>
        <v>2261</v>
      </c>
      <c r="S53" s="20">
        <v>2261</v>
      </c>
    </row>
    <row r="54" spans="1:19">
      <c r="A54" s="17" t="s">
        <v>1326</v>
      </c>
    </row>
    <row r="55" spans="1:19">
      <c r="A55" s="18" t="s">
        <v>1327</v>
      </c>
      <c r="B55" s="18" t="s">
        <v>1328</v>
      </c>
      <c r="C55" s="18" t="s">
        <v>1329</v>
      </c>
      <c r="D55" s="18" t="s">
        <v>1330</v>
      </c>
      <c r="E55" s="18" t="s">
        <v>1331</v>
      </c>
      <c r="F55" s="18" t="s">
        <v>1332</v>
      </c>
      <c r="G55" s="19">
        <v>15</v>
      </c>
      <c r="H55" s="23">
        <v>45493</v>
      </c>
      <c r="I55" s="23">
        <v>45949</v>
      </c>
      <c r="J55" s="23">
        <v>45433</v>
      </c>
      <c r="K55" s="23">
        <v>45446</v>
      </c>
      <c r="L55" s="20">
        <v>1000</v>
      </c>
      <c r="M55" s="20">
        <v>2726</v>
      </c>
      <c r="N55" s="20">
        <v>2165</v>
      </c>
      <c r="O55" s="21">
        <v>5302.42</v>
      </c>
      <c r="Q55" s="20">
        <v>2431</v>
      </c>
      <c r="R55" s="20">
        <f>N55</f>
        <v>2165</v>
      </c>
      <c r="S55" s="20">
        <v>2165</v>
      </c>
    </row>
    <row r="56" spans="1:19">
      <c r="A56" s="18" t="s">
        <v>1333</v>
      </c>
      <c r="B56" s="18" t="s">
        <v>1334</v>
      </c>
      <c r="C56" s="18" t="s">
        <v>1335</v>
      </c>
      <c r="D56" s="18" t="s">
        <v>1336</v>
      </c>
      <c r="E56" s="18" t="s">
        <v>1337</v>
      </c>
      <c r="F56" s="18" t="s">
        <v>1338</v>
      </c>
      <c r="G56" s="19">
        <v>12</v>
      </c>
      <c r="H56" s="23">
        <v>45541</v>
      </c>
      <c r="I56" s="23">
        <v>45905</v>
      </c>
      <c r="J56" s="23">
        <v>45504</v>
      </c>
      <c r="K56" s="23">
        <v>45504</v>
      </c>
      <c r="L56" s="20">
        <v>1000</v>
      </c>
      <c r="M56" s="20">
        <v>2366</v>
      </c>
      <c r="N56" s="20">
        <v>2393</v>
      </c>
      <c r="O56" s="21">
        <v>1994.17</v>
      </c>
      <c r="Q56" s="20">
        <v>2105</v>
      </c>
      <c r="R56" s="20">
        <f>N56</f>
        <v>2393</v>
      </c>
      <c r="S56" s="20">
        <v>2393</v>
      </c>
    </row>
    <row r="57" spans="1:19">
      <c r="A57" s="17" t="s">
        <v>1339</v>
      </c>
    </row>
    <row r="58" spans="1:19">
      <c r="A58" s="18" t="s">
        <v>1340</v>
      </c>
      <c r="B58" s="18" t="s">
        <v>1341</v>
      </c>
      <c r="C58" s="18" t="s">
        <v>1342</v>
      </c>
      <c r="D58" s="18" t="s">
        <v>1343</v>
      </c>
      <c r="E58" s="18" t="s">
        <v>1344</v>
      </c>
      <c r="F58" s="18" t="s">
        <v>1345</v>
      </c>
      <c r="G58" s="19">
        <v>12</v>
      </c>
      <c r="H58" s="23">
        <v>45561</v>
      </c>
      <c r="I58" s="23">
        <v>45925</v>
      </c>
      <c r="J58" s="23">
        <v>45511</v>
      </c>
      <c r="K58" s="23">
        <v>45516</v>
      </c>
      <c r="L58" s="20">
        <v>1000</v>
      </c>
      <c r="M58" s="20">
        <v>2591</v>
      </c>
      <c r="N58" s="20">
        <v>2697</v>
      </c>
      <c r="O58" s="21">
        <v>449.51</v>
      </c>
      <c r="Q58" s="20">
        <v>2556</v>
      </c>
      <c r="R58" s="20">
        <f t="shared" ref="R58:R73" si="4">N58</f>
        <v>2697</v>
      </c>
      <c r="S58" s="20">
        <v>2697</v>
      </c>
    </row>
    <row r="59" spans="1:19">
      <c r="A59" s="18" t="s">
        <v>1346</v>
      </c>
      <c r="B59" s="18" t="s">
        <v>1347</v>
      </c>
      <c r="C59" s="18" t="s">
        <v>1348</v>
      </c>
      <c r="D59" s="18" t="s">
        <v>1349</v>
      </c>
      <c r="E59" s="18" t="s">
        <v>1350</v>
      </c>
      <c r="F59" s="18" t="s">
        <v>1351</v>
      </c>
      <c r="G59" s="19">
        <v>12</v>
      </c>
      <c r="H59" s="23">
        <v>45546</v>
      </c>
      <c r="I59" s="23">
        <v>45910</v>
      </c>
      <c r="J59" s="23">
        <v>45516</v>
      </c>
      <c r="K59" s="23">
        <v>45517</v>
      </c>
      <c r="L59" s="20">
        <v>1000</v>
      </c>
      <c r="M59" s="20">
        <v>1766</v>
      </c>
      <c r="N59" s="20">
        <v>2890</v>
      </c>
      <c r="O59" s="21">
        <v>1926.67</v>
      </c>
      <c r="Q59" s="20">
        <v>2503</v>
      </c>
      <c r="R59" s="20">
        <f t="shared" si="4"/>
        <v>2890</v>
      </c>
      <c r="S59" s="20">
        <v>2890</v>
      </c>
    </row>
    <row r="60" spans="1:19">
      <c r="A60" s="18" t="s">
        <v>1352</v>
      </c>
      <c r="B60" s="18" t="s">
        <v>1353</v>
      </c>
      <c r="C60" s="18" t="s">
        <v>1354</v>
      </c>
      <c r="D60" s="18" t="s">
        <v>1355</v>
      </c>
      <c r="E60" s="18" t="s">
        <v>1356</v>
      </c>
      <c r="F60" s="18" t="s">
        <v>1357</v>
      </c>
      <c r="G60" s="19">
        <v>12</v>
      </c>
      <c r="H60" s="23">
        <v>45555</v>
      </c>
      <c r="I60" s="23">
        <v>45919</v>
      </c>
      <c r="J60" s="23">
        <v>45519</v>
      </c>
      <c r="K60" s="23">
        <v>45524</v>
      </c>
      <c r="L60" s="20">
        <v>1000</v>
      </c>
      <c r="M60" s="20">
        <v>2812</v>
      </c>
      <c r="N60" s="20">
        <v>2890</v>
      </c>
      <c r="O60" s="21">
        <v>1059.67</v>
      </c>
      <c r="Q60" s="20">
        <v>2776</v>
      </c>
      <c r="R60" s="20">
        <f t="shared" si="4"/>
        <v>2890</v>
      </c>
      <c r="S60" s="20">
        <v>2890</v>
      </c>
    </row>
    <row r="61" spans="1:19">
      <c r="A61" s="18" t="s">
        <v>1358</v>
      </c>
      <c r="B61" s="18" t="s">
        <v>1359</v>
      </c>
      <c r="C61" s="18" t="s">
        <v>1360</v>
      </c>
      <c r="D61" s="18" t="s">
        <v>1361</v>
      </c>
      <c r="E61" s="18" t="s">
        <v>1362</v>
      </c>
      <c r="F61" s="18" t="s">
        <v>1363</v>
      </c>
      <c r="G61" s="19">
        <v>12</v>
      </c>
      <c r="H61" s="23">
        <v>45563</v>
      </c>
      <c r="I61" s="23">
        <v>45927</v>
      </c>
      <c r="J61" s="23">
        <v>45511</v>
      </c>
      <c r="K61" s="23">
        <v>45512</v>
      </c>
      <c r="L61" s="20">
        <v>1000</v>
      </c>
      <c r="M61" s="20">
        <v>2287</v>
      </c>
      <c r="N61" s="20">
        <v>2846</v>
      </c>
      <c r="O61" s="21">
        <v>284.60000000000002</v>
      </c>
      <c r="Q61" s="20">
        <v>2235</v>
      </c>
      <c r="R61" s="20">
        <f t="shared" si="4"/>
        <v>2846</v>
      </c>
      <c r="S61" s="20">
        <v>2846</v>
      </c>
    </row>
    <row r="62" spans="1:19">
      <c r="A62" s="18" t="s">
        <v>1364</v>
      </c>
      <c r="B62" s="18" t="s">
        <v>1365</v>
      </c>
      <c r="C62" s="18" t="s">
        <v>1366</v>
      </c>
      <c r="D62" s="18" t="s">
        <v>1367</v>
      </c>
      <c r="E62" s="18" t="s">
        <v>1368</v>
      </c>
      <c r="F62" s="18" t="s">
        <v>1369</v>
      </c>
      <c r="G62" s="19">
        <v>12</v>
      </c>
      <c r="H62" s="23">
        <v>45565</v>
      </c>
      <c r="I62" s="23">
        <v>45929</v>
      </c>
      <c r="J62" s="23">
        <v>45513</v>
      </c>
      <c r="K62" s="23">
        <v>45516</v>
      </c>
      <c r="L62" s="20">
        <v>500</v>
      </c>
      <c r="M62" s="20">
        <v>2441</v>
      </c>
      <c r="N62" s="20">
        <v>3030</v>
      </c>
      <c r="O62" s="21">
        <v>101</v>
      </c>
      <c r="Q62" s="20">
        <v>2310</v>
      </c>
      <c r="R62" s="20">
        <f t="shared" si="4"/>
        <v>3030</v>
      </c>
      <c r="S62" s="20">
        <v>3030</v>
      </c>
    </row>
    <row r="63" spans="1:19">
      <c r="A63" s="18" t="s">
        <v>1370</v>
      </c>
      <c r="B63" s="18" t="s">
        <v>1371</v>
      </c>
      <c r="C63" s="18" t="s">
        <v>1372</v>
      </c>
      <c r="D63" s="18" t="s">
        <v>1373</v>
      </c>
      <c r="E63" s="18" t="s">
        <v>1374</v>
      </c>
      <c r="F63" s="18" t="s">
        <v>1375</v>
      </c>
      <c r="G63" s="19">
        <v>11</v>
      </c>
      <c r="H63" s="23">
        <v>45587</v>
      </c>
      <c r="I63" s="23">
        <v>45921</v>
      </c>
      <c r="J63" s="23">
        <v>45513</v>
      </c>
      <c r="K63" s="23">
        <v>45516</v>
      </c>
      <c r="L63" s="20">
        <v>1000</v>
      </c>
      <c r="M63" s="20">
        <v>3019</v>
      </c>
      <c r="N63" s="20">
        <v>2764</v>
      </c>
      <c r="O63" s="21">
        <v>0</v>
      </c>
      <c r="Q63" s="20">
        <v>2722</v>
      </c>
      <c r="R63" s="20">
        <f t="shared" si="4"/>
        <v>2764</v>
      </c>
      <c r="S63" s="20">
        <v>2764</v>
      </c>
    </row>
    <row r="64" spans="1:19">
      <c r="A64" s="18" t="s">
        <v>1376</v>
      </c>
      <c r="B64" s="18" t="s">
        <v>1377</v>
      </c>
      <c r="C64" s="18" t="s">
        <v>1378</v>
      </c>
      <c r="D64" s="18" t="s">
        <v>1379</v>
      </c>
      <c r="E64" s="18" t="s">
        <v>1380</v>
      </c>
      <c r="F64" s="18" t="s">
        <v>1381</v>
      </c>
      <c r="G64" s="19">
        <v>13</v>
      </c>
      <c r="H64" s="23">
        <v>45523</v>
      </c>
      <c r="I64" s="23">
        <v>45918</v>
      </c>
      <c r="J64" s="23">
        <v>45498</v>
      </c>
      <c r="K64" s="23">
        <v>45502</v>
      </c>
      <c r="L64" s="20">
        <v>1000</v>
      </c>
      <c r="M64" s="20">
        <v>2003</v>
      </c>
      <c r="N64" s="20">
        <v>2335.35</v>
      </c>
      <c r="O64" s="21">
        <v>4164.6899999999996</v>
      </c>
      <c r="Q64" s="20">
        <v>3196</v>
      </c>
      <c r="R64" s="20">
        <f t="shared" si="4"/>
        <v>2335.35</v>
      </c>
      <c r="S64" s="20">
        <v>2335.35</v>
      </c>
    </row>
    <row r="65" spans="1:19">
      <c r="A65" s="18" t="s">
        <v>1382</v>
      </c>
      <c r="B65" s="18" t="s">
        <v>1383</v>
      </c>
      <c r="C65" s="18" t="s">
        <v>1384</v>
      </c>
      <c r="D65" s="18" t="s">
        <v>1385</v>
      </c>
      <c r="E65" s="18" t="s">
        <v>1386</v>
      </c>
      <c r="F65" s="18" t="s">
        <v>1387</v>
      </c>
      <c r="G65" s="19">
        <v>12</v>
      </c>
      <c r="H65" s="23">
        <v>45565</v>
      </c>
      <c r="I65" s="23">
        <v>45929</v>
      </c>
      <c r="J65" s="23">
        <v>45539</v>
      </c>
      <c r="K65" s="23">
        <v>45540</v>
      </c>
      <c r="L65" s="20">
        <v>0</v>
      </c>
      <c r="M65" s="20">
        <v>2768</v>
      </c>
      <c r="N65" s="20">
        <v>3002</v>
      </c>
      <c r="O65" s="21">
        <v>100.08</v>
      </c>
      <c r="Q65" s="20">
        <v>2888</v>
      </c>
      <c r="R65" s="20">
        <f t="shared" si="4"/>
        <v>3002</v>
      </c>
      <c r="S65" s="20">
        <v>3002</v>
      </c>
    </row>
    <row r="66" spans="1:19">
      <c r="A66" s="18" t="s">
        <v>1388</v>
      </c>
      <c r="B66" s="18" t="s">
        <v>1389</v>
      </c>
      <c r="C66" s="18" t="s">
        <v>1390</v>
      </c>
      <c r="D66" s="18" t="s">
        <v>1391</v>
      </c>
      <c r="E66" s="18" t="s">
        <v>1392</v>
      </c>
      <c r="F66" s="18" t="s">
        <v>1393</v>
      </c>
      <c r="G66" s="19">
        <v>13</v>
      </c>
      <c r="H66" s="23">
        <v>45520</v>
      </c>
      <c r="I66" s="23">
        <v>45915</v>
      </c>
      <c r="J66" s="23">
        <v>45517</v>
      </c>
      <c r="K66" s="23">
        <v>45518</v>
      </c>
      <c r="L66" s="20">
        <v>1000</v>
      </c>
      <c r="M66" s="20">
        <v>3017</v>
      </c>
      <c r="N66" s="20">
        <v>2478.8000000000002</v>
      </c>
      <c r="O66" s="21">
        <v>5129.41</v>
      </c>
      <c r="Q66" s="20">
        <v>3464</v>
      </c>
      <c r="R66" s="20">
        <f t="shared" si="4"/>
        <v>2478.8000000000002</v>
      </c>
      <c r="S66" s="20">
        <v>2478.8000000000002</v>
      </c>
    </row>
    <row r="67" spans="1:19">
      <c r="A67" s="18" t="s">
        <v>1394</v>
      </c>
      <c r="B67" s="18" t="s">
        <v>1395</v>
      </c>
      <c r="C67" s="18" t="s">
        <v>1396</v>
      </c>
      <c r="D67" s="18" t="s">
        <v>1397</v>
      </c>
      <c r="E67" s="18" t="s">
        <v>1398</v>
      </c>
      <c r="F67" s="18" t="s">
        <v>1399</v>
      </c>
      <c r="G67" s="19">
        <v>12</v>
      </c>
      <c r="H67" s="23">
        <v>45550</v>
      </c>
      <c r="I67" s="23">
        <v>45914</v>
      </c>
      <c r="J67" s="23">
        <v>45510</v>
      </c>
      <c r="K67" s="23">
        <v>45516</v>
      </c>
      <c r="L67" s="20">
        <v>1500</v>
      </c>
      <c r="M67" s="20">
        <v>2478</v>
      </c>
      <c r="N67" s="20">
        <v>3099</v>
      </c>
      <c r="O67" s="21">
        <v>1612.8</v>
      </c>
      <c r="Q67" s="20">
        <v>2371</v>
      </c>
      <c r="R67" s="20">
        <f t="shared" si="4"/>
        <v>3099</v>
      </c>
      <c r="S67" s="20">
        <v>3099</v>
      </c>
    </row>
    <row r="68" spans="1:19">
      <c r="A68" s="18" t="s">
        <v>1400</v>
      </c>
      <c r="B68" s="18" t="s">
        <v>1401</v>
      </c>
      <c r="C68" s="18" t="s">
        <v>1402</v>
      </c>
      <c r="D68" s="18" t="s">
        <v>1403</v>
      </c>
      <c r="E68" s="18" t="s">
        <v>1404</v>
      </c>
      <c r="F68" s="18" t="s">
        <v>1405</v>
      </c>
      <c r="G68" s="19">
        <v>15</v>
      </c>
      <c r="H68" s="23">
        <v>45527</v>
      </c>
      <c r="I68" s="23">
        <v>45983</v>
      </c>
      <c r="J68" s="23">
        <v>45461</v>
      </c>
      <c r="K68" s="23">
        <v>45463</v>
      </c>
      <c r="L68" s="20">
        <v>1000</v>
      </c>
      <c r="M68" s="20">
        <v>2237</v>
      </c>
      <c r="N68" s="20">
        <v>2471</v>
      </c>
      <c r="O68" s="21">
        <v>3328.63</v>
      </c>
      <c r="Q68" s="20">
        <v>2287</v>
      </c>
      <c r="R68" s="20">
        <f t="shared" si="4"/>
        <v>2471</v>
      </c>
      <c r="S68" s="20">
        <v>2471</v>
      </c>
    </row>
    <row r="69" spans="1:19">
      <c r="A69" s="18" t="s">
        <v>1406</v>
      </c>
      <c r="B69" s="18" t="s">
        <v>1407</v>
      </c>
      <c r="C69" s="18" t="s">
        <v>1408</v>
      </c>
      <c r="D69" s="18" t="s">
        <v>1409</v>
      </c>
      <c r="E69" s="18" t="s">
        <v>1410</v>
      </c>
      <c r="F69" s="18" t="s">
        <v>1411</v>
      </c>
      <c r="G69" s="19">
        <v>11</v>
      </c>
      <c r="H69" s="23">
        <v>45593</v>
      </c>
      <c r="I69" s="23">
        <v>45927</v>
      </c>
      <c r="J69" s="23">
        <v>45511</v>
      </c>
      <c r="K69" s="23">
        <v>45516</v>
      </c>
      <c r="L69" s="20">
        <v>1000</v>
      </c>
      <c r="M69" s="20">
        <v>2304</v>
      </c>
      <c r="N69" s="20">
        <v>2387</v>
      </c>
      <c r="O69" s="21">
        <v>0</v>
      </c>
      <c r="Q69" s="20">
        <v>2277</v>
      </c>
      <c r="R69" s="20">
        <f t="shared" si="4"/>
        <v>2387</v>
      </c>
      <c r="S69" s="20">
        <v>2387</v>
      </c>
    </row>
    <row r="70" spans="1:19">
      <c r="A70" s="18" t="s">
        <v>1412</v>
      </c>
      <c r="B70" s="18" t="s">
        <v>1413</v>
      </c>
      <c r="C70" s="18" t="s">
        <v>1414</v>
      </c>
      <c r="D70" s="18" t="s">
        <v>1415</v>
      </c>
      <c r="E70" s="18" t="s">
        <v>1416</v>
      </c>
      <c r="F70" s="18" t="s">
        <v>1417</v>
      </c>
      <c r="G70" s="19">
        <v>11</v>
      </c>
      <c r="H70" s="23">
        <v>45581</v>
      </c>
      <c r="I70" s="23">
        <v>45915</v>
      </c>
      <c r="J70" s="23">
        <v>45538</v>
      </c>
      <c r="K70" s="23">
        <v>45538</v>
      </c>
      <c r="L70" s="20">
        <v>1000</v>
      </c>
      <c r="M70" s="20">
        <v>2441</v>
      </c>
      <c r="N70" s="20">
        <v>2733</v>
      </c>
      <c r="O70" s="21">
        <v>0</v>
      </c>
      <c r="Q70" s="20">
        <v>2563</v>
      </c>
      <c r="R70" s="20">
        <f t="shared" si="4"/>
        <v>2733</v>
      </c>
      <c r="S70" s="20">
        <v>2733</v>
      </c>
    </row>
    <row r="71" spans="1:19">
      <c r="A71" s="18" t="s">
        <v>1418</v>
      </c>
      <c r="B71" s="18" t="s">
        <v>1419</v>
      </c>
      <c r="C71" s="18" t="s">
        <v>1420</v>
      </c>
      <c r="D71" s="18" t="s">
        <v>1421</v>
      </c>
      <c r="E71" s="18" t="s">
        <v>1422</v>
      </c>
      <c r="F71" s="18" t="s">
        <v>1423</v>
      </c>
      <c r="G71" s="19">
        <v>13</v>
      </c>
      <c r="H71" s="23">
        <v>45519</v>
      </c>
      <c r="I71" s="23">
        <v>45914</v>
      </c>
      <c r="J71" s="23">
        <v>45481</v>
      </c>
      <c r="K71" s="23">
        <v>45482</v>
      </c>
      <c r="L71" s="20">
        <v>1000</v>
      </c>
      <c r="M71" s="20">
        <v>2421</v>
      </c>
      <c r="N71" s="20">
        <v>2601</v>
      </c>
      <c r="O71" s="21">
        <v>4899.04</v>
      </c>
      <c r="Q71" s="20">
        <v>2551</v>
      </c>
      <c r="R71" s="20">
        <f t="shared" si="4"/>
        <v>2601</v>
      </c>
      <c r="S71" s="20">
        <v>2601</v>
      </c>
    </row>
    <row r="72" spans="1:19">
      <c r="A72" s="18" t="s">
        <v>1424</v>
      </c>
      <c r="B72" s="18" t="s">
        <v>1425</v>
      </c>
      <c r="C72" s="18" t="s">
        <v>1426</v>
      </c>
      <c r="D72" s="18" t="s">
        <v>1427</v>
      </c>
      <c r="E72" s="18" t="s">
        <v>1428</v>
      </c>
      <c r="F72" s="18" t="s">
        <v>1429</v>
      </c>
      <c r="G72" s="19">
        <v>13</v>
      </c>
      <c r="H72" s="23">
        <v>45523</v>
      </c>
      <c r="I72" s="23">
        <v>45918</v>
      </c>
      <c r="J72" s="23">
        <v>45520</v>
      </c>
      <c r="K72" s="23">
        <v>45523</v>
      </c>
      <c r="L72" s="20">
        <v>1000</v>
      </c>
      <c r="M72" s="20">
        <v>2288</v>
      </c>
      <c r="N72" s="20">
        <v>2293.5500000000002</v>
      </c>
      <c r="O72" s="21">
        <v>4125.24</v>
      </c>
      <c r="Q72" s="20">
        <v>3168</v>
      </c>
      <c r="R72" s="20">
        <f t="shared" si="4"/>
        <v>2293.5500000000002</v>
      </c>
      <c r="S72" s="20">
        <v>2293.5500000000002</v>
      </c>
    </row>
    <row r="73" spans="1:19">
      <c r="A73" s="18" t="s">
        <v>1430</v>
      </c>
      <c r="B73" s="18" t="s">
        <v>1431</v>
      </c>
      <c r="C73" s="18" t="s">
        <v>1432</v>
      </c>
      <c r="D73" s="18" t="s">
        <v>1433</v>
      </c>
      <c r="E73" s="18" t="s">
        <v>1434</v>
      </c>
      <c r="F73" s="18" t="s">
        <v>1435</v>
      </c>
      <c r="G73" s="19">
        <v>15</v>
      </c>
      <c r="H73" s="23">
        <v>45513</v>
      </c>
      <c r="I73" s="23">
        <v>45969</v>
      </c>
      <c r="J73" s="23">
        <v>45512</v>
      </c>
      <c r="K73" s="23">
        <v>45513</v>
      </c>
      <c r="L73" s="20">
        <v>1000</v>
      </c>
      <c r="M73" s="20">
        <v>2338</v>
      </c>
      <c r="N73" s="20">
        <v>2349</v>
      </c>
      <c r="O73" s="21">
        <v>6441.81</v>
      </c>
      <c r="Q73" s="20">
        <v>3099</v>
      </c>
      <c r="R73" s="20">
        <f t="shared" si="4"/>
        <v>2349</v>
      </c>
      <c r="S73" s="20">
        <v>2349</v>
      </c>
    </row>
    <row r="74" spans="1:19">
      <c r="A74" s="17" t="s">
        <v>1436</v>
      </c>
    </row>
    <row r="75" spans="1:19">
      <c r="A75" s="18" t="s">
        <v>1437</v>
      </c>
      <c r="B75" s="18" t="s">
        <v>1438</v>
      </c>
      <c r="C75" s="18" t="s">
        <v>1439</v>
      </c>
      <c r="D75" s="18" t="s">
        <v>1440</v>
      </c>
      <c r="E75" s="18" t="s">
        <v>1441</v>
      </c>
      <c r="F75" s="18" t="s">
        <v>1442</v>
      </c>
      <c r="G75" s="19">
        <v>15</v>
      </c>
      <c r="H75" s="23">
        <v>45536</v>
      </c>
      <c r="I75" s="23">
        <v>45991</v>
      </c>
      <c r="J75" s="23">
        <v>45461</v>
      </c>
      <c r="K75" s="23">
        <v>45461</v>
      </c>
      <c r="L75" s="20">
        <v>1000</v>
      </c>
      <c r="M75" s="20">
        <v>2338</v>
      </c>
      <c r="N75" s="20">
        <v>2727</v>
      </c>
      <c r="O75" s="21">
        <v>2727</v>
      </c>
      <c r="Q75" s="20">
        <v>2260</v>
      </c>
      <c r="R75" s="20">
        <f>N75</f>
        <v>2727</v>
      </c>
      <c r="S75" s="20">
        <v>2727</v>
      </c>
    </row>
    <row r="76" spans="1:19">
      <c r="A76" s="17" t="s">
        <v>1443</v>
      </c>
    </row>
    <row r="77" spans="1:19">
      <c r="A77" s="18" t="s">
        <v>1444</v>
      </c>
      <c r="B77" s="18" t="s">
        <v>1445</v>
      </c>
      <c r="C77" s="18" t="s">
        <v>1446</v>
      </c>
      <c r="D77" s="18" t="s">
        <v>1447</v>
      </c>
      <c r="E77" s="18" t="s">
        <v>1448</v>
      </c>
      <c r="F77" s="18" t="s">
        <v>1449</v>
      </c>
      <c r="G77" s="19">
        <v>12</v>
      </c>
      <c r="H77" s="23">
        <v>45556</v>
      </c>
      <c r="I77" s="23">
        <v>45920</v>
      </c>
      <c r="J77" s="23">
        <v>45484</v>
      </c>
      <c r="K77" s="23">
        <v>45488</v>
      </c>
      <c r="L77" s="20">
        <v>1000</v>
      </c>
      <c r="M77" s="20">
        <v>2346</v>
      </c>
      <c r="N77" s="20">
        <v>2801</v>
      </c>
      <c r="O77" s="21">
        <v>933.67</v>
      </c>
      <c r="Q77" s="20">
        <v>2278</v>
      </c>
      <c r="R77" s="20">
        <f>N77</f>
        <v>2801</v>
      </c>
      <c r="S77" s="20">
        <v>2801</v>
      </c>
    </row>
    <row r="78" spans="1:19">
      <c r="B78" s="18" t="s">
        <v>1450</v>
      </c>
      <c r="D78" s="18" t="s">
        <v>1451</v>
      </c>
      <c r="E78" s="18" t="s">
        <v>1452</v>
      </c>
      <c r="F78" s="18" t="s">
        <v>1453</v>
      </c>
      <c r="G78" s="19">
        <v>14</v>
      </c>
      <c r="H78" s="23">
        <v>45562</v>
      </c>
      <c r="I78" s="23">
        <v>45987</v>
      </c>
      <c r="J78" s="23">
        <v>45527</v>
      </c>
      <c r="L78" s="20">
        <v>0</v>
      </c>
      <c r="M78" s="20">
        <v>0</v>
      </c>
      <c r="N78" s="20">
        <v>3066</v>
      </c>
      <c r="O78" s="21">
        <v>0</v>
      </c>
      <c r="Q78" s="20">
        <v>0</v>
      </c>
      <c r="R78" s="20">
        <f>N78</f>
        <v>3066</v>
      </c>
      <c r="S78" s="20">
        <v>3066</v>
      </c>
    </row>
    <row r="79" spans="1:19">
      <c r="A79" s="17" t="s">
        <v>1454</v>
      </c>
    </row>
    <row r="80" spans="1:19">
      <c r="A80" s="18" t="s">
        <v>1455</v>
      </c>
      <c r="B80" s="18" t="s">
        <v>1456</v>
      </c>
      <c r="C80" s="18" t="s">
        <v>1457</v>
      </c>
      <c r="D80" s="18" t="s">
        <v>1458</v>
      </c>
      <c r="E80" s="18" t="s">
        <v>1459</v>
      </c>
      <c r="F80" s="18" t="s">
        <v>1460</v>
      </c>
      <c r="G80" s="19">
        <v>12</v>
      </c>
      <c r="H80" s="23">
        <v>45558</v>
      </c>
      <c r="I80" s="23">
        <v>45922</v>
      </c>
      <c r="J80" s="23">
        <v>45530</v>
      </c>
      <c r="K80" s="23">
        <v>45533</v>
      </c>
      <c r="L80" s="20">
        <v>1000</v>
      </c>
      <c r="M80" s="20">
        <v>3008</v>
      </c>
      <c r="N80" s="20">
        <v>3492</v>
      </c>
      <c r="O80" s="21">
        <v>931.2</v>
      </c>
      <c r="Q80" s="20">
        <v>2810</v>
      </c>
      <c r="R80" s="20">
        <f>N80</f>
        <v>3492</v>
      </c>
      <c r="S80" s="20">
        <v>3492</v>
      </c>
    </row>
    <row r="81" spans="1:19">
      <c r="A81" s="18" t="s">
        <v>1461</v>
      </c>
      <c r="B81" s="18" t="s">
        <v>1462</v>
      </c>
      <c r="C81" s="18" t="s">
        <v>1463</v>
      </c>
      <c r="D81" s="18" t="s">
        <v>1464</v>
      </c>
      <c r="E81" s="18" t="s">
        <v>1465</v>
      </c>
      <c r="F81" s="18" t="s">
        <v>1466</v>
      </c>
      <c r="G81" s="19">
        <v>12</v>
      </c>
      <c r="H81" s="23">
        <v>45565</v>
      </c>
      <c r="I81" s="23">
        <v>45929</v>
      </c>
      <c r="J81" s="23">
        <v>45511</v>
      </c>
      <c r="K81" s="23">
        <v>45516</v>
      </c>
      <c r="L81" s="20">
        <v>1000</v>
      </c>
      <c r="M81" s="20">
        <v>3654</v>
      </c>
      <c r="N81" s="20">
        <v>3546</v>
      </c>
      <c r="O81" s="21">
        <v>118.2</v>
      </c>
      <c r="Q81" s="20">
        <v>4176</v>
      </c>
      <c r="R81" s="20">
        <f>N81</f>
        <v>3546</v>
      </c>
      <c r="S81" s="20">
        <v>3546</v>
      </c>
    </row>
    <row r="82" spans="1:19">
      <c r="A82" s="18" t="s">
        <v>1467</v>
      </c>
      <c r="B82" s="18" t="s">
        <v>1468</v>
      </c>
      <c r="C82" s="18" t="s">
        <v>1469</v>
      </c>
      <c r="D82" s="18" t="s">
        <v>1470</v>
      </c>
      <c r="E82" s="18" t="s">
        <v>1471</v>
      </c>
      <c r="F82" s="18" t="s">
        <v>1472</v>
      </c>
      <c r="G82" s="19">
        <v>12</v>
      </c>
      <c r="H82" s="23">
        <v>45541</v>
      </c>
      <c r="I82" s="23">
        <v>45905</v>
      </c>
      <c r="J82" s="23">
        <v>45516</v>
      </c>
      <c r="K82" s="23">
        <v>45516</v>
      </c>
      <c r="L82" s="20">
        <v>1000</v>
      </c>
      <c r="M82" s="20">
        <v>3343</v>
      </c>
      <c r="N82" s="20">
        <v>3082</v>
      </c>
      <c r="O82" s="21">
        <v>2568.33</v>
      </c>
      <c r="Q82" s="20">
        <v>2831</v>
      </c>
      <c r="R82" s="20">
        <f>N82</f>
        <v>3082</v>
      </c>
      <c r="S82" s="20">
        <v>3082</v>
      </c>
    </row>
    <row r="83" spans="1:19">
      <c r="A83" s="18" t="s">
        <v>1473</v>
      </c>
      <c r="B83" s="18" t="s">
        <v>1474</v>
      </c>
      <c r="C83" s="18" t="s">
        <v>1475</v>
      </c>
      <c r="D83" s="18" t="s">
        <v>1476</v>
      </c>
      <c r="E83" s="18" t="s">
        <v>1477</v>
      </c>
      <c r="F83" s="18" t="s">
        <v>1478</v>
      </c>
      <c r="G83" s="19">
        <v>15</v>
      </c>
      <c r="H83" s="23">
        <v>45524</v>
      </c>
      <c r="I83" s="23">
        <v>45980</v>
      </c>
      <c r="J83" s="23">
        <v>45460</v>
      </c>
      <c r="K83" s="23">
        <v>45460</v>
      </c>
      <c r="L83" s="20">
        <v>1000</v>
      </c>
      <c r="M83" s="20">
        <v>2312</v>
      </c>
      <c r="N83" s="20">
        <v>3004</v>
      </c>
      <c r="O83" s="21">
        <v>4296.41</v>
      </c>
      <c r="Q83" s="20">
        <v>2385</v>
      </c>
      <c r="R83" s="20">
        <f>N83</f>
        <v>3004</v>
      </c>
      <c r="S83" s="20">
        <v>3004</v>
      </c>
    </row>
    <row r="84" spans="1:19">
      <c r="A84" s="16" t="s">
        <v>1479</v>
      </c>
      <c r="B84" s="12">
        <f>COUNTA(B29:B39)+COUNTA(B41:B41)+COUNTA(B43:B53)+COUNTA(B55:B56)+COUNTA(B58:B73)+COUNTA(B75:B75)+COUNTA(B77:B78)+COUNTA(B80:B83)</f>
        <v>48</v>
      </c>
      <c r="G84" s="13">
        <f>IF((COUNTA(G29:G39)+COUNTA(G41:G41)+COUNTA(G43:G53)+COUNTA(G55:G56)+COUNTA(G58:G73)+COUNTA(G75:G75)+COUNTA(G77:G78)+COUNTA(G80:G83))=0,0,(SUM(G29:G39)+SUM(G41:G41)+SUM(G43:G53)+SUM(G55:G56)+SUM(G58:G73)+SUM(G75:G75)+SUM(G77:G78)+SUM(G80:G83))/(COUNTA(G29:G39)+COUNTA(G41:G41)+COUNTA(G43:G53)+COUNTA(G55:G56)+COUNTA(G58:G73)+COUNTA(G75:G75)+COUNTA(G77:G78)+COUNTA(G80:G83)))</f>
        <v>12.625</v>
      </c>
      <c r="L84" s="14">
        <f>IF((COUNTA(L29:L39)+COUNTA(L41:L41)+COUNTA(L43:L53)+COUNTA(L55:L56)+COUNTA(L58:L73)+COUNTA(L75:L75)+COUNTA(L77:L78)+COUNTA(L80:L83))=0,0,(SUM(L29:L39)+SUM(L41:L41)+SUM(L43:L53)+SUM(L55:L56)+SUM(L58:L73)+SUM(L75:L75)+SUM(L77:L78)+SUM(L80:L83))/(COUNTA(L29:L39)+COUNTA(L41:L41)+COUNTA(L43:L53)+COUNTA(L55:L56)+COUNTA(L58:L73)+COUNTA(L75:L75)+COUNTA(L77:L78)+COUNTA(L80:L83)))</f>
        <v>875</v>
      </c>
      <c r="M84" s="14">
        <f>IF((COUNTA(M29:M39)+COUNTA(M41:M41)+COUNTA(M43:M53)+COUNTA(M55:M56)+COUNTA(M58:M73)+COUNTA(M75:M75)+COUNTA(M77:M78)+COUNTA(M80:M83))=0,0,(SUM(M29:M39)+SUM(M41:M41)+SUM(M43:M53)+SUM(M55:M56)+SUM(M58:M73)+SUM(M75:M75)+SUM(M77:M78)+SUM(M80:M83))/(COUNTA(M29:M39)+COUNTA(M41:M41)+COUNTA(M43:M53)+COUNTA(M55:M56)+COUNTA(M58:M73)+COUNTA(M75:M75)+COUNTA(M77:M78)+COUNTA(M80:M83)))</f>
        <v>2142.7291666666665</v>
      </c>
      <c r="N84" s="14">
        <f>IF(B84 &gt; 0, R84 / B84, 0)</f>
        <v>2526.9968750000003</v>
      </c>
      <c r="Q84" s="14">
        <f>IF((COUNTA(Q29:Q39)+COUNTA(Q41:Q41)+COUNTA(Q43:Q53)+COUNTA(Q55:Q56)+COUNTA(Q58:Q73)+COUNTA(Q75:Q75)+COUNTA(Q77:Q78)+COUNTA(Q80:Q83))=0,0,(SUM(Q29:Q39)+SUM(Q41:Q41)+SUM(Q43:Q53)+SUM(Q55:Q56)+SUM(Q58:Q73)+SUM(Q75:Q75)+SUM(Q77:Q78)+SUM(Q80:Q83))/(COUNTA(Q29:Q39)+COUNTA(Q41:Q41)+COUNTA(Q43:Q53)+COUNTA(Q55:Q56)+COUNTA(Q58:Q73)+COUNTA(Q75:Q75)+COUNTA(Q77:Q78)+COUNTA(Q80:Q83)))</f>
        <v>2251.4375</v>
      </c>
      <c r="R84" s="14">
        <f>SUM(R29:R39)+SUM(R41:R41)+SUM(R43:R53)+SUM(R55:R56)+SUM(R58:R73)+SUM(R75:R75)+SUM(R77:R78)+SUM(R80:R83)</f>
        <v>121295.85</v>
      </c>
    </row>
  </sheetData>
  <mergeCells count="6">
    <mergeCell ref="A7:E7"/>
    <mergeCell ref="F7:N7"/>
    <mergeCell ref="O7"/>
    <mergeCell ref="A26:I26"/>
    <mergeCell ref="J26:K26"/>
    <mergeCell ref="L26:O26"/>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Y2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1480</v>
      </c>
    </row>
    <row r="3" spans="1:25">
      <c r="A3" s="2" t="s">
        <v>1481</v>
      </c>
    </row>
    <row r="4" spans="1:25">
      <c r="A4" s="2" t="s">
        <v>1482</v>
      </c>
    </row>
    <row r="6" spans="1:25" ht="15.75">
      <c r="A6" s="3" t="s">
        <v>1483</v>
      </c>
    </row>
    <row r="7" spans="1:25">
      <c r="A7" s="26"/>
      <c r="B7" s="26"/>
      <c r="C7" s="26"/>
      <c r="D7" s="26"/>
      <c r="E7" s="26"/>
      <c r="F7" s="27" t="s">
        <v>1484</v>
      </c>
      <c r="G7" s="27"/>
      <c r="H7" s="27"/>
      <c r="I7" s="27"/>
      <c r="J7" s="27"/>
      <c r="K7" s="27"/>
      <c r="L7" s="27"/>
      <c r="M7" s="27"/>
      <c r="N7" s="27"/>
      <c r="O7" s="26"/>
    </row>
    <row r="8" spans="1:25" ht="25.5">
      <c r="A8" s="4" t="s">
        <v>1485</v>
      </c>
      <c r="B8" s="5" t="s">
        <v>1486</v>
      </c>
      <c r="C8" s="5" t="s">
        <v>1487</v>
      </c>
      <c r="D8" s="6" t="s">
        <v>1488</v>
      </c>
      <c r="E8" s="5" t="s">
        <v>1489</v>
      </c>
      <c r="F8" s="5" t="s">
        <v>1491</v>
      </c>
      <c r="G8" s="5" t="s">
        <v>1492</v>
      </c>
      <c r="H8" s="5" t="s">
        <v>1493</v>
      </c>
      <c r="I8" s="5" t="s">
        <v>1494</v>
      </c>
      <c r="J8" s="5" t="s">
        <v>1495</v>
      </c>
      <c r="K8" s="5" t="s">
        <v>1496</v>
      </c>
      <c r="L8" s="8" t="s">
        <v>1497</v>
      </c>
      <c r="M8" s="8" t="s">
        <v>1498</v>
      </c>
      <c r="N8" s="8" t="s">
        <v>1499</v>
      </c>
      <c r="O8" s="5" t="s">
        <v>1500</v>
      </c>
      <c r="Q8" s="10" t="s">
        <v>1490</v>
      </c>
      <c r="R8" s="10" t="s">
        <v>1490</v>
      </c>
      <c r="S8" s="10" t="s">
        <v>1490</v>
      </c>
      <c r="T8" s="10" t="s">
        <v>1490</v>
      </c>
      <c r="U8" s="11" t="s">
        <v>1501</v>
      </c>
      <c r="V8" s="11" t="s">
        <v>1502</v>
      </c>
      <c r="W8" s="11" t="s">
        <v>1503</v>
      </c>
      <c r="X8" s="11" t="s">
        <v>1504</v>
      </c>
      <c r="Y8" s="11" t="s">
        <v>1505</v>
      </c>
    </row>
    <row r="9" spans="1:25">
      <c r="A9" s="18" t="s">
        <v>1506</v>
      </c>
      <c r="B9" s="19">
        <v>0</v>
      </c>
      <c r="C9" s="19">
        <v>40</v>
      </c>
      <c r="D9" s="20">
        <v>0</v>
      </c>
      <c r="E9" s="19">
        <v>40</v>
      </c>
      <c r="F9" s="19">
        <v>0</v>
      </c>
      <c r="G9" s="19">
        <v>0</v>
      </c>
      <c r="H9" s="19">
        <v>0</v>
      </c>
      <c r="I9" s="19">
        <v>0</v>
      </c>
      <c r="J9" s="19">
        <v>0</v>
      </c>
      <c r="K9" s="19">
        <v>0</v>
      </c>
      <c r="L9" s="22">
        <v>0</v>
      </c>
      <c r="M9" s="22">
        <v>0</v>
      </c>
      <c r="N9" s="22">
        <v>0</v>
      </c>
      <c r="O9" s="19">
        <v>40</v>
      </c>
      <c r="Q9" s="19">
        <v>0</v>
      </c>
      <c r="R9" s="19">
        <v>0</v>
      </c>
      <c r="S9" s="19">
        <v>0</v>
      </c>
      <c r="T9" s="19">
        <v>0</v>
      </c>
      <c r="U9" s="20">
        <v>0</v>
      </c>
      <c r="V9" s="20">
        <v>0</v>
      </c>
      <c r="W9" s="20">
        <v>12773</v>
      </c>
      <c r="X9" s="20">
        <v>0</v>
      </c>
      <c r="Y9" s="20">
        <v>0</v>
      </c>
    </row>
    <row r="10" spans="1:25">
      <c r="A10" s="18" t="s">
        <v>1507</v>
      </c>
      <c r="B10" s="19">
        <v>0</v>
      </c>
      <c r="C10" s="19">
        <v>10</v>
      </c>
      <c r="D10" s="20">
        <v>0</v>
      </c>
      <c r="E10" s="19">
        <v>10</v>
      </c>
      <c r="F10" s="19">
        <v>0</v>
      </c>
      <c r="G10" s="19">
        <v>0</v>
      </c>
      <c r="H10" s="19">
        <v>0</v>
      </c>
      <c r="I10" s="19">
        <v>0</v>
      </c>
      <c r="J10" s="19">
        <v>0</v>
      </c>
      <c r="K10" s="19">
        <v>0</v>
      </c>
      <c r="L10" s="22">
        <v>0</v>
      </c>
      <c r="M10" s="22">
        <v>0</v>
      </c>
      <c r="N10" s="22">
        <v>0</v>
      </c>
      <c r="O10" s="19">
        <v>10</v>
      </c>
      <c r="Q10" s="19">
        <v>0</v>
      </c>
      <c r="R10" s="19">
        <v>0</v>
      </c>
      <c r="S10" s="19">
        <v>0</v>
      </c>
      <c r="T10" s="19">
        <v>0</v>
      </c>
      <c r="U10" s="20">
        <v>0</v>
      </c>
      <c r="V10" s="20">
        <v>0</v>
      </c>
      <c r="W10" s="20">
        <v>4536</v>
      </c>
      <c r="X10" s="20">
        <v>0</v>
      </c>
      <c r="Y10" s="20">
        <v>0</v>
      </c>
    </row>
    <row r="11" spans="1:25">
      <c r="A11" s="18" t="s">
        <v>1508</v>
      </c>
      <c r="B11" s="19">
        <v>0</v>
      </c>
      <c r="C11" s="19">
        <v>2</v>
      </c>
      <c r="D11" s="20">
        <v>0</v>
      </c>
      <c r="E11" s="19">
        <v>2</v>
      </c>
      <c r="F11" s="19">
        <v>0</v>
      </c>
      <c r="G11" s="19">
        <v>0</v>
      </c>
      <c r="H11" s="19">
        <v>0</v>
      </c>
      <c r="I11" s="19">
        <v>0</v>
      </c>
      <c r="J11" s="19">
        <v>0</v>
      </c>
      <c r="K11" s="19">
        <v>0</v>
      </c>
      <c r="L11" s="22">
        <v>0</v>
      </c>
      <c r="M11" s="22">
        <v>0</v>
      </c>
      <c r="N11" s="22">
        <v>0</v>
      </c>
      <c r="O11" s="19">
        <v>2</v>
      </c>
      <c r="Q11" s="19">
        <v>0</v>
      </c>
      <c r="R11" s="19">
        <v>0</v>
      </c>
      <c r="S11" s="19">
        <v>0</v>
      </c>
      <c r="T11" s="19">
        <v>0</v>
      </c>
      <c r="U11" s="20">
        <v>0</v>
      </c>
      <c r="V11" s="20">
        <v>0</v>
      </c>
      <c r="W11" s="20">
        <v>998</v>
      </c>
      <c r="X11" s="20">
        <v>0</v>
      </c>
      <c r="Y11" s="20">
        <v>0</v>
      </c>
    </row>
    <row r="12" spans="1:25">
      <c r="A12" s="18" t="s">
        <v>1509</v>
      </c>
      <c r="B12" s="19">
        <v>0</v>
      </c>
      <c r="C12" s="19">
        <v>2</v>
      </c>
      <c r="D12" s="20">
        <v>0</v>
      </c>
      <c r="E12" s="19">
        <v>2</v>
      </c>
      <c r="F12" s="19">
        <v>0</v>
      </c>
      <c r="G12" s="19">
        <v>0</v>
      </c>
      <c r="H12" s="19">
        <v>0</v>
      </c>
      <c r="I12" s="19">
        <v>0</v>
      </c>
      <c r="J12" s="19">
        <v>0</v>
      </c>
      <c r="K12" s="19">
        <v>0</v>
      </c>
      <c r="L12" s="22">
        <v>0</v>
      </c>
      <c r="M12" s="22">
        <v>0</v>
      </c>
      <c r="N12" s="22">
        <v>0</v>
      </c>
      <c r="O12" s="19">
        <v>2</v>
      </c>
      <c r="Q12" s="19">
        <v>0</v>
      </c>
      <c r="R12" s="19">
        <v>0</v>
      </c>
      <c r="S12" s="19">
        <v>0</v>
      </c>
      <c r="T12" s="19">
        <v>0</v>
      </c>
      <c r="U12" s="20">
        <v>0</v>
      </c>
      <c r="V12" s="20">
        <v>0</v>
      </c>
      <c r="W12" s="20">
        <v>984</v>
      </c>
      <c r="X12" s="20">
        <v>0</v>
      </c>
      <c r="Y12" s="20">
        <v>0</v>
      </c>
    </row>
    <row r="13" spans="1:25">
      <c r="A13" s="18" t="s">
        <v>1510</v>
      </c>
      <c r="B13" s="19">
        <v>0</v>
      </c>
      <c r="C13" s="19">
        <v>56</v>
      </c>
      <c r="D13" s="20">
        <v>0</v>
      </c>
      <c r="E13" s="19">
        <v>56</v>
      </c>
      <c r="F13" s="19">
        <v>0</v>
      </c>
      <c r="G13" s="19">
        <v>0</v>
      </c>
      <c r="H13" s="19">
        <v>0</v>
      </c>
      <c r="I13" s="19">
        <v>0</v>
      </c>
      <c r="J13" s="19">
        <v>0</v>
      </c>
      <c r="K13" s="19">
        <v>0</v>
      </c>
      <c r="L13" s="22">
        <v>0</v>
      </c>
      <c r="M13" s="22">
        <v>0</v>
      </c>
      <c r="N13" s="22">
        <v>0</v>
      </c>
      <c r="O13" s="19">
        <v>56</v>
      </c>
      <c r="Q13" s="19">
        <v>0</v>
      </c>
      <c r="R13" s="19">
        <v>0</v>
      </c>
      <c r="S13" s="19">
        <v>0</v>
      </c>
      <c r="T13" s="19">
        <v>0</v>
      </c>
      <c r="U13" s="20">
        <v>0</v>
      </c>
      <c r="V13" s="20">
        <v>0</v>
      </c>
      <c r="W13" s="20">
        <v>18964</v>
      </c>
      <c r="X13" s="20">
        <v>0</v>
      </c>
      <c r="Y13" s="20">
        <v>0</v>
      </c>
    </row>
    <row r="14" spans="1:25">
      <c r="A14" s="18" t="s">
        <v>1511</v>
      </c>
      <c r="B14" s="19">
        <v>0</v>
      </c>
      <c r="C14" s="19">
        <v>6</v>
      </c>
      <c r="D14" s="20">
        <v>0</v>
      </c>
      <c r="E14" s="19">
        <v>6</v>
      </c>
      <c r="F14" s="19">
        <v>0</v>
      </c>
      <c r="G14" s="19">
        <v>0</v>
      </c>
      <c r="H14" s="19">
        <v>0</v>
      </c>
      <c r="I14" s="19">
        <v>0</v>
      </c>
      <c r="J14" s="19">
        <v>0</v>
      </c>
      <c r="K14" s="19">
        <v>0</v>
      </c>
      <c r="L14" s="22">
        <v>0</v>
      </c>
      <c r="M14" s="22">
        <v>0</v>
      </c>
      <c r="N14" s="22">
        <v>0</v>
      </c>
      <c r="O14" s="19">
        <v>6</v>
      </c>
      <c r="Q14" s="19">
        <v>0</v>
      </c>
      <c r="R14" s="19">
        <v>0</v>
      </c>
      <c r="S14" s="19">
        <v>0</v>
      </c>
      <c r="T14" s="19">
        <v>0</v>
      </c>
      <c r="U14" s="20">
        <v>0</v>
      </c>
      <c r="V14" s="20">
        <v>0</v>
      </c>
      <c r="W14" s="20">
        <v>1368</v>
      </c>
      <c r="X14" s="20">
        <v>0</v>
      </c>
      <c r="Y14" s="20">
        <v>0</v>
      </c>
    </row>
    <row r="15" spans="1:25">
      <c r="A15" s="18" t="s">
        <v>1512</v>
      </c>
      <c r="B15" s="19">
        <v>0</v>
      </c>
      <c r="C15" s="19">
        <v>20</v>
      </c>
      <c r="D15" s="20">
        <v>0</v>
      </c>
      <c r="E15" s="19">
        <v>20</v>
      </c>
      <c r="F15" s="19">
        <v>0</v>
      </c>
      <c r="G15" s="19">
        <v>0</v>
      </c>
      <c r="H15" s="19">
        <v>0</v>
      </c>
      <c r="I15" s="19">
        <v>0</v>
      </c>
      <c r="J15" s="19">
        <v>0</v>
      </c>
      <c r="K15" s="19">
        <v>0</v>
      </c>
      <c r="L15" s="22">
        <v>0</v>
      </c>
      <c r="M15" s="22">
        <v>0</v>
      </c>
      <c r="N15" s="22">
        <v>0</v>
      </c>
      <c r="O15" s="19">
        <v>20</v>
      </c>
      <c r="Q15" s="19">
        <v>0</v>
      </c>
      <c r="R15" s="19">
        <v>0</v>
      </c>
      <c r="S15" s="19">
        <v>0</v>
      </c>
      <c r="T15" s="19">
        <v>0</v>
      </c>
      <c r="U15" s="20">
        <v>0</v>
      </c>
      <c r="V15" s="20">
        <v>0</v>
      </c>
      <c r="W15" s="20">
        <v>6480</v>
      </c>
      <c r="X15" s="20">
        <v>0</v>
      </c>
      <c r="Y15" s="20">
        <v>0</v>
      </c>
    </row>
    <row r="16" spans="1:25">
      <c r="A16" s="18" t="s">
        <v>1513</v>
      </c>
      <c r="B16" s="19">
        <v>0</v>
      </c>
      <c r="C16" s="19">
        <v>24</v>
      </c>
      <c r="D16" s="20">
        <v>0</v>
      </c>
      <c r="E16" s="19">
        <v>24</v>
      </c>
      <c r="F16" s="19">
        <v>0</v>
      </c>
      <c r="G16" s="19">
        <v>0</v>
      </c>
      <c r="H16" s="19">
        <v>0</v>
      </c>
      <c r="I16" s="19">
        <v>0</v>
      </c>
      <c r="J16" s="19">
        <v>0</v>
      </c>
      <c r="K16" s="19">
        <v>0</v>
      </c>
      <c r="L16" s="22">
        <v>0</v>
      </c>
      <c r="M16" s="22">
        <v>0</v>
      </c>
      <c r="N16" s="22">
        <v>0</v>
      </c>
      <c r="O16" s="19">
        <v>24</v>
      </c>
      <c r="Q16" s="19">
        <v>0</v>
      </c>
      <c r="R16" s="19">
        <v>0</v>
      </c>
      <c r="S16" s="19">
        <v>0</v>
      </c>
      <c r="T16" s="19">
        <v>0</v>
      </c>
      <c r="U16" s="20">
        <v>0</v>
      </c>
      <c r="V16" s="20">
        <v>0</v>
      </c>
      <c r="W16" s="20">
        <v>6683</v>
      </c>
      <c r="X16" s="20">
        <v>0</v>
      </c>
      <c r="Y16" s="20">
        <v>0</v>
      </c>
    </row>
    <row r="17" spans="1:25">
      <c r="A17" s="18" t="s">
        <v>1514</v>
      </c>
      <c r="B17" s="19">
        <v>0</v>
      </c>
      <c r="C17" s="19">
        <v>205</v>
      </c>
      <c r="D17" s="20">
        <v>0</v>
      </c>
      <c r="E17" s="19">
        <v>205</v>
      </c>
      <c r="F17" s="19">
        <v>0</v>
      </c>
      <c r="G17" s="19">
        <v>0</v>
      </c>
      <c r="H17" s="19">
        <v>0</v>
      </c>
      <c r="I17" s="19">
        <v>0</v>
      </c>
      <c r="J17" s="19">
        <v>0</v>
      </c>
      <c r="K17" s="19">
        <v>0</v>
      </c>
      <c r="L17" s="22">
        <v>0</v>
      </c>
      <c r="M17" s="22">
        <v>0</v>
      </c>
      <c r="N17" s="22">
        <v>0</v>
      </c>
      <c r="O17" s="19">
        <v>205</v>
      </c>
      <c r="Q17" s="19">
        <v>0</v>
      </c>
      <c r="R17" s="19">
        <v>0</v>
      </c>
      <c r="S17" s="19">
        <v>0</v>
      </c>
      <c r="T17" s="19">
        <v>0</v>
      </c>
      <c r="U17" s="20">
        <v>0</v>
      </c>
      <c r="V17" s="20">
        <v>0</v>
      </c>
      <c r="W17" s="20">
        <v>55258</v>
      </c>
      <c r="X17" s="20">
        <v>0</v>
      </c>
      <c r="Y17" s="20">
        <v>0</v>
      </c>
    </row>
    <row r="18" spans="1:25">
      <c r="A18" s="18" t="s">
        <v>1515</v>
      </c>
      <c r="B18" s="19">
        <v>0</v>
      </c>
      <c r="C18" s="19">
        <v>9</v>
      </c>
      <c r="D18" s="20">
        <v>0</v>
      </c>
      <c r="E18" s="19">
        <v>9</v>
      </c>
      <c r="F18" s="19">
        <v>0</v>
      </c>
      <c r="G18" s="19">
        <v>0</v>
      </c>
      <c r="H18" s="19">
        <v>0</v>
      </c>
      <c r="I18" s="19">
        <v>0</v>
      </c>
      <c r="J18" s="19">
        <v>0</v>
      </c>
      <c r="K18" s="19">
        <v>0</v>
      </c>
      <c r="L18" s="22">
        <v>0</v>
      </c>
      <c r="M18" s="22">
        <v>0</v>
      </c>
      <c r="N18" s="22">
        <v>0</v>
      </c>
      <c r="O18" s="19">
        <v>9</v>
      </c>
      <c r="Q18" s="19">
        <v>0</v>
      </c>
      <c r="R18" s="19">
        <v>0</v>
      </c>
      <c r="S18" s="19">
        <v>0</v>
      </c>
      <c r="T18" s="19">
        <v>0</v>
      </c>
      <c r="U18" s="20">
        <v>0</v>
      </c>
      <c r="V18" s="20">
        <v>0</v>
      </c>
      <c r="W18" s="20">
        <v>2770</v>
      </c>
      <c r="X18" s="20">
        <v>0</v>
      </c>
      <c r="Y18" s="20">
        <v>0</v>
      </c>
    </row>
    <row r="19" spans="1:25">
      <c r="A19" s="18" t="s">
        <v>1516</v>
      </c>
      <c r="B19" s="19">
        <v>0</v>
      </c>
      <c r="C19" s="19">
        <v>0</v>
      </c>
      <c r="D19" s="20">
        <v>0</v>
      </c>
      <c r="E19" s="19">
        <v>0</v>
      </c>
      <c r="F19" s="19">
        <v>0</v>
      </c>
      <c r="G19" s="19">
        <v>0</v>
      </c>
      <c r="H19" s="19">
        <v>0</v>
      </c>
      <c r="I19" s="19">
        <v>0</v>
      </c>
      <c r="J19" s="19">
        <v>0</v>
      </c>
      <c r="K19" s="19">
        <v>0</v>
      </c>
      <c r="L19" s="22">
        <v>0</v>
      </c>
      <c r="M19" s="22">
        <v>0</v>
      </c>
      <c r="N19" s="22">
        <v>0</v>
      </c>
      <c r="O19" s="19">
        <v>0</v>
      </c>
      <c r="Q19" s="19">
        <v>0</v>
      </c>
      <c r="R19" s="19">
        <v>0</v>
      </c>
      <c r="S19" s="19">
        <v>0</v>
      </c>
      <c r="T19" s="19">
        <v>0</v>
      </c>
      <c r="U19" s="20">
        <v>0</v>
      </c>
      <c r="V19" s="20">
        <v>0</v>
      </c>
      <c r="W19" s="20">
        <v>0</v>
      </c>
      <c r="X19" s="20">
        <v>0</v>
      </c>
      <c r="Y19" s="20">
        <v>0</v>
      </c>
    </row>
    <row r="20" spans="1:25">
      <c r="A20" s="16" t="s">
        <v>1517</v>
      </c>
      <c r="B20" s="13">
        <f>SUM(B9:B19)</f>
        <v>0</v>
      </c>
      <c r="C20" s="13">
        <f>SUM(C9:C19)</f>
        <v>374</v>
      </c>
      <c r="D20" s="14">
        <f>IF(K20 &gt; 0, U20 / K20, 0)</f>
        <v>0</v>
      </c>
      <c r="E20" s="13">
        <f t="shared" ref="E20:K20" si="0">SUM(E9:E19)</f>
        <v>374</v>
      </c>
      <c r="F20" s="13">
        <f t="shared" si="0"/>
        <v>0</v>
      </c>
      <c r="G20" s="13">
        <f t="shared" si="0"/>
        <v>0</v>
      </c>
      <c r="H20" s="13">
        <f t="shared" si="0"/>
        <v>0</v>
      </c>
      <c r="I20" s="13">
        <f t="shared" si="0"/>
        <v>0</v>
      </c>
      <c r="J20" s="13">
        <f t="shared" si="0"/>
        <v>0</v>
      </c>
      <c r="K20" s="13">
        <f t="shared" si="0"/>
        <v>0</v>
      </c>
      <c r="L20" s="15">
        <f>IF(C20 &gt; 0, J20 / C20, 0)</f>
        <v>0</v>
      </c>
      <c r="M20" s="15">
        <f>IF(C20 &gt; 0, K20 / (C20), 0)</f>
        <v>0</v>
      </c>
      <c r="N20" s="15">
        <f>M20 - L20</f>
        <v>0</v>
      </c>
      <c r="O20" s="13">
        <f>SUM(O9:O19)</f>
        <v>374</v>
      </c>
      <c r="Q20" s="13">
        <f t="shared" ref="Q20:Y20" si="1">SUM(Q9:Q19)</f>
        <v>0</v>
      </c>
      <c r="R20" s="13">
        <f t="shared" si="1"/>
        <v>0</v>
      </c>
      <c r="S20" s="13">
        <f t="shared" si="1"/>
        <v>0</v>
      </c>
      <c r="T20" s="13">
        <f t="shared" si="1"/>
        <v>0</v>
      </c>
      <c r="U20" s="14">
        <f t="shared" si="1"/>
        <v>0</v>
      </c>
      <c r="V20" s="14">
        <f t="shared" si="1"/>
        <v>0</v>
      </c>
      <c r="W20" s="14">
        <f t="shared" si="1"/>
        <v>110814</v>
      </c>
      <c r="X20" s="14">
        <f t="shared" si="1"/>
        <v>0</v>
      </c>
      <c r="Y20" s="14">
        <f t="shared" si="1"/>
        <v>0</v>
      </c>
    </row>
    <row r="22" spans="1:25" ht="15.75">
      <c r="A22" s="3" t="s">
        <v>1518</v>
      </c>
    </row>
    <row r="23" spans="1:25">
      <c r="A23" s="26"/>
      <c r="B23" s="26"/>
      <c r="C23" s="26"/>
      <c r="D23" s="26"/>
      <c r="E23" s="26"/>
      <c r="F23" s="26"/>
      <c r="G23" s="26"/>
      <c r="H23" s="26"/>
      <c r="I23" s="26"/>
      <c r="J23" s="27" t="s">
        <v>1519</v>
      </c>
      <c r="K23" s="27"/>
      <c r="L23" s="26"/>
      <c r="M23" s="26"/>
      <c r="N23" s="26"/>
      <c r="O23" s="26"/>
    </row>
    <row r="24" spans="1:25" ht="25.5">
      <c r="A24" s="4" t="s">
        <v>1520</v>
      </c>
      <c r="B24" s="4" t="s">
        <v>1521</v>
      </c>
      <c r="C24" s="4" t="s">
        <v>1522</v>
      </c>
      <c r="D24" s="4" t="s">
        <v>1523</v>
      </c>
      <c r="E24" s="4" t="s">
        <v>1524</v>
      </c>
      <c r="F24" s="4" t="s">
        <v>1525</v>
      </c>
      <c r="G24" s="5" t="s">
        <v>1526</v>
      </c>
      <c r="H24" s="9" t="s">
        <v>1527</v>
      </c>
      <c r="I24" s="9" t="s">
        <v>1528</v>
      </c>
      <c r="J24" s="9" t="s">
        <v>1529</v>
      </c>
      <c r="K24" s="9" t="s">
        <v>1530</v>
      </c>
      <c r="L24" s="6" t="s">
        <v>1531</v>
      </c>
      <c r="M24" s="6" t="s">
        <v>1533</v>
      </c>
      <c r="N24" s="6" t="s">
        <v>1534</v>
      </c>
      <c r="O24" s="7" t="s">
        <v>1535</v>
      </c>
      <c r="Q24" s="11" t="s">
        <v>1532</v>
      </c>
      <c r="R24" s="11" t="s">
        <v>1536</v>
      </c>
      <c r="S24" s="11" t="s">
        <v>1537</v>
      </c>
    </row>
    <row r="25" spans="1:25">
      <c r="A25" s="18" t="s">
        <v>1538</v>
      </c>
    </row>
  </sheetData>
  <mergeCells count="6">
    <mergeCell ref="A7:E7"/>
    <mergeCell ref="F7:N7"/>
    <mergeCell ref="O7"/>
    <mergeCell ref="A23:I23"/>
    <mergeCell ref="J23:K23"/>
    <mergeCell ref="L23:O23"/>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2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1539</v>
      </c>
    </row>
    <row r="3" spans="1:25">
      <c r="A3" s="2" t="s">
        <v>1540</v>
      </c>
    </row>
    <row r="4" spans="1:25">
      <c r="A4" s="2" t="s">
        <v>1541</v>
      </c>
    </row>
    <row r="6" spans="1:25" ht="15.75">
      <c r="A6" s="3" t="s">
        <v>1542</v>
      </c>
    </row>
    <row r="7" spans="1:25">
      <c r="A7" s="26"/>
      <c r="B7" s="26"/>
      <c r="C7" s="26"/>
      <c r="D7" s="26"/>
      <c r="E7" s="26"/>
      <c r="F7" s="27" t="s">
        <v>1543</v>
      </c>
      <c r="G7" s="27"/>
      <c r="H7" s="27"/>
      <c r="I7" s="27"/>
      <c r="J7" s="27"/>
      <c r="K7" s="27"/>
      <c r="L7" s="27"/>
      <c r="M7" s="27"/>
      <c r="N7" s="27"/>
      <c r="O7" s="26"/>
    </row>
    <row r="8" spans="1:25" ht="25.5">
      <c r="A8" s="4" t="s">
        <v>1544</v>
      </c>
      <c r="B8" s="5" t="s">
        <v>1545</v>
      </c>
      <c r="C8" s="5" t="s">
        <v>1546</v>
      </c>
      <c r="D8" s="6" t="s">
        <v>1547</v>
      </c>
      <c r="E8" s="5" t="s">
        <v>1548</v>
      </c>
      <c r="F8" s="5" t="s">
        <v>1550</v>
      </c>
      <c r="G8" s="5" t="s">
        <v>1551</v>
      </c>
      <c r="H8" s="5" t="s">
        <v>1552</v>
      </c>
      <c r="I8" s="5" t="s">
        <v>1553</v>
      </c>
      <c r="J8" s="5" t="s">
        <v>1554</v>
      </c>
      <c r="K8" s="5" t="s">
        <v>1555</v>
      </c>
      <c r="L8" s="8" t="s">
        <v>1556</v>
      </c>
      <c r="M8" s="8" t="s">
        <v>1557</v>
      </c>
      <c r="N8" s="8" t="s">
        <v>1558</v>
      </c>
      <c r="O8" s="5" t="s">
        <v>1559</v>
      </c>
      <c r="Q8" s="10" t="s">
        <v>1549</v>
      </c>
      <c r="R8" s="10" t="s">
        <v>1549</v>
      </c>
      <c r="S8" s="10" t="s">
        <v>1549</v>
      </c>
      <c r="T8" s="10" t="s">
        <v>1549</v>
      </c>
      <c r="U8" s="11" t="s">
        <v>1560</v>
      </c>
      <c r="V8" s="11" t="s">
        <v>1561</v>
      </c>
      <c r="W8" s="11" t="s">
        <v>1562</v>
      </c>
      <c r="X8" s="11" t="s">
        <v>1563</v>
      </c>
      <c r="Y8" s="11" t="s">
        <v>1564</v>
      </c>
    </row>
    <row r="9" spans="1:25">
      <c r="A9" s="18" t="s">
        <v>1565</v>
      </c>
      <c r="B9" s="19">
        <v>0</v>
      </c>
      <c r="C9" s="19">
        <v>20</v>
      </c>
      <c r="D9" s="20">
        <v>0</v>
      </c>
      <c r="E9" s="19">
        <v>20</v>
      </c>
      <c r="F9" s="19">
        <v>0</v>
      </c>
      <c r="G9" s="19">
        <v>0</v>
      </c>
      <c r="H9" s="19">
        <v>0</v>
      </c>
      <c r="I9" s="19">
        <v>0</v>
      </c>
      <c r="J9" s="19">
        <v>0</v>
      </c>
      <c r="K9" s="19">
        <v>0</v>
      </c>
      <c r="L9" s="22">
        <v>0</v>
      </c>
      <c r="M9" s="22">
        <v>0</v>
      </c>
      <c r="N9" s="22">
        <v>0</v>
      </c>
      <c r="O9" s="19">
        <v>20</v>
      </c>
      <c r="Q9" s="19">
        <v>0</v>
      </c>
      <c r="R9" s="19">
        <v>0</v>
      </c>
      <c r="S9" s="19">
        <v>0</v>
      </c>
      <c r="T9" s="19">
        <v>0</v>
      </c>
      <c r="U9" s="20">
        <v>0</v>
      </c>
      <c r="V9" s="20">
        <v>0</v>
      </c>
      <c r="W9" s="20">
        <v>12220</v>
      </c>
      <c r="X9" s="20">
        <v>0</v>
      </c>
      <c r="Y9" s="20">
        <v>0</v>
      </c>
    </row>
    <row r="10" spans="1:25">
      <c r="A10" s="18" t="s">
        <v>1566</v>
      </c>
      <c r="B10" s="19">
        <v>0</v>
      </c>
      <c r="C10" s="19">
        <v>64</v>
      </c>
      <c r="D10" s="20">
        <v>0</v>
      </c>
      <c r="E10" s="19">
        <v>61</v>
      </c>
      <c r="F10" s="19">
        <v>0</v>
      </c>
      <c r="G10" s="19">
        <v>0</v>
      </c>
      <c r="H10" s="19">
        <v>0</v>
      </c>
      <c r="I10" s="19">
        <v>0</v>
      </c>
      <c r="J10" s="19">
        <v>0</v>
      </c>
      <c r="K10" s="19">
        <v>0</v>
      </c>
      <c r="L10" s="22">
        <v>0</v>
      </c>
      <c r="M10" s="22">
        <v>0</v>
      </c>
      <c r="N10" s="22">
        <v>0</v>
      </c>
      <c r="O10" s="19">
        <v>64</v>
      </c>
      <c r="Q10" s="19">
        <v>0</v>
      </c>
      <c r="R10" s="19">
        <v>0</v>
      </c>
      <c r="S10" s="19">
        <v>0</v>
      </c>
      <c r="T10" s="19">
        <v>0</v>
      </c>
      <c r="U10" s="20">
        <v>0</v>
      </c>
      <c r="V10" s="20">
        <v>0</v>
      </c>
      <c r="W10" s="20">
        <v>26432</v>
      </c>
      <c r="X10" s="20">
        <v>0</v>
      </c>
      <c r="Y10" s="20">
        <v>0</v>
      </c>
    </row>
    <row r="11" spans="1:25">
      <c r="A11" s="18" t="s">
        <v>1567</v>
      </c>
      <c r="B11" s="19">
        <v>0</v>
      </c>
      <c r="C11" s="19">
        <v>30</v>
      </c>
      <c r="D11" s="20">
        <v>0</v>
      </c>
      <c r="E11" s="19">
        <v>29</v>
      </c>
      <c r="F11" s="19">
        <v>0</v>
      </c>
      <c r="G11" s="19">
        <v>0</v>
      </c>
      <c r="H11" s="19">
        <v>0</v>
      </c>
      <c r="I11" s="19">
        <v>0</v>
      </c>
      <c r="J11" s="19">
        <v>0</v>
      </c>
      <c r="K11" s="19">
        <v>0</v>
      </c>
      <c r="L11" s="22">
        <v>0</v>
      </c>
      <c r="M11" s="22">
        <v>0</v>
      </c>
      <c r="N11" s="22">
        <v>0</v>
      </c>
      <c r="O11" s="19">
        <v>30</v>
      </c>
      <c r="Q11" s="19">
        <v>0</v>
      </c>
      <c r="R11" s="19">
        <v>0</v>
      </c>
      <c r="S11" s="19">
        <v>0</v>
      </c>
      <c r="T11" s="19">
        <v>0</v>
      </c>
      <c r="U11" s="20">
        <v>0</v>
      </c>
      <c r="V11" s="20">
        <v>0</v>
      </c>
      <c r="W11" s="20">
        <v>14310</v>
      </c>
      <c r="X11" s="20">
        <v>0</v>
      </c>
      <c r="Y11" s="20">
        <v>0</v>
      </c>
    </row>
    <row r="12" spans="1:25">
      <c r="A12" s="18" t="s">
        <v>1568</v>
      </c>
      <c r="B12" s="19">
        <v>0</v>
      </c>
      <c r="C12" s="19">
        <v>66</v>
      </c>
      <c r="D12" s="20">
        <v>0</v>
      </c>
      <c r="E12" s="19">
        <v>66</v>
      </c>
      <c r="F12" s="19">
        <v>0</v>
      </c>
      <c r="G12" s="19">
        <v>0</v>
      </c>
      <c r="H12" s="19">
        <v>0</v>
      </c>
      <c r="I12" s="19">
        <v>0</v>
      </c>
      <c r="J12" s="19">
        <v>0</v>
      </c>
      <c r="K12" s="19">
        <v>0</v>
      </c>
      <c r="L12" s="22">
        <v>0</v>
      </c>
      <c r="M12" s="22">
        <v>0</v>
      </c>
      <c r="N12" s="22">
        <v>0</v>
      </c>
      <c r="O12" s="19">
        <v>66</v>
      </c>
      <c r="Q12" s="19">
        <v>0</v>
      </c>
      <c r="R12" s="19">
        <v>0</v>
      </c>
      <c r="S12" s="19">
        <v>0</v>
      </c>
      <c r="T12" s="19">
        <v>0</v>
      </c>
      <c r="U12" s="20">
        <v>0</v>
      </c>
      <c r="V12" s="20">
        <v>0</v>
      </c>
      <c r="W12" s="20">
        <v>25410</v>
      </c>
      <c r="X12" s="20">
        <v>0</v>
      </c>
      <c r="Y12" s="20">
        <v>0</v>
      </c>
    </row>
    <row r="13" spans="1:25">
      <c r="A13" s="18" t="s">
        <v>1569</v>
      </c>
      <c r="B13" s="19">
        <v>0</v>
      </c>
      <c r="C13" s="19">
        <v>308</v>
      </c>
      <c r="D13" s="20">
        <v>0</v>
      </c>
      <c r="E13" s="19">
        <v>305</v>
      </c>
      <c r="F13" s="19">
        <v>0</v>
      </c>
      <c r="G13" s="19">
        <v>0</v>
      </c>
      <c r="H13" s="19">
        <v>0</v>
      </c>
      <c r="I13" s="19">
        <v>0</v>
      </c>
      <c r="J13" s="19">
        <v>0</v>
      </c>
      <c r="K13" s="19">
        <v>0</v>
      </c>
      <c r="L13" s="22">
        <v>0</v>
      </c>
      <c r="M13" s="22">
        <v>0</v>
      </c>
      <c r="N13" s="22">
        <v>0</v>
      </c>
      <c r="O13" s="19">
        <v>308</v>
      </c>
      <c r="Q13" s="19">
        <v>0</v>
      </c>
      <c r="R13" s="19">
        <v>0</v>
      </c>
      <c r="S13" s="19">
        <v>0</v>
      </c>
      <c r="T13" s="19">
        <v>0</v>
      </c>
      <c r="U13" s="20">
        <v>0</v>
      </c>
      <c r="V13" s="20">
        <v>0</v>
      </c>
      <c r="W13" s="20">
        <v>108004</v>
      </c>
      <c r="X13" s="20">
        <v>0</v>
      </c>
      <c r="Y13" s="20">
        <v>0</v>
      </c>
    </row>
    <row r="14" spans="1:25">
      <c r="A14" s="18" t="s">
        <v>1570</v>
      </c>
      <c r="B14" s="19">
        <v>0</v>
      </c>
      <c r="C14" s="19">
        <v>88</v>
      </c>
      <c r="D14" s="20">
        <v>0</v>
      </c>
      <c r="E14" s="19">
        <v>88</v>
      </c>
      <c r="F14" s="19">
        <v>0</v>
      </c>
      <c r="G14" s="19">
        <v>0</v>
      </c>
      <c r="H14" s="19">
        <v>0</v>
      </c>
      <c r="I14" s="19">
        <v>0</v>
      </c>
      <c r="J14" s="19">
        <v>0</v>
      </c>
      <c r="K14" s="19">
        <v>0</v>
      </c>
      <c r="L14" s="22">
        <v>0</v>
      </c>
      <c r="M14" s="22">
        <v>0</v>
      </c>
      <c r="N14" s="22">
        <v>0</v>
      </c>
      <c r="O14" s="19">
        <v>88</v>
      </c>
      <c r="Q14" s="19">
        <v>0</v>
      </c>
      <c r="R14" s="19">
        <v>0</v>
      </c>
      <c r="S14" s="19">
        <v>0</v>
      </c>
      <c r="T14" s="19">
        <v>0</v>
      </c>
      <c r="U14" s="20">
        <v>0</v>
      </c>
      <c r="V14" s="20">
        <v>0</v>
      </c>
      <c r="W14" s="20">
        <v>32736</v>
      </c>
      <c r="X14" s="20">
        <v>0</v>
      </c>
      <c r="Y14" s="20">
        <v>0</v>
      </c>
    </row>
    <row r="15" spans="1:25">
      <c r="A15" s="18" t="s">
        <v>1571</v>
      </c>
      <c r="B15" s="19">
        <v>0</v>
      </c>
      <c r="C15" s="19">
        <v>240</v>
      </c>
      <c r="D15" s="20">
        <v>0</v>
      </c>
      <c r="E15" s="19">
        <v>237</v>
      </c>
      <c r="F15" s="19">
        <v>0</v>
      </c>
      <c r="G15" s="19">
        <v>0</v>
      </c>
      <c r="H15" s="19">
        <v>0</v>
      </c>
      <c r="I15" s="19">
        <v>0</v>
      </c>
      <c r="J15" s="19">
        <v>0</v>
      </c>
      <c r="K15" s="19">
        <v>0</v>
      </c>
      <c r="L15" s="22">
        <v>0</v>
      </c>
      <c r="M15" s="22">
        <v>0</v>
      </c>
      <c r="N15" s="22">
        <v>0</v>
      </c>
      <c r="O15" s="19">
        <v>240</v>
      </c>
      <c r="Q15" s="19">
        <v>0</v>
      </c>
      <c r="R15" s="19">
        <v>0</v>
      </c>
      <c r="S15" s="19">
        <v>0</v>
      </c>
      <c r="T15" s="19">
        <v>0</v>
      </c>
      <c r="U15" s="20">
        <v>0</v>
      </c>
      <c r="V15" s="20">
        <v>0</v>
      </c>
      <c r="W15" s="20">
        <v>102480</v>
      </c>
      <c r="X15" s="20">
        <v>0</v>
      </c>
      <c r="Y15" s="20">
        <v>0</v>
      </c>
    </row>
    <row r="16" spans="1:25">
      <c r="A16" s="18" t="s">
        <v>1572</v>
      </c>
      <c r="B16" s="19">
        <v>0</v>
      </c>
      <c r="C16" s="19">
        <v>0</v>
      </c>
      <c r="D16" s="20">
        <v>0</v>
      </c>
      <c r="E16" s="19">
        <v>0</v>
      </c>
      <c r="F16" s="19">
        <v>0</v>
      </c>
      <c r="G16" s="19">
        <v>0</v>
      </c>
      <c r="H16" s="19">
        <v>0</v>
      </c>
      <c r="I16" s="19">
        <v>0</v>
      </c>
      <c r="J16" s="19">
        <v>0</v>
      </c>
      <c r="K16" s="19">
        <v>0</v>
      </c>
      <c r="L16" s="22">
        <v>0</v>
      </c>
      <c r="M16" s="22">
        <v>0</v>
      </c>
      <c r="N16" s="22">
        <v>0</v>
      </c>
      <c r="O16" s="19">
        <v>0</v>
      </c>
      <c r="Q16" s="19">
        <v>0</v>
      </c>
      <c r="R16" s="19">
        <v>0</v>
      </c>
      <c r="S16" s="19">
        <v>0</v>
      </c>
      <c r="T16" s="19">
        <v>0</v>
      </c>
      <c r="U16" s="20">
        <v>0</v>
      </c>
      <c r="V16" s="20">
        <v>0</v>
      </c>
      <c r="W16" s="20">
        <v>0</v>
      </c>
      <c r="X16" s="20">
        <v>0</v>
      </c>
      <c r="Y16" s="20">
        <v>0</v>
      </c>
    </row>
    <row r="17" spans="1:25">
      <c r="A17" s="16" t="s">
        <v>1573</v>
      </c>
      <c r="B17" s="13">
        <f>SUM(B9:B16)</f>
        <v>0</v>
      </c>
      <c r="C17" s="13">
        <f>SUM(C9:C16)</f>
        <v>816</v>
      </c>
      <c r="D17" s="14">
        <f>IF(K17 &gt; 0, U17 / K17, 0)</f>
        <v>0</v>
      </c>
      <c r="E17" s="13">
        <f t="shared" ref="E17:K17" si="0">SUM(E9:E16)</f>
        <v>806</v>
      </c>
      <c r="F17" s="13">
        <f t="shared" si="0"/>
        <v>0</v>
      </c>
      <c r="G17" s="13">
        <f t="shared" si="0"/>
        <v>0</v>
      </c>
      <c r="H17" s="13">
        <f t="shared" si="0"/>
        <v>0</v>
      </c>
      <c r="I17" s="13">
        <f t="shared" si="0"/>
        <v>0</v>
      </c>
      <c r="J17" s="13">
        <f t="shared" si="0"/>
        <v>0</v>
      </c>
      <c r="K17" s="13">
        <f t="shared" si="0"/>
        <v>0</v>
      </c>
      <c r="L17" s="15">
        <f>IF(C17 &gt; 0, J17 / C17, 0)</f>
        <v>0</v>
      </c>
      <c r="M17" s="15">
        <f>IF(C17 &gt; 0, K17 / (C17), 0)</f>
        <v>0</v>
      </c>
      <c r="N17" s="15">
        <f>M17 - L17</f>
        <v>0</v>
      </c>
      <c r="O17" s="13">
        <f>SUM(O9:O16)</f>
        <v>816</v>
      </c>
      <c r="Q17" s="13">
        <f t="shared" ref="Q17:Y17" si="1">SUM(Q9:Q16)</f>
        <v>0</v>
      </c>
      <c r="R17" s="13">
        <f t="shared" si="1"/>
        <v>0</v>
      </c>
      <c r="S17" s="13">
        <f t="shared" si="1"/>
        <v>0</v>
      </c>
      <c r="T17" s="13">
        <f t="shared" si="1"/>
        <v>0</v>
      </c>
      <c r="U17" s="14">
        <f t="shared" si="1"/>
        <v>0</v>
      </c>
      <c r="V17" s="14">
        <f t="shared" si="1"/>
        <v>0</v>
      </c>
      <c r="W17" s="14">
        <f t="shared" si="1"/>
        <v>321592</v>
      </c>
      <c r="X17" s="14">
        <f t="shared" si="1"/>
        <v>0</v>
      </c>
      <c r="Y17" s="14">
        <f t="shared" si="1"/>
        <v>0</v>
      </c>
    </row>
    <row r="19" spans="1:25" ht="15.75">
      <c r="A19" s="3" t="s">
        <v>1574</v>
      </c>
    </row>
    <row r="20" spans="1:25">
      <c r="A20" s="26"/>
      <c r="B20" s="26"/>
      <c r="C20" s="26"/>
      <c r="D20" s="26"/>
      <c r="E20" s="26"/>
      <c r="F20" s="26"/>
      <c r="G20" s="26"/>
      <c r="H20" s="26"/>
      <c r="I20" s="26"/>
      <c r="J20" s="27" t="s">
        <v>1575</v>
      </c>
      <c r="K20" s="27"/>
      <c r="L20" s="26"/>
      <c r="M20" s="26"/>
      <c r="N20" s="26"/>
      <c r="O20" s="26"/>
    </row>
    <row r="21" spans="1:25" ht="25.5">
      <c r="A21" s="4" t="s">
        <v>1576</v>
      </c>
      <c r="B21" s="4" t="s">
        <v>1577</v>
      </c>
      <c r="C21" s="4" t="s">
        <v>1578</v>
      </c>
      <c r="D21" s="4" t="s">
        <v>1579</v>
      </c>
      <c r="E21" s="4" t="s">
        <v>1580</v>
      </c>
      <c r="F21" s="4" t="s">
        <v>1581</v>
      </c>
      <c r="G21" s="5" t="s">
        <v>1582</v>
      </c>
      <c r="H21" s="9" t="s">
        <v>1583</v>
      </c>
      <c r="I21" s="9" t="s">
        <v>1584</v>
      </c>
      <c r="J21" s="9" t="s">
        <v>1585</v>
      </c>
      <c r="K21" s="9" t="s">
        <v>1586</v>
      </c>
      <c r="L21" s="6" t="s">
        <v>1587</v>
      </c>
      <c r="M21" s="6" t="s">
        <v>1589</v>
      </c>
      <c r="N21" s="6" t="s">
        <v>1590</v>
      </c>
      <c r="O21" s="7" t="s">
        <v>1591</v>
      </c>
      <c r="Q21" s="11" t="s">
        <v>1588</v>
      </c>
      <c r="R21" s="11" t="s">
        <v>1592</v>
      </c>
      <c r="S21" s="11" t="s">
        <v>1593</v>
      </c>
    </row>
    <row r="22" spans="1:25">
      <c r="A22" s="18" t="s">
        <v>1594</v>
      </c>
    </row>
  </sheetData>
  <mergeCells count="6">
    <mergeCell ref="A7:E7"/>
    <mergeCell ref="F7:N7"/>
    <mergeCell ref="O7"/>
    <mergeCell ref="A20:I20"/>
    <mergeCell ref="J20:K20"/>
    <mergeCell ref="L20:O20"/>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Y16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1595</v>
      </c>
    </row>
    <row r="3" spans="1:25">
      <c r="A3" s="2" t="s">
        <v>1596</v>
      </c>
    </row>
    <row r="4" spans="1:25">
      <c r="A4" s="2" t="s">
        <v>1597</v>
      </c>
    </row>
    <row r="6" spans="1:25" ht="15.75">
      <c r="A6" s="3" t="s">
        <v>1598</v>
      </c>
    </row>
    <row r="7" spans="1:25">
      <c r="A7" s="26"/>
      <c r="B7" s="26"/>
      <c r="C7" s="26"/>
      <c r="D7" s="26"/>
      <c r="E7" s="26"/>
      <c r="F7" s="27" t="s">
        <v>1599</v>
      </c>
      <c r="G7" s="27"/>
      <c r="H7" s="27"/>
      <c r="I7" s="27"/>
      <c r="J7" s="27"/>
      <c r="K7" s="27"/>
      <c r="L7" s="27"/>
      <c r="M7" s="27"/>
      <c r="N7" s="27"/>
      <c r="O7" s="26"/>
    </row>
    <row r="8" spans="1:25" ht="25.5">
      <c r="A8" s="4" t="s">
        <v>1600</v>
      </c>
      <c r="B8" s="5" t="s">
        <v>1601</v>
      </c>
      <c r="C8" s="5" t="s">
        <v>1602</v>
      </c>
      <c r="D8" s="6" t="s">
        <v>1603</v>
      </c>
      <c r="E8" s="5" t="s">
        <v>1604</v>
      </c>
      <c r="F8" s="5" t="s">
        <v>1606</v>
      </c>
      <c r="G8" s="5" t="s">
        <v>1607</v>
      </c>
      <c r="H8" s="5" t="s">
        <v>1608</v>
      </c>
      <c r="I8" s="5" t="s">
        <v>1609</v>
      </c>
      <c r="J8" s="5" t="s">
        <v>1610</v>
      </c>
      <c r="K8" s="5" t="s">
        <v>1611</v>
      </c>
      <c r="L8" s="8" t="s">
        <v>1612</v>
      </c>
      <c r="M8" s="8" t="s">
        <v>1613</v>
      </c>
      <c r="N8" s="8" t="s">
        <v>1614</v>
      </c>
      <c r="O8" s="5" t="s">
        <v>1615</v>
      </c>
      <c r="Q8" s="10" t="s">
        <v>1605</v>
      </c>
      <c r="R8" s="10" t="s">
        <v>1605</v>
      </c>
      <c r="S8" s="10" t="s">
        <v>1605</v>
      </c>
      <c r="T8" s="10" t="s">
        <v>1605</v>
      </c>
      <c r="U8" s="11" t="s">
        <v>1616</v>
      </c>
      <c r="V8" s="11" t="s">
        <v>1617</v>
      </c>
      <c r="W8" s="11" t="s">
        <v>1618</v>
      </c>
      <c r="X8" s="11" t="s">
        <v>1619</v>
      </c>
      <c r="Y8" s="11" t="s">
        <v>1620</v>
      </c>
    </row>
    <row r="9" spans="1:25">
      <c r="A9" s="18" t="s">
        <v>1621</v>
      </c>
      <c r="B9" s="19">
        <v>0</v>
      </c>
      <c r="C9" s="19">
        <v>12</v>
      </c>
      <c r="D9" s="20">
        <v>0</v>
      </c>
      <c r="E9" s="19">
        <v>11</v>
      </c>
      <c r="F9" s="19">
        <v>0</v>
      </c>
      <c r="G9" s="19">
        <v>0</v>
      </c>
      <c r="H9" s="19">
        <v>0</v>
      </c>
      <c r="I9" s="19">
        <v>0</v>
      </c>
      <c r="J9" s="19">
        <v>0</v>
      </c>
      <c r="K9" s="19">
        <v>0</v>
      </c>
      <c r="L9" s="22">
        <v>0</v>
      </c>
      <c r="M9" s="22">
        <v>0</v>
      </c>
      <c r="N9" s="22">
        <v>0</v>
      </c>
      <c r="O9" s="19">
        <v>12</v>
      </c>
      <c r="Q9" s="19">
        <v>0</v>
      </c>
      <c r="R9" s="19">
        <v>0</v>
      </c>
      <c r="S9" s="19">
        <v>0</v>
      </c>
      <c r="T9" s="19">
        <v>0</v>
      </c>
      <c r="U9" s="20">
        <v>0</v>
      </c>
      <c r="V9" s="20">
        <v>0</v>
      </c>
      <c r="W9" s="20">
        <v>8796</v>
      </c>
      <c r="X9" s="20">
        <v>0</v>
      </c>
      <c r="Y9" s="20">
        <v>0</v>
      </c>
    </row>
    <row r="10" spans="1:25">
      <c r="A10" s="18" t="s">
        <v>1622</v>
      </c>
      <c r="B10" s="19">
        <v>0</v>
      </c>
      <c r="C10" s="19">
        <v>4</v>
      </c>
      <c r="D10" s="20">
        <v>1805</v>
      </c>
      <c r="E10" s="19">
        <v>4</v>
      </c>
      <c r="F10" s="19">
        <v>1</v>
      </c>
      <c r="G10" s="19">
        <v>1</v>
      </c>
      <c r="H10" s="19">
        <v>0</v>
      </c>
      <c r="I10" s="19">
        <v>0</v>
      </c>
      <c r="J10" s="19">
        <v>1</v>
      </c>
      <c r="K10" s="19">
        <v>1</v>
      </c>
      <c r="L10" s="22">
        <v>0.25</v>
      </c>
      <c r="M10" s="22">
        <v>0.25</v>
      </c>
      <c r="N10" s="22">
        <v>0</v>
      </c>
      <c r="O10" s="19">
        <v>3</v>
      </c>
      <c r="Q10" s="19">
        <v>0</v>
      </c>
      <c r="R10" s="19">
        <v>0</v>
      </c>
      <c r="S10" s="19">
        <v>0</v>
      </c>
      <c r="T10" s="19">
        <v>1</v>
      </c>
      <c r="U10" s="20">
        <v>1805</v>
      </c>
      <c r="V10" s="20">
        <v>0</v>
      </c>
      <c r="W10" s="20">
        <v>2932</v>
      </c>
      <c r="X10" s="20">
        <v>0</v>
      </c>
      <c r="Y10" s="20">
        <v>1</v>
      </c>
    </row>
    <row r="11" spans="1:25">
      <c r="A11" s="18" t="s">
        <v>1623</v>
      </c>
      <c r="B11" s="19">
        <v>0</v>
      </c>
      <c r="C11" s="19">
        <v>12</v>
      </c>
      <c r="D11" s="20">
        <v>1740</v>
      </c>
      <c r="E11" s="19">
        <v>11</v>
      </c>
      <c r="F11" s="19">
        <v>2</v>
      </c>
      <c r="G11" s="19">
        <v>1</v>
      </c>
      <c r="H11" s="19">
        <v>0</v>
      </c>
      <c r="I11" s="19">
        <v>0</v>
      </c>
      <c r="J11" s="19">
        <v>2</v>
      </c>
      <c r="K11" s="19">
        <v>1</v>
      </c>
      <c r="L11" s="22">
        <v>0.16666666666666666</v>
      </c>
      <c r="M11" s="22">
        <v>8.3333333333333329E-2</v>
      </c>
      <c r="N11" s="22">
        <v>-8.3333333333333329E-2</v>
      </c>
      <c r="O11" s="19">
        <v>11</v>
      </c>
      <c r="Q11" s="19">
        <v>0</v>
      </c>
      <c r="R11" s="19">
        <v>0</v>
      </c>
      <c r="S11" s="19">
        <v>0</v>
      </c>
      <c r="T11" s="19">
        <v>1</v>
      </c>
      <c r="U11" s="20">
        <v>1740</v>
      </c>
      <c r="V11" s="20">
        <v>0</v>
      </c>
      <c r="W11" s="20">
        <v>8796</v>
      </c>
      <c r="X11" s="20">
        <v>0</v>
      </c>
      <c r="Y11" s="20">
        <v>1</v>
      </c>
    </row>
    <row r="12" spans="1:25">
      <c r="A12" s="18" t="s">
        <v>1624</v>
      </c>
      <c r="B12" s="19">
        <v>0</v>
      </c>
      <c r="C12" s="19">
        <v>24</v>
      </c>
      <c r="D12" s="20">
        <v>1841</v>
      </c>
      <c r="E12" s="19">
        <v>24</v>
      </c>
      <c r="F12" s="19">
        <v>3</v>
      </c>
      <c r="G12" s="19">
        <v>3</v>
      </c>
      <c r="H12" s="19">
        <v>0</v>
      </c>
      <c r="I12" s="19">
        <v>0</v>
      </c>
      <c r="J12" s="19">
        <v>3</v>
      </c>
      <c r="K12" s="19">
        <v>3</v>
      </c>
      <c r="L12" s="22">
        <v>0.125</v>
      </c>
      <c r="M12" s="22">
        <v>0.125</v>
      </c>
      <c r="N12" s="22">
        <v>0</v>
      </c>
      <c r="O12" s="19">
        <v>21</v>
      </c>
      <c r="Q12" s="19">
        <v>0</v>
      </c>
      <c r="R12" s="19">
        <v>0</v>
      </c>
      <c r="S12" s="19">
        <v>0</v>
      </c>
      <c r="T12" s="19">
        <v>3</v>
      </c>
      <c r="U12" s="20">
        <v>5523</v>
      </c>
      <c r="V12" s="20">
        <v>0</v>
      </c>
      <c r="W12" s="20">
        <v>17592</v>
      </c>
      <c r="X12" s="20">
        <v>0</v>
      </c>
      <c r="Y12" s="20">
        <v>3</v>
      </c>
    </row>
    <row r="13" spans="1:25">
      <c r="A13" s="18" t="s">
        <v>1625</v>
      </c>
      <c r="B13" s="19">
        <v>0</v>
      </c>
      <c r="C13" s="19">
        <v>10</v>
      </c>
      <c r="D13" s="20">
        <v>1836.5</v>
      </c>
      <c r="E13" s="19">
        <v>10</v>
      </c>
      <c r="F13" s="19">
        <v>1</v>
      </c>
      <c r="G13" s="19">
        <v>1</v>
      </c>
      <c r="H13" s="19">
        <v>0</v>
      </c>
      <c r="I13" s="19">
        <v>1</v>
      </c>
      <c r="J13" s="19">
        <v>1</v>
      </c>
      <c r="K13" s="19">
        <v>2</v>
      </c>
      <c r="L13" s="22">
        <v>0.1</v>
      </c>
      <c r="M13" s="22">
        <v>0.2</v>
      </c>
      <c r="N13" s="22">
        <v>0.1</v>
      </c>
      <c r="O13" s="19">
        <v>8</v>
      </c>
      <c r="Q13" s="19">
        <v>0</v>
      </c>
      <c r="R13" s="19">
        <v>0</v>
      </c>
      <c r="S13" s="19">
        <v>0</v>
      </c>
      <c r="T13" s="19">
        <v>2</v>
      </c>
      <c r="U13" s="20">
        <v>3673</v>
      </c>
      <c r="V13" s="20">
        <v>0</v>
      </c>
      <c r="W13" s="20">
        <v>7330</v>
      </c>
      <c r="X13" s="20">
        <v>1</v>
      </c>
      <c r="Y13" s="20">
        <v>2</v>
      </c>
    </row>
    <row r="14" spans="1:25">
      <c r="A14" s="18" t="s">
        <v>1626</v>
      </c>
      <c r="B14" s="19">
        <v>0</v>
      </c>
      <c r="C14" s="19">
        <v>23</v>
      </c>
      <c r="D14" s="20">
        <v>1805.5</v>
      </c>
      <c r="E14" s="19">
        <v>21</v>
      </c>
      <c r="F14" s="19">
        <v>3</v>
      </c>
      <c r="G14" s="19">
        <v>4</v>
      </c>
      <c r="H14" s="19">
        <v>0</v>
      </c>
      <c r="I14" s="19">
        <v>0</v>
      </c>
      <c r="J14" s="19">
        <v>3</v>
      </c>
      <c r="K14" s="19">
        <v>4</v>
      </c>
      <c r="L14" s="22">
        <v>0.13043478260869565</v>
      </c>
      <c r="M14" s="22">
        <v>0.17391304347826086</v>
      </c>
      <c r="N14" s="22">
        <v>4.3478260869565216E-2</v>
      </c>
      <c r="O14" s="19">
        <v>19</v>
      </c>
      <c r="Q14" s="19">
        <v>0</v>
      </c>
      <c r="R14" s="19">
        <v>0</v>
      </c>
      <c r="S14" s="19">
        <v>0</v>
      </c>
      <c r="T14" s="19">
        <v>4</v>
      </c>
      <c r="U14" s="20">
        <v>7222</v>
      </c>
      <c r="V14" s="20">
        <v>0</v>
      </c>
      <c r="W14" s="20">
        <v>16859</v>
      </c>
      <c r="X14" s="20">
        <v>1</v>
      </c>
      <c r="Y14" s="20">
        <v>4</v>
      </c>
    </row>
    <row r="15" spans="1:25">
      <c r="A15" s="18" t="s">
        <v>1627</v>
      </c>
      <c r="B15" s="19">
        <v>0</v>
      </c>
      <c r="C15" s="19">
        <v>1</v>
      </c>
      <c r="D15" s="20">
        <v>0</v>
      </c>
      <c r="E15" s="19">
        <v>1</v>
      </c>
      <c r="F15" s="19">
        <v>0</v>
      </c>
      <c r="G15" s="19">
        <v>0</v>
      </c>
      <c r="H15" s="19">
        <v>0</v>
      </c>
      <c r="I15" s="19">
        <v>0</v>
      </c>
      <c r="J15" s="19">
        <v>0</v>
      </c>
      <c r="K15" s="19">
        <v>0</v>
      </c>
      <c r="L15" s="22">
        <v>0</v>
      </c>
      <c r="M15" s="22">
        <v>0</v>
      </c>
      <c r="N15" s="22">
        <v>0</v>
      </c>
      <c r="O15" s="19">
        <v>1</v>
      </c>
      <c r="Q15" s="19">
        <v>0</v>
      </c>
      <c r="R15" s="19">
        <v>0</v>
      </c>
      <c r="S15" s="19">
        <v>0</v>
      </c>
      <c r="T15" s="19">
        <v>0</v>
      </c>
      <c r="U15" s="20">
        <v>0</v>
      </c>
      <c r="V15" s="20">
        <v>0</v>
      </c>
      <c r="W15" s="20">
        <v>733</v>
      </c>
      <c r="X15" s="20">
        <v>0</v>
      </c>
      <c r="Y15" s="20">
        <v>0</v>
      </c>
    </row>
    <row r="16" spans="1:25">
      <c r="A16" s="18" t="s">
        <v>1628</v>
      </c>
      <c r="B16" s="19">
        <v>0</v>
      </c>
      <c r="C16" s="19">
        <v>4</v>
      </c>
      <c r="D16" s="20">
        <v>1836</v>
      </c>
      <c r="E16" s="19">
        <v>4</v>
      </c>
      <c r="F16" s="19">
        <v>0</v>
      </c>
      <c r="G16" s="19">
        <v>1</v>
      </c>
      <c r="H16" s="19">
        <v>0</v>
      </c>
      <c r="I16" s="19">
        <v>0</v>
      </c>
      <c r="J16" s="19">
        <v>0</v>
      </c>
      <c r="K16" s="19">
        <v>1</v>
      </c>
      <c r="L16" s="22">
        <v>0</v>
      </c>
      <c r="M16" s="22">
        <v>0.25</v>
      </c>
      <c r="N16" s="22">
        <v>0.25</v>
      </c>
      <c r="O16" s="19">
        <v>3</v>
      </c>
      <c r="Q16" s="19">
        <v>0</v>
      </c>
      <c r="R16" s="19">
        <v>0</v>
      </c>
      <c r="S16" s="19">
        <v>0</v>
      </c>
      <c r="T16" s="19">
        <v>1</v>
      </c>
      <c r="U16" s="20">
        <v>1836</v>
      </c>
      <c r="V16" s="20">
        <v>0</v>
      </c>
      <c r="W16" s="20">
        <v>2932</v>
      </c>
      <c r="X16" s="20">
        <v>0</v>
      </c>
      <c r="Y16" s="20">
        <v>1</v>
      </c>
    </row>
    <row r="17" spans="1:25">
      <c r="A17" s="18" t="s">
        <v>1629</v>
      </c>
      <c r="B17" s="19">
        <v>0</v>
      </c>
      <c r="C17" s="19">
        <v>12</v>
      </c>
      <c r="D17" s="20">
        <v>1855</v>
      </c>
      <c r="E17" s="19">
        <v>11</v>
      </c>
      <c r="F17" s="19">
        <v>1</v>
      </c>
      <c r="G17" s="19">
        <v>1</v>
      </c>
      <c r="H17" s="19">
        <v>0</v>
      </c>
      <c r="I17" s="19">
        <v>0</v>
      </c>
      <c r="J17" s="19">
        <v>1</v>
      </c>
      <c r="K17" s="19">
        <v>1</v>
      </c>
      <c r="L17" s="22">
        <v>8.3333333333333329E-2</v>
      </c>
      <c r="M17" s="22">
        <v>8.3333333333333329E-2</v>
      </c>
      <c r="N17" s="22">
        <v>0</v>
      </c>
      <c r="O17" s="19">
        <v>11</v>
      </c>
      <c r="Q17" s="19">
        <v>0</v>
      </c>
      <c r="R17" s="19">
        <v>0</v>
      </c>
      <c r="S17" s="19">
        <v>0</v>
      </c>
      <c r="T17" s="19">
        <v>1</v>
      </c>
      <c r="U17" s="20">
        <v>1855</v>
      </c>
      <c r="V17" s="20">
        <v>0</v>
      </c>
      <c r="W17" s="20">
        <v>10488</v>
      </c>
      <c r="X17" s="20">
        <v>0</v>
      </c>
      <c r="Y17" s="20">
        <v>1</v>
      </c>
    </row>
    <row r="18" spans="1:25">
      <c r="A18" s="18" t="s">
        <v>1630</v>
      </c>
      <c r="B18" s="19">
        <v>0</v>
      </c>
      <c r="C18" s="19">
        <v>4</v>
      </c>
      <c r="D18" s="20">
        <v>2100</v>
      </c>
      <c r="E18" s="19">
        <v>4</v>
      </c>
      <c r="F18" s="19">
        <v>0</v>
      </c>
      <c r="G18" s="19">
        <v>1</v>
      </c>
      <c r="H18" s="19">
        <v>0</v>
      </c>
      <c r="I18" s="19">
        <v>0</v>
      </c>
      <c r="J18" s="19">
        <v>0</v>
      </c>
      <c r="K18" s="19">
        <v>1</v>
      </c>
      <c r="L18" s="22">
        <v>0</v>
      </c>
      <c r="M18" s="22">
        <v>0.25</v>
      </c>
      <c r="N18" s="22">
        <v>0.25</v>
      </c>
      <c r="O18" s="19">
        <v>3</v>
      </c>
      <c r="Q18" s="19">
        <v>0</v>
      </c>
      <c r="R18" s="19">
        <v>0</v>
      </c>
      <c r="S18" s="19">
        <v>0</v>
      </c>
      <c r="T18" s="19">
        <v>1</v>
      </c>
      <c r="U18" s="20">
        <v>2100</v>
      </c>
      <c r="V18" s="20">
        <v>0</v>
      </c>
      <c r="W18" s="20">
        <v>3496</v>
      </c>
      <c r="X18" s="20">
        <v>0</v>
      </c>
      <c r="Y18" s="20">
        <v>1</v>
      </c>
    </row>
    <row r="19" spans="1:25">
      <c r="A19" s="18" t="s">
        <v>1631</v>
      </c>
      <c r="B19" s="19">
        <v>0</v>
      </c>
      <c r="C19" s="19">
        <v>8</v>
      </c>
      <c r="D19" s="20">
        <v>0</v>
      </c>
      <c r="E19" s="19">
        <v>8</v>
      </c>
      <c r="F19" s="19">
        <v>0</v>
      </c>
      <c r="G19" s="19">
        <v>0</v>
      </c>
      <c r="H19" s="19">
        <v>0</v>
      </c>
      <c r="I19" s="19">
        <v>0</v>
      </c>
      <c r="J19" s="19">
        <v>0</v>
      </c>
      <c r="K19" s="19">
        <v>0</v>
      </c>
      <c r="L19" s="22">
        <v>0</v>
      </c>
      <c r="M19" s="22">
        <v>0</v>
      </c>
      <c r="N19" s="22">
        <v>0</v>
      </c>
      <c r="O19" s="19">
        <v>8</v>
      </c>
      <c r="Q19" s="19">
        <v>0</v>
      </c>
      <c r="R19" s="19">
        <v>0</v>
      </c>
      <c r="S19" s="19">
        <v>0</v>
      </c>
      <c r="T19" s="19">
        <v>0</v>
      </c>
      <c r="U19" s="20">
        <v>0</v>
      </c>
      <c r="V19" s="20">
        <v>0</v>
      </c>
      <c r="W19" s="20">
        <v>6992</v>
      </c>
      <c r="X19" s="20">
        <v>0</v>
      </c>
      <c r="Y19" s="20">
        <v>0</v>
      </c>
    </row>
    <row r="20" spans="1:25">
      <c r="A20" s="18" t="s">
        <v>1632</v>
      </c>
      <c r="B20" s="19">
        <v>0</v>
      </c>
      <c r="C20" s="19">
        <v>2</v>
      </c>
      <c r="D20" s="20">
        <v>1836</v>
      </c>
      <c r="E20" s="19">
        <v>2</v>
      </c>
      <c r="F20" s="19">
        <v>0</v>
      </c>
      <c r="G20" s="19">
        <v>1</v>
      </c>
      <c r="H20" s="19">
        <v>0</v>
      </c>
      <c r="I20" s="19">
        <v>0</v>
      </c>
      <c r="J20" s="19">
        <v>0</v>
      </c>
      <c r="K20" s="19">
        <v>1</v>
      </c>
      <c r="L20" s="22">
        <v>0</v>
      </c>
      <c r="M20" s="22">
        <v>0.5</v>
      </c>
      <c r="N20" s="22">
        <v>0.5</v>
      </c>
      <c r="O20" s="19">
        <v>1</v>
      </c>
      <c r="Q20" s="19">
        <v>0</v>
      </c>
      <c r="R20" s="19">
        <v>0</v>
      </c>
      <c r="S20" s="19">
        <v>0</v>
      </c>
      <c r="T20" s="19">
        <v>1</v>
      </c>
      <c r="U20" s="20">
        <v>1836</v>
      </c>
      <c r="V20" s="20">
        <v>0</v>
      </c>
      <c r="W20" s="20">
        <v>1466</v>
      </c>
      <c r="X20" s="20">
        <v>0</v>
      </c>
      <c r="Y20" s="20">
        <v>1</v>
      </c>
    </row>
    <row r="21" spans="1:25">
      <c r="A21" s="18" t="s">
        <v>1633</v>
      </c>
      <c r="B21" s="19">
        <v>0</v>
      </c>
      <c r="C21" s="19">
        <v>1</v>
      </c>
      <c r="D21" s="20">
        <v>0</v>
      </c>
      <c r="E21" s="19">
        <v>1</v>
      </c>
      <c r="F21" s="19">
        <v>0</v>
      </c>
      <c r="G21" s="19">
        <v>0</v>
      </c>
      <c r="H21" s="19">
        <v>0</v>
      </c>
      <c r="I21" s="19">
        <v>0</v>
      </c>
      <c r="J21" s="19">
        <v>0</v>
      </c>
      <c r="K21" s="19">
        <v>0</v>
      </c>
      <c r="L21" s="22">
        <v>0</v>
      </c>
      <c r="M21" s="22">
        <v>0</v>
      </c>
      <c r="N21" s="22">
        <v>0</v>
      </c>
      <c r="O21" s="19">
        <v>1</v>
      </c>
      <c r="Q21" s="19">
        <v>0</v>
      </c>
      <c r="R21" s="19">
        <v>0</v>
      </c>
      <c r="S21" s="19">
        <v>0</v>
      </c>
      <c r="T21" s="19">
        <v>0</v>
      </c>
      <c r="U21" s="20">
        <v>0</v>
      </c>
      <c r="V21" s="20">
        <v>0</v>
      </c>
      <c r="W21" s="20">
        <v>733</v>
      </c>
      <c r="X21" s="20">
        <v>0</v>
      </c>
      <c r="Y21" s="20">
        <v>0</v>
      </c>
    </row>
    <row r="22" spans="1:25">
      <c r="A22" s="18" t="s">
        <v>1634</v>
      </c>
      <c r="B22" s="19">
        <v>0</v>
      </c>
      <c r="C22" s="19">
        <v>1</v>
      </c>
      <c r="D22" s="20">
        <v>0</v>
      </c>
      <c r="E22" s="19">
        <v>1</v>
      </c>
      <c r="F22" s="19">
        <v>0</v>
      </c>
      <c r="G22" s="19">
        <v>0</v>
      </c>
      <c r="H22" s="19">
        <v>0</v>
      </c>
      <c r="I22" s="19">
        <v>0</v>
      </c>
      <c r="J22" s="19">
        <v>0</v>
      </c>
      <c r="K22" s="19">
        <v>0</v>
      </c>
      <c r="L22" s="22">
        <v>0</v>
      </c>
      <c r="M22" s="22">
        <v>0</v>
      </c>
      <c r="N22" s="22">
        <v>0</v>
      </c>
      <c r="O22" s="19">
        <v>1</v>
      </c>
      <c r="Q22" s="19">
        <v>0</v>
      </c>
      <c r="R22" s="19">
        <v>0</v>
      </c>
      <c r="S22" s="19">
        <v>0</v>
      </c>
      <c r="T22" s="19">
        <v>0</v>
      </c>
      <c r="U22" s="20">
        <v>0</v>
      </c>
      <c r="V22" s="20">
        <v>0</v>
      </c>
      <c r="W22" s="20">
        <v>876</v>
      </c>
      <c r="X22" s="20">
        <v>0</v>
      </c>
      <c r="Y22" s="20">
        <v>0</v>
      </c>
    </row>
    <row r="23" spans="1:25">
      <c r="A23" s="18" t="s">
        <v>1635</v>
      </c>
      <c r="B23" s="19">
        <v>0</v>
      </c>
      <c r="C23" s="19">
        <v>1</v>
      </c>
      <c r="D23" s="20">
        <v>0</v>
      </c>
      <c r="E23" s="19">
        <v>1</v>
      </c>
      <c r="F23" s="19">
        <v>1</v>
      </c>
      <c r="G23" s="19">
        <v>0</v>
      </c>
      <c r="H23" s="19">
        <v>0</v>
      </c>
      <c r="I23" s="19">
        <v>0</v>
      </c>
      <c r="J23" s="19">
        <v>1</v>
      </c>
      <c r="K23" s="19">
        <v>0</v>
      </c>
      <c r="L23" s="22">
        <v>1</v>
      </c>
      <c r="M23" s="22">
        <v>0</v>
      </c>
      <c r="N23" s="22">
        <v>-1</v>
      </c>
      <c r="O23" s="19">
        <v>1</v>
      </c>
      <c r="Q23" s="19">
        <v>0</v>
      </c>
      <c r="R23" s="19">
        <v>0</v>
      </c>
      <c r="S23" s="19">
        <v>0</v>
      </c>
      <c r="T23" s="19">
        <v>0</v>
      </c>
      <c r="U23" s="20">
        <v>0</v>
      </c>
      <c r="V23" s="20">
        <v>0</v>
      </c>
      <c r="W23" s="20">
        <v>876</v>
      </c>
      <c r="X23" s="20">
        <v>0</v>
      </c>
      <c r="Y23" s="20">
        <v>0</v>
      </c>
    </row>
    <row r="24" spans="1:25">
      <c r="A24" s="18" t="s">
        <v>1636</v>
      </c>
      <c r="B24" s="19">
        <v>0</v>
      </c>
      <c r="C24" s="19">
        <v>1</v>
      </c>
      <c r="D24" s="20">
        <v>1595</v>
      </c>
      <c r="E24" s="19">
        <v>1</v>
      </c>
      <c r="F24" s="19">
        <v>0</v>
      </c>
      <c r="G24" s="19">
        <v>1</v>
      </c>
      <c r="H24" s="19">
        <v>0</v>
      </c>
      <c r="I24" s="19">
        <v>0</v>
      </c>
      <c r="J24" s="19">
        <v>0</v>
      </c>
      <c r="K24" s="19">
        <v>1</v>
      </c>
      <c r="L24" s="22">
        <v>0</v>
      </c>
      <c r="M24" s="22">
        <v>1</v>
      </c>
      <c r="N24" s="22">
        <v>1</v>
      </c>
      <c r="O24" s="19">
        <v>0</v>
      </c>
      <c r="Q24" s="19">
        <v>0</v>
      </c>
      <c r="R24" s="19">
        <v>0</v>
      </c>
      <c r="S24" s="19">
        <v>0</v>
      </c>
      <c r="T24" s="19">
        <v>1</v>
      </c>
      <c r="U24" s="20">
        <v>1595</v>
      </c>
      <c r="V24" s="20">
        <v>0</v>
      </c>
      <c r="W24" s="20">
        <v>732</v>
      </c>
      <c r="X24" s="20">
        <v>0</v>
      </c>
      <c r="Y24" s="20">
        <v>1</v>
      </c>
    </row>
    <row r="25" spans="1:25">
      <c r="A25" s="18" t="s">
        <v>1637</v>
      </c>
      <c r="B25" s="19">
        <v>0</v>
      </c>
      <c r="C25" s="19">
        <v>1</v>
      </c>
      <c r="D25" s="20">
        <v>0</v>
      </c>
      <c r="E25" s="19">
        <v>1</v>
      </c>
      <c r="F25" s="19">
        <v>0</v>
      </c>
      <c r="G25" s="19">
        <v>0</v>
      </c>
      <c r="H25" s="19">
        <v>0</v>
      </c>
      <c r="I25" s="19">
        <v>0</v>
      </c>
      <c r="J25" s="19">
        <v>0</v>
      </c>
      <c r="K25" s="19">
        <v>0</v>
      </c>
      <c r="L25" s="22">
        <v>0</v>
      </c>
      <c r="M25" s="22">
        <v>0</v>
      </c>
      <c r="N25" s="22">
        <v>0</v>
      </c>
      <c r="O25" s="19">
        <v>1</v>
      </c>
      <c r="Q25" s="19">
        <v>0</v>
      </c>
      <c r="R25" s="19">
        <v>0</v>
      </c>
      <c r="S25" s="19">
        <v>0</v>
      </c>
      <c r="T25" s="19">
        <v>0</v>
      </c>
      <c r="U25" s="20">
        <v>0</v>
      </c>
      <c r="V25" s="20">
        <v>0</v>
      </c>
      <c r="W25" s="20">
        <v>733</v>
      </c>
      <c r="X25" s="20">
        <v>0</v>
      </c>
      <c r="Y25" s="20">
        <v>0</v>
      </c>
    </row>
    <row r="26" spans="1:25">
      <c r="A26" s="18" t="s">
        <v>1638</v>
      </c>
      <c r="B26" s="19">
        <v>0</v>
      </c>
      <c r="C26" s="19">
        <v>1</v>
      </c>
      <c r="D26" s="20">
        <v>0</v>
      </c>
      <c r="E26" s="19">
        <v>1</v>
      </c>
      <c r="F26" s="19">
        <v>1</v>
      </c>
      <c r="G26" s="19">
        <v>0</v>
      </c>
      <c r="H26" s="19">
        <v>0</v>
      </c>
      <c r="I26" s="19">
        <v>0</v>
      </c>
      <c r="J26" s="19">
        <v>1</v>
      </c>
      <c r="K26" s="19">
        <v>0</v>
      </c>
      <c r="L26" s="22">
        <v>1</v>
      </c>
      <c r="M26" s="22">
        <v>0</v>
      </c>
      <c r="N26" s="22">
        <v>-1</v>
      </c>
      <c r="O26" s="19">
        <v>1</v>
      </c>
      <c r="Q26" s="19">
        <v>0</v>
      </c>
      <c r="R26" s="19">
        <v>0</v>
      </c>
      <c r="S26" s="19">
        <v>0</v>
      </c>
      <c r="T26" s="19">
        <v>0</v>
      </c>
      <c r="U26" s="20">
        <v>0</v>
      </c>
      <c r="V26" s="20">
        <v>0</v>
      </c>
      <c r="W26" s="20">
        <v>733</v>
      </c>
      <c r="X26" s="20">
        <v>0</v>
      </c>
      <c r="Y26" s="20">
        <v>0</v>
      </c>
    </row>
    <row r="27" spans="1:25">
      <c r="A27" s="18" t="s">
        <v>1639</v>
      </c>
      <c r="B27" s="19">
        <v>0</v>
      </c>
      <c r="C27" s="19">
        <v>1</v>
      </c>
      <c r="D27" s="20">
        <v>0</v>
      </c>
      <c r="E27" s="19">
        <v>1</v>
      </c>
      <c r="F27" s="19">
        <v>0</v>
      </c>
      <c r="G27" s="19">
        <v>0</v>
      </c>
      <c r="H27" s="19">
        <v>0</v>
      </c>
      <c r="I27" s="19">
        <v>0</v>
      </c>
      <c r="J27" s="19">
        <v>0</v>
      </c>
      <c r="K27" s="19">
        <v>0</v>
      </c>
      <c r="L27" s="22">
        <v>0</v>
      </c>
      <c r="M27" s="22">
        <v>0</v>
      </c>
      <c r="N27" s="22">
        <v>0</v>
      </c>
      <c r="O27" s="19">
        <v>1</v>
      </c>
      <c r="Q27" s="19">
        <v>0</v>
      </c>
      <c r="R27" s="19">
        <v>0</v>
      </c>
      <c r="S27" s="19">
        <v>0</v>
      </c>
      <c r="T27" s="19">
        <v>0</v>
      </c>
      <c r="U27" s="20">
        <v>0</v>
      </c>
      <c r="V27" s="20">
        <v>0</v>
      </c>
      <c r="W27" s="20">
        <v>733</v>
      </c>
      <c r="X27" s="20">
        <v>0</v>
      </c>
      <c r="Y27" s="20">
        <v>0</v>
      </c>
    </row>
    <row r="28" spans="1:25">
      <c r="A28" s="18" t="s">
        <v>1640</v>
      </c>
      <c r="B28" s="19">
        <v>0</v>
      </c>
      <c r="C28" s="19">
        <v>2</v>
      </c>
      <c r="D28" s="20">
        <v>0</v>
      </c>
      <c r="E28" s="19">
        <v>2</v>
      </c>
      <c r="F28" s="19">
        <v>0</v>
      </c>
      <c r="G28" s="19">
        <v>0</v>
      </c>
      <c r="H28" s="19">
        <v>0</v>
      </c>
      <c r="I28" s="19">
        <v>0</v>
      </c>
      <c r="J28" s="19">
        <v>0</v>
      </c>
      <c r="K28" s="19">
        <v>0</v>
      </c>
      <c r="L28" s="22">
        <v>0</v>
      </c>
      <c r="M28" s="22">
        <v>0</v>
      </c>
      <c r="N28" s="22">
        <v>0</v>
      </c>
      <c r="O28" s="19">
        <v>2</v>
      </c>
      <c r="Q28" s="19">
        <v>0</v>
      </c>
      <c r="R28" s="19">
        <v>0</v>
      </c>
      <c r="S28" s="19">
        <v>0</v>
      </c>
      <c r="T28" s="19">
        <v>0</v>
      </c>
      <c r="U28" s="20">
        <v>0</v>
      </c>
      <c r="V28" s="20">
        <v>0</v>
      </c>
      <c r="W28" s="20">
        <v>1466</v>
      </c>
      <c r="X28" s="20">
        <v>0</v>
      </c>
      <c r="Y28" s="20">
        <v>0</v>
      </c>
    </row>
    <row r="29" spans="1:25">
      <c r="A29" s="18" t="s">
        <v>1641</v>
      </c>
      <c r="B29" s="19">
        <v>0</v>
      </c>
      <c r="C29" s="19">
        <v>3</v>
      </c>
      <c r="D29" s="20">
        <v>0</v>
      </c>
      <c r="E29" s="19">
        <v>2</v>
      </c>
      <c r="F29" s="19">
        <v>0</v>
      </c>
      <c r="G29" s="19">
        <v>0</v>
      </c>
      <c r="H29" s="19">
        <v>0</v>
      </c>
      <c r="I29" s="19">
        <v>0</v>
      </c>
      <c r="J29" s="19">
        <v>0</v>
      </c>
      <c r="K29" s="19">
        <v>0</v>
      </c>
      <c r="L29" s="22">
        <v>0</v>
      </c>
      <c r="M29" s="22">
        <v>0</v>
      </c>
      <c r="N29" s="22">
        <v>0</v>
      </c>
      <c r="O29" s="19">
        <v>3</v>
      </c>
      <c r="Q29" s="19">
        <v>0</v>
      </c>
      <c r="R29" s="19">
        <v>0</v>
      </c>
      <c r="S29" s="19">
        <v>0</v>
      </c>
      <c r="T29" s="19">
        <v>0</v>
      </c>
      <c r="U29" s="20">
        <v>0</v>
      </c>
      <c r="V29" s="20">
        <v>0</v>
      </c>
      <c r="W29" s="20">
        <v>2199</v>
      </c>
      <c r="X29" s="20">
        <v>0</v>
      </c>
      <c r="Y29" s="20">
        <v>0</v>
      </c>
    </row>
    <row r="30" spans="1:25">
      <c r="A30" s="18" t="s">
        <v>1642</v>
      </c>
      <c r="B30" s="19">
        <v>0</v>
      </c>
      <c r="C30" s="19">
        <v>1</v>
      </c>
      <c r="D30" s="20">
        <v>0</v>
      </c>
      <c r="E30" s="19">
        <v>1</v>
      </c>
      <c r="F30" s="19">
        <v>0</v>
      </c>
      <c r="G30" s="19">
        <v>0</v>
      </c>
      <c r="H30" s="19">
        <v>0</v>
      </c>
      <c r="I30" s="19">
        <v>0</v>
      </c>
      <c r="J30" s="19">
        <v>0</v>
      </c>
      <c r="K30" s="19">
        <v>0</v>
      </c>
      <c r="L30" s="22">
        <v>0</v>
      </c>
      <c r="M30" s="22">
        <v>0</v>
      </c>
      <c r="N30" s="22">
        <v>0</v>
      </c>
      <c r="O30" s="19">
        <v>1</v>
      </c>
      <c r="Q30" s="19">
        <v>0</v>
      </c>
      <c r="R30" s="19">
        <v>0</v>
      </c>
      <c r="S30" s="19">
        <v>0</v>
      </c>
      <c r="T30" s="19">
        <v>0</v>
      </c>
      <c r="U30" s="20">
        <v>0</v>
      </c>
      <c r="V30" s="20">
        <v>0</v>
      </c>
      <c r="W30" s="20">
        <v>733</v>
      </c>
      <c r="X30" s="20">
        <v>0</v>
      </c>
      <c r="Y30" s="20">
        <v>0</v>
      </c>
    </row>
    <row r="31" spans="1:25">
      <c r="A31" s="18" t="s">
        <v>1643</v>
      </c>
      <c r="B31" s="19">
        <v>0</v>
      </c>
      <c r="C31" s="19">
        <v>2</v>
      </c>
      <c r="D31" s="20">
        <v>0</v>
      </c>
      <c r="E31" s="19">
        <v>2</v>
      </c>
      <c r="F31" s="19">
        <v>0</v>
      </c>
      <c r="G31" s="19">
        <v>0</v>
      </c>
      <c r="H31" s="19">
        <v>0</v>
      </c>
      <c r="I31" s="19">
        <v>0</v>
      </c>
      <c r="J31" s="19">
        <v>0</v>
      </c>
      <c r="K31" s="19">
        <v>0</v>
      </c>
      <c r="L31" s="22">
        <v>0</v>
      </c>
      <c r="M31" s="22">
        <v>0</v>
      </c>
      <c r="N31" s="22">
        <v>0</v>
      </c>
      <c r="O31" s="19">
        <v>2</v>
      </c>
      <c r="Q31" s="19">
        <v>0</v>
      </c>
      <c r="R31" s="19">
        <v>0</v>
      </c>
      <c r="S31" s="19">
        <v>0</v>
      </c>
      <c r="T31" s="19">
        <v>0</v>
      </c>
      <c r="U31" s="20">
        <v>0</v>
      </c>
      <c r="V31" s="20">
        <v>0</v>
      </c>
      <c r="W31" s="20">
        <v>1466</v>
      </c>
      <c r="X31" s="20">
        <v>0</v>
      </c>
      <c r="Y31" s="20">
        <v>0</v>
      </c>
    </row>
    <row r="32" spans="1:25">
      <c r="A32" s="18" t="s">
        <v>1644</v>
      </c>
      <c r="B32" s="19">
        <v>0</v>
      </c>
      <c r="C32" s="19">
        <v>1</v>
      </c>
      <c r="D32" s="20">
        <v>0</v>
      </c>
      <c r="E32" s="19">
        <v>0</v>
      </c>
      <c r="F32" s="19">
        <v>0</v>
      </c>
      <c r="G32" s="19">
        <v>0</v>
      </c>
      <c r="H32" s="19">
        <v>0</v>
      </c>
      <c r="I32" s="19">
        <v>0</v>
      </c>
      <c r="J32" s="19">
        <v>0</v>
      </c>
      <c r="K32" s="19">
        <v>0</v>
      </c>
      <c r="L32" s="22">
        <v>0</v>
      </c>
      <c r="M32" s="22">
        <v>0</v>
      </c>
      <c r="N32" s="22">
        <v>0</v>
      </c>
      <c r="O32" s="19">
        <v>1</v>
      </c>
      <c r="Q32" s="19">
        <v>0</v>
      </c>
      <c r="R32" s="19">
        <v>0</v>
      </c>
      <c r="S32" s="19">
        <v>0</v>
      </c>
      <c r="T32" s="19">
        <v>0</v>
      </c>
      <c r="U32" s="20">
        <v>0</v>
      </c>
      <c r="V32" s="20">
        <v>0</v>
      </c>
      <c r="W32" s="20">
        <v>863</v>
      </c>
      <c r="X32" s="20">
        <v>0</v>
      </c>
      <c r="Y32" s="20">
        <v>0</v>
      </c>
    </row>
    <row r="33" spans="1:25">
      <c r="A33" s="18" t="s">
        <v>1645</v>
      </c>
      <c r="B33" s="19">
        <v>0</v>
      </c>
      <c r="C33" s="19">
        <v>2</v>
      </c>
      <c r="D33" s="20">
        <v>1841</v>
      </c>
      <c r="E33" s="19">
        <v>2</v>
      </c>
      <c r="F33" s="19">
        <v>0</v>
      </c>
      <c r="G33" s="19">
        <v>1</v>
      </c>
      <c r="H33" s="19">
        <v>0</v>
      </c>
      <c r="I33" s="19">
        <v>0</v>
      </c>
      <c r="J33" s="19">
        <v>0</v>
      </c>
      <c r="K33" s="19">
        <v>1</v>
      </c>
      <c r="L33" s="22">
        <v>0</v>
      </c>
      <c r="M33" s="22">
        <v>0.5</v>
      </c>
      <c r="N33" s="22">
        <v>0.5</v>
      </c>
      <c r="O33" s="19">
        <v>1</v>
      </c>
      <c r="Q33" s="19">
        <v>0</v>
      </c>
      <c r="R33" s="19">
        <v>0</v>
      </c>
      <c r="S33" s="19">
        <v>0</v>
      </c>
      <c r="T33" s="19">
        <v>1</v>
      </c>
      <c r="U33" s="20">
        <v>1841</v>
      </c>
      <c r="V33" s="20">
        <v>0</v>
      </c>
      <c r="W33" s="20">
        <v>1726</v>
      </c>
      <c r="X33" s="20">
        <v>0</v>
      </c>
      <c r="Y33" s="20">
        <v>1</v>
      </c>
    </row>
    <row r="34" spans="1:25">
      <c r="A34" s="18" t="s">
        <v>1646</v>
      </c>
      <c r="B34" s="19">
        <v>0</v>
      </c>
      <c r="C34" s="19">
        <v>1</v>
      </c>
      <c r="D34" s="20">
        <v>0</v>
      </c>
      <c r="E34" s="19">
        <v>1</v>
      </c>
      <c r="F34" s="19">
        <v>0</v>
      </c>
      <c r="G34" s="19">
        <v>0</v>
      </c>
      <c r="H34" s="19">
        <v>0</v>
      </c>
      <c r="I34" s="19">
        <v>0</v>
      </c>
      <c r="J34" s="19">
        <v>0</v>
      </c>
      <c r="K34" s="19">
        <v>0</v>
      </c>
      <c r="L34" s="22">
        <v>0</v>
      </c>
      <c r="M34" s="22">
        <v>0</v>
      </c>
      <c r="N34" s="22">
        <v>0</v>
      </c>
      <c r="O34" s="19">
        <v>1</v>
      </c>
      <c r="Q34" s="19">
        <v>0</v>
      </c>
      <c r="R34" s="19">
        <v>0</v>
      </c>
      <c r="S34" s="19">
        <v>0</v>
      </c>
      <c r="T34" s="19">
        <v>0</v>
      </c>
      <c r="U34" s="20">
        <v>0</v>
      </c>
      <c r="V34" s="20">
        <v>0</v>
      </c>
      <c r="W34" s="20">
        <v>863</v>
      </c>
      <c r="X34" s="20">
        <v>0</v>
      </c>
      <c r="Y34" s="20">
        <v>0</v>
      </c>
    </row>
    <row r="35" spans="1:25">
      <c r="A35" s="18" t="s">
        <v>1647</v>
      </c>
      <c r="B35" s="19">
        <v>0</v>
      </c>
      <c r="C35" s="19">
        <v>4</v>
      </c>
      <c r="D35" s="20">
        <v>0</v>
      </c>
      <c r="E35" s="19">
        <v>1</v>
      </c>
      <c r="F35" s="19">
        <v>0</v>
      </c>
      <c r="G35" s="19">
        <v>0</v>
      </c>
      <c r="H35" s="19">
        <v>0</v>
      </c>
      <c r="I35" s="19">
        <v>0</v>
      </c>
      <c r="J35" s="19">
        <v>0</v>
      </c>
      <c r="K35" s="19">
        <v>0</v>
      </c>
      <c r="L35" s="22">
        <v>0</v>
      </c>
      <c r="M35" s="22">
        <v>0</v>
      </c>
      <c r="N35" s="22">
        <v>0</v>
      </c>
      <c r="O35" s="19">
        <v>4</v>
      </c>
      <c r="Q35" s="19">
        <v>0</v>
      </c>
      <c r="R35" s="19">
        <v>0</v>
      </c>
      <c r="S35" s="19">
        <v>0</v>
      </c>
      <c r="T35" s="19">
        <v>0</v>
      </c>
      <c r="U35" s="20">
        <v>0</v>
      </c>
      <c r="V35" s="20">
        <v>0</v>
      </c>
      <c r="W35" s="20">
        <v>3704</v>
      </c>
      <c r="X35" s="20">
        <v>0</v>
      </c>
      <c r="Y35" s="20">
        <v>0</v>
      </c>
    </row>
    <row r="36" spans="1:25">
      <c r="A36" s="18" t="s">
        <v>1648</v>
      </c>
      <c r="B36" s="19">
        <v>0</v>
      </c>
      <c r="C36" s="19">
        <v>2</v>
      </c>
      <c r="D36" s="20">
        <v>0</v>
      </c>
      <c r="E36" s="19">
        <v>1</v>
      </c>
      <c r="F36" s="19">
        <v>0</v>
      </c>
      <c r="G36" s="19">
        <v>0</v>
      </c>
      <c r="H36" s="19">
        <v>0</v>
      </c>
      <c r="I36" s="19">
        <v>0</v>
      </c>
      <c r="J36" s="19">
        <v>0</v>
      </c>
      <c r="K36" s="19">
        <v>0</v>
      </c>
      <c r="L36" s="22">
        <v>0</v>
      </c>
      <c r="M36" s="22">
        <v>0</v>
      </c>
      <c r="N36" s="22">
        <v>0</v>
      </c>
      <c r="O36" s="19">
        <v>2</v>
      </c>
      <c r="Q36" s="19">
        <v>0</v>
      </c>
      <c r="R36" s="19">
        <v>0</v>
      </c>
      <c r="S36" s="19">
        <v>0</v>
      </c>
      <c r="T36" s="19">
        <v>0</v>
      </c>
      <c r="U36" s="20">
        <v>0</v>
      </c>
      <c r="V36" s="20">
        <v>0</v>
      </c>
      <c r="W36" s="20">
        <v>1852</v>
      </c>
      <c r="X36" s="20">
        <v>0</v>
      </c>
      <c r="Y36" s="20">
        <v>0</v>
      </c>
    </row>
    <row r="37" spans="1:25">
      <c r="A37" s="18" t="s">
        <v>1649</v>
      </c>
      <c r="B37" s="19">
        <v>0</v>
      </c>
      <c r="C37" s="19">
        <v>8</v>
      </c>
      <c r="D37" s="20">
        <v>2030</v>
      </c>
      <c r="E37" s="19">
        <v>8</v>
      </c>
      <c r="F37" s="19">
        <v>2</v>
      </c>
      <c r="G37" s="19">
        <v>2</v>
      </c>
      <c r="H37" s="19">
        <v>0</v>
      </c>
      <c r="I37" s="19">
        <v>0</v>
      </c>
      <c r="J37" s="19">
        <v>2</v>
      </c>
      <c r="K37" s="19">
        <v>2</v>
      </c>
      <c r="L37" s="22">
        <v>0.25</v>
      </c>
      <c r="M37" s="22">
        <v>0.25</v>
      </c>
      <c r="N37" s="22">
        <v>0</v>
      </c>
      <c r="O37" s="19">
        <v>6</v>
      </c>
      <c r="Q37" s="19">
        <v>0</v>
      </c>
      <c r="R37" s="19">
        <v>0</v>
      </c>
      <c r="S37" s="19">
        <v>0</v>
      </c>
      <c r="T37" s="19">
        <v>2</v>
      </c>
      <c r="U37" s="20">
        <v>4060</v>
      </c>
      <c r="V37" s="20">
        <v>0</v>
      </c>
      <c r="W37" s="20">
        <v>7408</v>
      </c>
      <c r="X37" s="20">
        <v>0</v>
      </c>
      <c r="Y37" s="20">
        <v>2</v>
      </c>
    </row>
    <row r="38" spans="1:25">
      <c r="A38" s="18" t="s">
        <v>1650</v>
      </c>
      <c r="B38" s="19">
        <v>0</v>
      </c>
      <c r="C38" s="19">
        <v>4</v>
      </c>
      <c r="D38" s="20">
        <v>1989</v>
      </c>
      <c r="E38" s="19">
        <v>3</v>
      </c>
      <c r="F38" s="19">
        <v>0</v>
      </c>
      <c r="G38" s="19">
        <v>1</v>
      </c>
      <c r="H38" s="19">
        <v>0</v>
      </c>
      <c r="I38" s="19">
        <v>0</v>
      </c>
      <c r="J38" s="19">
        <v>0</v>
      </c>
      <c r="K38" s="19">
        <v>1</v>
      </c>
      <c r="L38" s="22">
        <v>0</v>
      </c>
      <c r="M38" s="22">
        <v>0.25</v>
      </c>
      <c r="N38" s="22">
        <v>0.25</v>
      </c>
      <c r="O38" s="19">
        <v>3</v>
      </c>
      <c r="Q38" s="19">
        <v>0</v>
      </c>
      <c r="R38" s="19">
        <v>0</v>
      </c>
      <c r="S38" s="19">
        <v>0</v>
      </c>
      <c r="T38" s="19">
        <v>1</v>
      </c>
      <c r="U38" s="20">
        <v>1989</v>
      </c>
      <c r="V38" s="20">
        <v>0</v>
      </c>
      <c r="W38" s="20">
        <v>3704</v>
      </c>
      <c r="X38" s="20">
        <v>0</v>
      </c>
      <c r="Y38" s="20">
        <v>1</v>
      </c>
    </row>
    <row r="39" spans="1:25">
      <c r="A39" s="18" t="s">
        <v>1651</v>
      </c>
      <c r="B39" s="19">
        <v>0</v>
      </c>
      <c r="C39" s="19">
        <v>2</v>
      </c>
      <c r="D39" s="20">
        <v>0</v>
      </c>
      <c r="E39" s="19">
        <v>2</v>
      </c>
      <c r="F39" s="19">
        <v>0</v>
      </c>
      <c r="G39" s="19">
        <v>0</v>
      </c>
      <c r="H39" s="19">
        <v>0</v>
      </c>
      <c r="I39" s="19">
        <v>0</v>
      </c>
      <c r="J39" s="19">
        <v>0</v>
      </c>
      <c r="K39" s="19">
        <v>0</v>
      </c>
      <c r="L39" s="22">
        <v>0</v>
      </c>
      <c r="M39" s="22">
        <v>0</v>
      </c>
      <c r="N39" s="22">
        <v>0</v>
      </c>
      <c r="O39" s="19">
        <v>2</v>
      </c>
      <c r="Q39" s="19">
        <v>0</v>
      </c>
      <c r="R39" s="19">
        <v>0</v>
      </c>
      <c r="S39" s="19">
        <v>0</v>
      </c>
      <c r="T39" s="19">
        <v>0</v>
      </c>
      <c r="U39" s="20">
        <v>0</v>
      </c>
      <c r="V39" s="20">
        <v>0</v>
      </c>
      <c r="W39" s="20">
        <v>1852</v>
      </c>
      <c r="X39" s="20">
        <v>0</v>
      </c>
      <c r="Y39" s="20">
        <v>0</v>
      </c>
    </row>
    <row r="40" spans="1:25">
      <c r="A40" s="18" t="s">
        <v>1652</v>
      </c>
      <c r="B40" s="19">
        <v>0</v>
      </c>
      <c r="C40" s="19">
        <v>2</v>
      </c>
      <c r="D40" s="20">
        <v>0</v>
      </c>
      <c r="E40" s="19">
        <v>2</v>
      </c>
      <c r="F40" s="19">
        <v>1</v>
      </c>
      <c r="G40" s="19">
        <v>0</v>
      </c>
      <c r="H40" s="19">
        <v>1</v>
      </c>
      <c r="I40" s="19">
        <v>0</v>
      </c>
      <c r="J40" s="19">
        <v>2</v>
      </c>
      <c r="K40" s="19">
        <v>0</v>
      </c>
      <c r="L40" s="22">
        <v>1</v>
      </c>
      <c r="M40" s="22">
        <v>0</v>
      </c>
      <c r="N40" s="22">
        <v>-1</v>
      </c>
      <c r="O40" s="19">
        <v>2</v>
      </c>
      <c r="Q40" s="19">
        <v>0</v>
      </c>
      <c r="R40" s="19">
        <v>0</v>
      </c>
      <c r="S40" s="19">
        <v>0</v>
      </c>
      <c r="T40" s="19">
        <v>0</v>
      </c>
      <c r="U40" s="20">
        <v>0</v>
      </c>
      <c r="V40" s="20">
        <v>0</v>
      </c>
      <c r="W40" s="20">
        <v>1852</v>
      </c>
      <c r="X40" s="20">
        <v>0</v>
      </c>
      <c r="Y40" s="20">
        <v>0</v>
      </c>
    </row>
    <row r="41" spans="1:25">
      <c r="A41" s="18" t="s">
        <v>1653</v>
      </c>
      <c r="B41" s="19">
        <v>0</v>
      </c>
      <c r="C41" s="19">
        <v>1</v>
      </c>
      <c r="D41" s="20">
        <v>0</v>
      </c>
      <c r="E41" s="19">
        <v>1</v>
      </c>
      <c r="F41" s="19">
        <v>0</v>
      </c>
      <c r="G41" s="19">
        <v>0</v>
      </c>
      <c r="H41" s="19">
        <v>0</v>
      </c>
      <c r="I41" s="19">
        <v>0</v>
      </c>
      <c r="J41" s="19">
        <v>0</v>
      </c>
      <c r="K41" s="19">
        <v>0</v>
      </c>
      <c r="L41" s="22">
        <v>0</v>
      </c>
      <c r="M41" s="22">
        <v>0</v>
      </c>
      <c r="N41" s="22">
        <v>0</v>
      </c>
      <c r="O41" s="19">
        <v>1</v>
      </c>
      <c r="Q41" s="19">
        <v>0</v>
      </c>
      <c r="R41" s="19">
        <v>0</v>
      </c>
      <c r="S41" s="19">
        <v>0</v>
      </c>
      <c r="T41" s="19">
        <v>0</v>
      </c>
      <c r="U41" s="20">
        <v>0</v>
      </c>
      <c r="V41" s="20">
        <v>0</v>
      </c>
      <c r="W41" s="20">
        <v>1073</v>
      </c>
      <c r="X41" s="20">
        <v>0</v>
      </c>
      <c r="Y41" s="20">
        <v>0</v>
      </c>
    </row>
    <row r="42" spans="1:25">
      <c r="A42" s="18" t="s">
        <v>1654</v>
      </c>
      <c r="B42" s="19">
        <v>0</v>
      </c>
      <c r="C42" s="19">
        <v>1</v>
      </c>
      <c r="D42" s="20">
        <v>0</v>
      </c>
      <c r="E42" s="19">
        <v>1</v>
      </c>
      <c r="F42" s="19">
        <v>0</v>
      </c>
      <c r="G42" s="19">
        <v>0</v>
      </c>
      <c r="H42" s="19">
        <v>0</v>
      </c>
      <c r="I42" s="19">
        <v>0</v>
      </c>
      <c r="J42" s="19">
        <v>0</v>
      </c>
      <c r="K42" s="19">
        <v>0</v>
      </c>
      <c r="L42" s="22">
        <v>0</v>
      </c>
      <c r="M42" s="22">
        <v>0</v>
      </c>
      <c r="N42" s="22">
        <v>0</v>
      </c>
      <c r="O42" s="19">
        <v>1</v>
      </c>
      <c r="Q42" s="19">
        <v>0</v>
      </c>
      <c r="R42" s="19">
        <v>0</v>
      </c>
      <c r="S42" s="19">
        <v>0</v>
      </c>
      <c r="T42" s="19">
        <v>0</v>
      </c>
      <c r="U42" s="20">
        <v>0</v>
      </c>
      <c r="V42" s="20">
        <v>0</v>
      </c>
      <c r="W42" s="20">
        <v>1073</v>
      </c>
      <c r="X42" s="20">
        <v>0</v>
      </c>
      <c r="Y42" s="20">
        <v>0</v>
      </c>
    </row>
    <row r="43" spans="1:25">
      <c r="A43" s="18" t="s">
        <v>1655</v>
      </c>
      <c r="B43" s="19">
        <v>0</v>
      </c>
      <c r="C43" s="19">
        <v>2</v>
      </c>
      <c r="D43" s="20">
        <v>0</v>
      </c>
      <c r="E43" s="19">
        <v>2</v>
      </c>
      <c r="F43" s="19">
        <v>0</v>
      </c>
      <c r="G43" s="19">
        <v>0</v>
      </c>
      <c r="H43" s="19">
        <v>0</v>
      </c>
      <c r="I43" s="19">
        <v>0</v>
      </c>
      <c r="J43" s="19">
        <v>0</v>
      </c>
      <c r="K43" s="19">
        <v>0</v>
      </c>
      <c r="L43" s="22">
        <v>0</v>
      </c>
      <c r="M43" s="22">
        <v>0</v>
      </c>
      <c r="N43" s="22">
        <v>0</v>
      </c>
      <c r="O43" s="19">
        <v>2</v>
      </c>
      <c r="Q43" s="19">
        <v>0</v>
      </c>
      <c r="R43" s="19">
        <v>0</v>
      </c>
      <c r="S43" s="19">
        <v>0</v>
      </c>
      <c r="T43" s="19">
        <v>0</v>
      </c>
      <c r="U43" s="20">
        <v>0</v>
      </c>
      <c r="V43" s="20">
        <v>0</v>
      </c>
      <c r="W43" s="20">
        <v>1870</v>
      </c>
      <c r="X43" s="20">
        <v>0</v>
      </c>
      <c r="Y43" s="20">
        <v>0</v>
      </c>
    </row>
    <row r="44" spans="1:25">
      <c r="A44" s="18" t="s">
        <v>1656</v>
      </c>
      <c r="B44" s="19">
        <v>0</v>
      </c>
      <c r="C44" s="19">
        <v>6</v>
      </c>
      <c r="D44" s="20">
        <v>1900</v>
      </c>
      <c r="E44" s="19">
        <v>6</v>
      </c>
      <c r="F44" s="19">
        <v>0</v>
      </c>
      <c r="G44" s="19">
        <v>2</v>
      </c>
      <c r="H44" s="19">
        <v>0</v>
      </c>
      <c r="I44" s="19">
        <v>0</v>
      </c>
      <c r="J44" s="19">
        <v>0</v>
      </c>
      <c r="K44" s="19">
        <v>2</v>
      </c>
      <c r="L44" s="22">
        <v>0</v>
      </c>
      <c r="M44" s="22">
        <v>0.33333333333333331</v>
      </c>
      <c r="N44" s="22">
        <v>0.33333333333333331</v>
      </c>
      <c r="O44" s="19">
        <v>4</v>
      </c>
      <c r="Q44" s="19">
        <v>0</v>
      </c>
      <c r="R44" s="19">
        <v>0</v>
      </c>
      <c r="S44" s="19">
        <v>0</v>
      </c>
      <c r="T44" s="19">
        <v>2</v>
      </c>
      <c r="U44" s="20">
        <v>3800</v>
      </c>
      <c r="V44" s="20">
        <v>0</v>
      </c>
      <c r="W44" s="20">
        <v>5610</v>
      </c>
      <c r="X44" s="20">
        <v>0</v>
      </c>
      <c r="Y44" s="20">
        <v>2</v>
      </c>
    </row>
    <row r="45" spans="1:25">
      <c r="A45" s="18" t="s">
        <v>1657</v>
      </c>
      <c r="B45" s="19">
        <v>0</v>
      </c>
      <c r="C45" s="19">
        <v>2</v>
      </c>
      <c r="D45" s="20">
        <v>0</v>
      </c>
      <c r="E45" s="19">
        <v>2</v>
      </c>
      <c r="F45" s="19">
        <v>0</v>
      </c>
      <c r="G45" s="19">
        <v>0</v>
      </c>
      <c r="H45" s="19">
        <v>0</v>
      </c>
      <c r="I45" s="19">
        <v>0</v>
      </c>
      <c r="J45" s="19">
        <v>0</v>
      </c>
      <c r="K45" s="19">
        <v>0</v>
      </c>
      <c r="L45" s="22">
        <v>0</v>
      </c>
      <c r="M45" s="22">
        <v>0</v>
      </c>
      <c r="N45" s="22">
        <v>0</v>
      </c>
      <c r="O45" s="19">
        <v>2</v>
      </c>
      <c r="Q45" s="19">
        <v>0</v>
      </c>
      <c r="R45" s="19">
        <v>0</v>
      </c>
      <c r="S45" s="19">
        <v>0</v>
      </c>
      <c r="T45" s="19">
        <v>0</v>
      </c>
      <c r="U45" s="20">
        <v>0</v>
      </c>
      <c r="V45" s="20">
        <v>0</v>
      </c>
      <c r="W45" s="20">
        <v>1870</v>
      </c>
      <c r="X45" s="20">
        <v>0</v>
      </c>
      <c r="Y45" s="20">
        <v>0</v>
      </c>
    </row>
    <row r="46" spans="1:25">
      <c r="A46" s="18" t="s">
        <v>1658</v>
      </c>
      <c r="B46" s="19">
        <v>0</v>
      </c>
      <c r="C46" s="19">
        <v>2</v>
      </c>
      <c r="D46" s="20">
        <v>2178</v>
      </c>
      <c r="E46" s="19">
        <v>2</v>
      </c>
      <c r="F46" s="19">
        <v>0</v>
      </c>
      <c r="G46" s="19">
        <v>1</v>
      </c>
      <c r="H46" s="19">
        <v>0</v>
      </c>
      <c r="I46" s="19">
        <v>0</v>
      </c>
      <c r="J46" s="19">
        <v>0</v>
      </c>
      <c r="K46" s="19">
        <v>1</v>
      </c>
      <c r="L46" s="22">
        <v>0</v>
      </c>
      <c r="M46" s="22">
        <v>0.5</v>
      </c>
      <c r="N46" s="22">
        <v>0.5</v>
      </c>
      <c r="O46" s="19">
        <v>1</v>
      </c>
      <c r="Q46" s="19">
        <v>0</v>
      </c>
      <c r="R46" s="19">
        <v>0</v>
      </c>
      <c r="S46" s="19">
        <v>0</v>
      </c>
      <c r="T46" s="19">
        <v>1</v>
      </c>
      <c r="U46" s="20">
        <v>2178</v>
      </c>
      <c r="V46" s="20">
        <v>0</v>
      </c>
      <c r="W46" s="20">
        <v>2164</v>
      </c>
      <c r="X46" s="20">
        <v>0</v>
      </c>
      <c r="Y46" s="20">
        <v>1</v>
      </c>
    </row>
    <row r="47" spans="1:25">
      <c r="A47" s="18" t="s">
        <v>1659</v>
      </c>
      <c r="B47" s="19">
        <v>0</v>
      </c>
      <c r="C47" s="19">
        <v>1</v>
      </c>
      <c r="D47" s="20">
        <v>0</v>
      </c>
      <c r="E47" s="19">
        <v>1</v>
      </c>
      <c r="F47" s="19">
        <v>0</v>
      </c>
      <c r="G47" s="19">
        <v>0</v>
      </c>
      <c r="H47" s="19">
        <v>0</v>
      </c>
      <c r="I47" s="19">
        <v>0</v>
      </c>
      <c r="J47" s="19">
        <v>0</v>
      </c>
      <c r="K47" s="19">
        <v>0</v>
      </c>
      <c r="L47" s="22">
        <v>0</v>
      </c>
      <c r="M47" s="22">
        <v>0</v>
      </c>
      <c r="N47" s="22">
        <v>0</v>
      </c>
      <c r="O47" s="19">
        <v>1</v>
      </c>
      <c r="Q47" s="19">
        <v>0</v>
      </c>
      <c r="R47" s="19">
        <v>0</v>
      </c>
      <c r="S47" s="19">
        <v>0</v>
      </c>
      <c r="T47" s="19">
        <v>0</v>
      </c>
      <c r="U47" s="20">
        <v>0</v>
      </c>
      <c r="V47" s="20">
        <v>0</v>
      </c>
      <c r="W47" s="20">
        <v>949</v>
      </c>
      <c r="X47" s="20">
        <v>0</v>
      </c>
      <c r="Y47" s="20">
        <v>0</v>
      </c>
    </row>
    <row r="48" spans="1:25">
      <c r="A48" s="18" t="s">
        <v>1660</v>
      </c>
      <c r="B48" s="19">
        <v>0</v>
      </c>
      <c r="C48" s="19">
        <v>1</v>
      </c>
      <c r="D48" s="20">
        <v>0</v>
      </c>
      <c r="E48" s="19">
        <v>1</v>
      </c>
      <c r="F48" s="19">
        <v>0</v>
      </c>
      <c r="G48" s="19">
        <v>0</v>
      </c>
      <c r="H48" s="19">
        <v>0</v>
      </c>
      <c r="I48" s="19">
        <v>0</v>
      </c>
      <c r="J48" s="19">
        <v>0</v>
      </c>
      <c r="K48" s="19">
        <v>0</v>
      </c>
      <c r="L48" s="22">
        <v>0</v>
      </c>
      <c r="M48" s="22">
        <v>0</v>
      </c>
      <c r="N48" s="22">
        <v>0</v>
      </c>
      <c r="O48" s="19">
        <v>1</v>
      </c>
      <c r="Q48" s="19">
        <v>0</v>
      </c>
      <c r="R48" s="19">
        <v>0</v>
      </c>
      <c r="S48" s="19">
        <v>0</v>
      </c>
      <c r="T48" s="19">
        <v>0</v>
      </c>
      <c r="U48" s="20">
        <v>0</v>
      </c>
      <c r="V48" s="20">
        <v>0</v>
      </c>
      <c r="W48" s="20">
        <v>949</v>
      </c>
      <c r="X48" s="20">
        <v>0</v>
      </c>
      <c r="Y48" s="20">
        <v>0</v>
      </c>
    </row>
    <row r="49" spans="1:25">
      <c r="A49" s="18" t="s">
        <v>1661</v>
      </c>
      <c r="B49" s="19">
        <v>0</v>
      </c>
      <c r="C49" s="19">
        <v>2</v>
      </c>
      <c r="D49" s="20">
        <v>1999</v>
      </c>
      <c r="E49" s="19">
        <v>2</v>
      </c>
      <c r="F49" s="19">
        <v>0</v>
      </c>
      <c r="G49" s="19">
        <v>2</v>
      </c>
      <c r="H49" s="19">
        <v>0</v>
      </c>
      <c r="I49" s="19">
        <v>0</v>
      </c>
      <c r="J49" s="19">
        <v>0</v>
      </c>
      <c r="K49" s="19">
        <v>2</v>
      </c>
      <c r="L49" s="22">
        <v>0</v>
      </c>
      <c r="M49" s="22">
        <v>1</v>
      </c>
      <c r="N49" s="22">
        <v>1</v>
      </c>
      <c r="O49" s="19">
        <v>0</v>
      </c>
      <c r="Q49" s="19">
        <v>0</v>
      </c>
      <c r="R49" s="19">
        <v>0</v>
      </c>
      <c r="S49" s="19">
        <v>0</v>
      </c>
      <c r="T49" s="19">
        <v>2</v>
      </c>
      <c r="U49" s="20">
        <v>3998</v>
      </c>
      <c r="V49" s="20">
        <v>0</v>
      </c>
      <c r="W49" s="20">
        <v>1916</v>
      </c>
      <c r="X49" s="20">
        <v>0</v>
      </c>
      <c r="Y49" s="20">
        <v>2</v>
      </c>
    </row>
    <row r="50" spans="1:25">
      <c r="A50" s="18" t="s">
        <v>1662</v>
      </c>
      <c r="B50" s="19">
        <v>0</v>
      </c>
      <c r="C50" s="19">
        <v>1</v>
      </c>
      <c r="D50" s="20">
        <v>0</v>
      </c>
      <c r="E50" s="19">
        <v>1</v>
      </c>
      <c r="F50" s="19">
        <v>1</v>
      </c>
      <c r="G50" s="19">
        <v>0</v>
      </c>
      <c r="H50" s="19">
        <v>0</v>
      </c>
      <c r="I50" s="19">
        <v>0</v>
      </c>
      <c r="J50" s="19">
        <v>1</v>
      </c>
      <c r="K50" s="19">
        <v>0</v>
      </c>
      <c r="L50" s="22">
        <v>1</v>
      </c>
      <c r="M50" s="22">
        <v>0</v>
      </c>
      <c r="N50" s="22">
        <v>-1</v>
      </c>
      <c r="O50" s="19">
        <v>1</v>
      </c>
      <c r="Q50" s="19">
        <v>0</v>
      </c>
      <c r="R50" s="19">
        <v>0</v>
      </c>
      <c r="S50" s="19">
        <v>0</v>
      </c>
      <c r="T50" s="19">
        <v>0</v>
      </c>
      <c r="U50" s="20">
        <v>0</v>
      </c>
      <c r="V50" s="20">
        <v>0</v>
      </c>
      <c r="W50" s="20">
        <v>1129</v>
      </c>
      <c r="X50" s="20">
        <v>0</v>
      </c>
      <c r="Y50" s="20">
        <v>0</v>
      </c>
    </row>
    <row r="51" spans="1:25">
      <c r="A51" s="18" t="s">
        <v>1663</v>
      </c>
      <c r="B51" s="19">
        <v>0</v>
      </c>
      <c r="C51" s="19">
        <v>1</v>
      </c>
      <c r="D51" s="20">
        <v>0</v>
      </c>
      <c r="E51" s="19">
        <v>0</v>
      </c>
      <c r="F51" s="19">
        <v>0</v>
      </c>
      <c r="G51" s="19">
        <v>0</v>
      </c>
      <c r="H51" s="19">
        <v>0</v>
      </c>
      <c r="I51" s="19">
        <v>0</v>
      </c>
      <c r="J51" s="19">
        <v>0</v>
      </c>
      <c r="K51" s="19">
        <v>0</v>
      </c>
      <c r="L51" s="22">
        <v>0</v>
      </c>
      <c r="M51" s="22">
        <v>0</v>
      </c>
      <c r="N51" s="22">
        <v>0</v>
      </c>
      <c r="O51" s="19">
        <v>1</v>
      </c>
      <c r="Q51" s="19">
        <v>0</v>
      </c>
      <c r="R51" s="19">
        <v>0</v>
      </c>
      <c r="S51" s="19">
        <v>0</v>
      </c>
      <c r="T51" s="19">
        <v>0</v>
      </c>
      <c r="U51" s="20">
        <v>0</v>
      </c>
      <c r="V51" s="20">
        <v>0</v>
      </c>
      <c r="W51" s="20">
        <v>759</v>
      </c>
      <c r="X51" s="20">
        <v>0</v>
      </c>
      <c r="Y51" s="20">
        <v>0</v>
      </c>
    </row>
    <row r="52" spans="1:25">
      <c r="A52" s="18" t="s">
        <v>1664</v>
      </c>
      <c r="B52" s="19">
        <v>0</v>
      </c>
      <c r="C52" s="19">
        <v>1</v>
      </c>
      <c r="D52" s="20">
        <v>0</v>
      </c>
      <c r="E52" s="19">
        <v>1</v>
      </c>
      <c r="F52" s="19">
        <v>0</v>
      </c>
      <c r="G52" s="19">
        <v>0</v>
      </c>
      <c r="H52" s="19">
        <v>0</v>
      </c>
      <c r="I52" s="19">
        <v>0</v>
      </c>
      <c r="J52" s="19">
        <v>0</v>
      </c>
      <c r="K52" s="19">
        <v>0</v>
      </c>
      <c r="L52" s="22">
        <v>0</v>
      </c>
      <c r="M52" s="22">
        <v>0</v>
      </c>
      <c r="N52" s="22">
        <v>0</v>
      </c>
      <c r="O52" s="19">
        <v>1</v>
      </c>
      <c r="Q52" s="19">
        <v>0</v>
      </c>
      <c r="R52" s="19">
        <v>0</v>
      </c>
      <c r="S52" s="19">
        <v>0</v>
      </c>
      <c r="T52" s="19">
        <v>0</v>
      </c>
      <c r="U52" s="20">
        <v>0</v>
      </c>
      <c r="V52" s="20">
        <v>0</v>
      </c>
      <c r="W52" s="20">
        <v>759</v>
      </c>
      <c r="X52" s="20">
        <v>0</v>
      </c>
      <c r="Y52" s="20">
        <v>0</v>
      </c>
    </row>
    <row r="53" spans="1:25">
      <c r="A53" s="18" t="s">
        <v>1665</v>
      </c>
      <c r="B53" s="19">
        <v>0</v>
      </c>
      <c r="C53" s="19">
        <v>4</v>
      </c>
      <c r="D53" s="20">
        <v>0</v>
      </c>
      <c r="E53" s="19">
        <v>2</v>
      </c>
      <c r="F53" s="19">
        <v>0</v>
      </c>
      <c r="G53" s="19">
        <v>0</v>
      </c>
      <c r="H53" s="19">
        <v>0</v>
      </c>
      <c r="I53" s="19">
        <v>0</v>
      </c>
      <c r="J53" s="19">
        <v>0</v>
      </c>
      <c r="K53" s="19">
        <v>0</v>
      </c>
      <c r="L53" s="22">
        <v>0</v>
      </c>
      <c r="M53" s="22">
        <v>0</v>
      </c>
      <c r="N53" s="22">
        <v>0</v>
      </c>
      <c r="O53" s="19">
        <v>4</v>
      </c>
      <c r="Q53" s="19">
        <v>0</v>
      </c>
      <c r="R53" s="19">
        <v>0</v>
      </c>
      <c r="S53" s="19">
        <v>0</v>
      </c>
      <c r="T53" s="19">
        <v>0</v>
      </c>
      <c r="U53" s="20">
        <v>0</v>
      </c>
      <c r="V53" s="20">
        <v>0</v>
      </c>
      <c r="W53" s="20">
        <v>3036</v>
      </c>
      <c r="X53" s="20">
        <v>0</v>
      </c>
      <c r="Y53" s="20">
        <v>0</v>
      </c>
    </row>
    <row r="54" spans="1:25">
      <c r="A54" s="18" t="s">
        <v>1666</v>
      </c>
      <c r="B54" s="19">
        <v>0</v>
      </c>
      <c r="C54" s="19">
        <v>2</v>
      </c>
      <c r="D54" s="20">
        <v>0</v>
      </c>
      <c r="E54" s="19">
        <v>2</v>
      </c>
      <c r="F54" s="19">
        <v>0</v>
      </c>
      <c r="G54" s="19">
        <v>0</v>
      </c>
      <c r="H54" s="19">
        <v>0</v>
      </c>
      <c r="I54" s="19">
        <v>0</v>
      </c>
      <c r="J54" s="19">
        <v>0</v>
      </c>
      <c r="K54" s="19">
        <v>0</v>
      </c>
      <c r="L54" s="22">
        <v>0</v>
      </c>
      <c r="M54" s="22">
        <v>0</v>
      </c>
      <c r="N54" s="22">
        <v>0</v>
      </c>
      <c r="O54" s="19">
        <v>2</v>
      </c>
      <c r="Q54" s="19">
        <v>0</v>
      </c>
      <c r="R54" s="19">
        <v>0</v>
      </c>
      <c r="S54" s="19">
        <v>0</v>
      </c>
      <c r="T54" s="19">
        <v>0</v>
      </c>
      <c r="U54" s="20">
        <v>0</v>
      </c>
      <c r="V54" s="20">
        <v>0</v>
      </c>
      <c r="W54" s="20">
        <v>1518</v>
      </c>
      <c r="X54" s="20">
        <v>0</v>
      </c>
      <c r="Y54" s="20">
        <v>0</v>
      </c>
    </row>
    <row r="55" spans="1:25">
      <c r="A55" s="18" t="s">
        <v>1667</v>
      </c>
      <c r="B55" s="19">
        <v>0</v>
      </c>
      <c r="C55" s="19">
        <v>1</v>
      </c>
      <c r="D55" s="20">
        <v>0</v>
      </c>
      <c r="E55" s="19">
        <v>1</v>
      </c>
      <c r="F55" s="19">
        <v>0</v>
      </c>
      <c r="G55" s="19">
        <v>0</v>
      </c>
      <c r="H55" s="19">
        <v>0</v>
      </c>
      <c r="I55" s="19">
        <v>0</v>
      </c>
      <c r="J55" s="19">
        <v>0</v>
      </c>
      <c r="K55" s="19">
        <v>0</v>
      </c>
      <c r="L55" s="22">
        <v>0</v>
      </c>
      <c r="M55" s="22">
        <v>0</v>
      </c>
      <c r="N55" s="22">
        <v>0</v>
      </c>
      <c r="O55" s="19">
        <v>1</v>
      </c>
      <c r="Q55" s="19">
        <v>0</v>
      </c>
      <c r="R55" s="19">
        <v>0</v>
      </c>
      <c r="S55" s="19">
        <v>0</v>
      </c>
      <c r="T55" s="19">
        <v>0</v>
      </c>
      <c r="U55" s="20">
        <v>0</v>
      </c>
      <c r="V55" s="20">
        <v>0</v>
      </c>
      <c r="W55" s="20">
        <v>887</v>
      </c>
      <c r="X55" s="20">
        <v>0</v>
      </c>
      <c r="Y55" s="20">
        <v>0</v>
      </c>
    </row>
    <row r="56" spans="1:25">
      <c r="A56" s="18" t="s">
        <v>1668</v>
      </c>
      <c r="B56" s="19">
        <v>0</v>
      </c>
      <c r="C56" s="19">
        <v>2</v>
      </c>
      <c r="D56" s="20">
        <v>0</v>
      </c>
      <c r="E56" s="19">
        <v>2</v>
      </c>
      <c r="F56" s="19">
        <v>1</v>
      </c>
      <c r="G56" s="19">
        <v>0</v>
      </c>
      <c r="H56" s="19">
        <v>0</v>
      </c>
      <c r="I56" s="19">
        <v>0</v>
      </c>
      <c r="J56" s="19">
        <v>1</v>
      </c>
      <c r="K56" s="19">
        <v>0</v>
      </c>
      <c r="L56" s="22">
        <v>0.5</v>
      </c>
      <c r="M56" s="22">
        <v>0</v>
      </c>
      <c r="N56" s="22">
        <v>-0.5</v>
      </c>
      <c r="O56" s="19">
        <v>2</v>
      </c>
      <c r="Q56" s="19">
        <v>0</v>
      </c>
      <c r="R56" s="19">
        <v>0</v>
      </c>
      <c r="S56" s="19">
        <v>0</v>
      </c>
      <c r="T56" s="19">
        <v>0</v>
      </c>
      <c r="U56" s="20">
        <v>0</v>
      </c>
      <c r="V56" s="20">
        <v>0</v>
      </c>
      <c r="W56" s="20">
        <v>1774</v>
      </c>
      <c r="X56" s="20">
        <v>0</v>
      </c>
      <c r="Y56" s="20">
        <v>0</v>
      </c>
    </row>
    <row r="57" spans="1:25">
      <c r="A57" s="18" t="s">
        <v>1669</v>
      </c>
      <c r="B57" s="19">
        <v>0</v>
      </c>
      <c r="C57" s="19">
        <v>1</v>
      </c>
      <c r="D57" s="20">
        <v>0</v>
      </c>
      <c r="E57" s="19">
        <v>0</v>
      </c>
      <c r="F57" s="19">
        <v>0</v>
      </c>
      <c r="G57" s="19">
        <v>0</v>
      </c>
      <c r="H57" s="19">
        <v>0</v>
      </c>
      <c r="I57" s="19">
        <v>0</v>
      </c>
      <c r="J57" s="19">
        <v>0</v>
      </c>
      <c r="K57" s="19">
        <v>0</v>
      </c>
      <c r="L57" s="22">
        <v>0</v>
      </c>
      <c r="M57" s="22">
        <v>0</v>
      </c>
      <c r="N57" s="22">
        <v>0</v>
      </c>
      <c r="O57" s="19">
        <v>1</v>
      </c>
      <c r="Q57" s="19">
        <v>0</v>
      </c>
      <c r="R57" s="19">
        <v>0</v>
      </c>
      <c r="S57" s="19">
        <v>0</v>
      </c>
      <c r="T57" s="19">
        <v>0</v>
      </c>
      <c r="U57" s="20">
        <v>0</v>
      </c>
      <c r="V57" s="20">
        <v>0</v>
      </c>
      <c r="W57" s="20">
        <v>887</v>
      </c>
      <c r="X57" s="20">
        <v>0</v>
      </c>
      <c r="Y57" s="20">
        <v>0</v>
      </c>
    </row>
    <row r="58" spans="1:25">
      <c r="A58" s="18" t="s">
        <v>1670</v>
      </c>
      <c r="B58" s="19">
        <v>0</v>
      </c>
      <c r="C58" s="19">
        <v>1</v>
      </c>
      <c r="D58" s="20">
        <v>0</v>
      </c>
      <c r="E58" s="19">
        <v>1</v>
      </c>
      <c r="F58" s="19">
        <v>0</v>
      </c>
      <c r="G58" s="19">
        <v>0</v>
      </c>
      <c r="H58" s="19">
        <v>0</v>
      </c>
      <c r="I58" s="19">
        <v>0</v>
      </c>
      <c r="J58" s="19">
        <v>0</v>
      </c>
      <c r="K58" s="19">
        <v>0</v>
      </c>
      <c r="L58" s="22">
        <v>0</v>
      </c>
      <c r="M58" s="22">
        <v>0</v>
      </c>
      <c r="N58" s="22">
        <v>0</v>
      </c>
      <c r="O58" s="19">
        <v>1</v>
      </c>
      <c r="Q58" s="19">
        <v>0</v>
      </c>
      <c r="R58" s="19">
        <v>0</v>
      </c>
      <c r="S58" s="19">
        <v>0</v>
      </c>
      <c r="T58" s="19">
        <v>0</v>
      </c>
      <c r="U58" s="20">
        <v>0</v>
      </c>
      <c r="V58" s="20">
        <v>0</v>
      </c>
      <c r="W58" s="20">
        <v>1137</v>
      </c>
      <c r="X58" s="20">
        <v>0</v>
      </c>
      <c r="Y58" s="20">
        <v>0</v>
      </c>
    </row>
    <row r="59" spans="1:25">
      <c r="A59" s="18" t="s">
        <v>1671</v>
      </c>
      <c r="B59" s="19">
        <v>0</v>
      </c>
      <c r="C59" s="19">
        <v>4</v>
      </c>
      <c r="D59" s="20">
        <v>0</v>
      </c>
      <c r="E59" s="19">
        <v>4</v>
      </c>
      <c r="F59" s="19">
        <v>0</v>
      </c>
      <c r="G59" s="19">
        <v>0</v>
      </c>
      <c r="H59" s="19">
        <v>0</v>
      </c>
      <c r="I59" s="19">
        <v>0</v>
      </c>
      <c r="J59" s="19">
        <v>0</v>
      </c>
      <c r="K59" s="19">
        <v>0</v>
      </c>
      <c r="L59" s="22">
        <v>0</v>
      </c>
      <c r="M59" s="22">
        <v>0</v>
      </c>
      <c r="N59" s="22">
        <v>0</v>
      </c>
      <c r="O59" s="19">
        <v>4</v>
      </c>
      <c r="Q59" s="19">
        <v>0</v>
      </c>
      <c r="R59" s="19">
        <v>0</v>
      </c>
      <c r="S59" s="19">
        <v>0</v>
      </c>
      <c r="T59" s="19">
        <v>0</v>
      </c>
      <c r="U59" s="20">
        <v>0</v>
      </c>
      <c r="V59" s="20">
        <v>0</v>
      </c>
      <c r="W59" s="20">
        <v>4264</v>
      </c>
      <c r="X59" s="20">
        <v>0</v>
      </c>
      <c r="Y59" s="20">
        <v>0</v>
      </c>
    </row>
    <row r="60" spans="1:25">
      <c r="A60" s="18" t="s">
        <v>1672</v>
      </c>
      <c r="B60" s="19">
        <v>0</v>
      </c>
      <c r="C60" s="19">
        <v>2</v>
      </c>
      <c r="D60" s="20">
        <v>0</v>
      </c>
      <c r="E60" s="19">
        <v>2</v>
      </c>
      <c r="F60" s="19">
        <v>0</v>
      </c>
      <c r="G60" s="19">
        <v>0</v>
      </c>
      <c r="H60" s="19">
        <v>0</v>
      </c>
      <c r="I60" s="19">
        <v>0</v>
      </c>
      <c r="J60" s="19">
        <v>0</v>
      </c>
      <c r="K60" s="19">
        <v>0</v>
      </c>
      <c r="L60" s="22">
        <v>0</v>
      </c>
      <c r="M60" s="22">
        <v>0</v>
      </c>
      <c r="N60" s="22">
        <v>0</v>
      </c>
      <c r="O60" s="19">
        <v>2</v>
      </c>
      <c r="Q60" s="19">
        <v>0</v>
      </c>
      <c r="R60" s="19">
        <v>0</v>
      </c>
      <c r="S60" s="19">
        <v>0</v>
      </c>
      <c r="T60" s="19">
        <v>0</v>
      </c>
      <c r="U60" s="20">
        <v>0</v>
      </c>
      <c r="V60" s="20">
        <v>0</v>
      </c>
      <c r="W60" s="20">
        <v>2132</v>
      </c>
      <c r="X60" s="20">
        <v>0</v>
      </c>
      <c r="Y60" s="20">
        <v>0</v>
      </c>
    </row>
    <row r="61" spans="1:25">
      <c r="A61" s="18" t="s">
        <v>1673</v>
      </c>
      <c r="B61" s="19">
        <v>0</v>
      </c>
      <c r="C61" s="19">
        <v>9</v>
      </c>
      <c r="D61" s="20">
        <v>2366</v>
      </c>
      <c r="E61" s="19">
        <v>8</v>
      </c>
      <c r="F61" s="19">
        <v>0</v>
      </c>
      <c r="G61" s="19">
        <v>1</v>
      </c>
      <c r="H61" s="19">
        <v>0</v>
      </c>
      <c r="I61" s="19">
        <v>0</v>
      </c>
      <c r="J61" s="19">
        <v>0</v>
      </c>
      <c r="K61" s="19">
        <v>1</v>
      </c>
      <c r="L61" s="22">
        <v>0</v>
      </c>
      <c r="M61" s="22">
        <v>0.1111111111111111</v>
      </c>
      <c r="N61" s="22">
        <v>0.1111111111111111</v>
      </c>
      <c r="O61" s="19">
        <v>8</v>
      </c>
      <c r="Q61" s="19">
        <v>0</v>
      </c>
      <c r="R61" s="19">
        <v>0</v>
      </c>
      <c r="S61" s="19">
        <v>0</v>
      </c>
      <c r="T61" s="19">
        <v>1</v>
      </c>
      <c r="U61" s="20">
        <v>2366</v>
      </c>
      <c r="V61" s="20">
        <v>0</v>
      </c>
      <c r="W61" s="20">
        <v>9594</v>
      </c>
      <c r="X61" s="20">
        <v>0</v>
      </c>
      <c r="Y61" s="20">
        <v>1</v>
      </c>
    </row>
    <row r="62" spans="1:25">
      <c r="A62" s="18" t="s">
        <v>1674</v>
      </c>
      <c r="B62" s="19">
        <v>0</v>
      </c>
      <c r="C62" s="19">
        <v>8</v>
      </c>
      <c r="D62" s="20">
        <v>0</v>
      </c>
      <c r="E62" s="19">
        <v>8</v>
      </c>
      <c r="F62" s="19">
        <v>0</v>
      </c>
      <c r="G62" s="19">
        <v>0</v>
      </c>
      <c r="H62" s="19">
        <v>0</v>
      </c>
      <c r="I62" s="19">
        <v>0</v>
      </c>
      <c r="J62" s="19">
        <v>0</v>
      </c>
      <c r="K62" s="19">
        <v>0</v>
      </c>
      <c r="L62" s="22">
        <v>0</v>
      </c>
      <c r="M62" s="22">
        <v>0</v>
      </c>
      <c r="N62" s="22">
        <v>0</v>
      </c>
      <c r="O62" s="19">
        <v>8</v>
      </c>
      <c r="Q62" s="19">
        <v>0</v>
      </c>
      <c r="R62" s="19">
        <v>0</v>
      </c>
      <c r="S62" s="19">
        <v>0</v>
      </c>
      <c r="T62" s="19">
        <v>0</v>
      </c>
      <c r="U62" s="20">
        <v>0</v>
      </c>
      <c r="V62" s="20">
        <v>0</v>
      </c>
      <c r="W62" s="20">
        <v>8528</v>
      </c>
      <c r="X62" s="20">
        <v>0</v>
      </c>
      <c r="Y62" s="20">
        <v>0</v>
      </c>
    </row>
    <row r="63" spans="1:25">
      <c r="A63" s="18" t="s">
        <v>1675</v>
      </c>
      <c r="B63" s="19">
        <v>0</v>
      </c>
      <c r="C63" s="19">
        <v>4</v>
      </c>
      <c r="D63" s="20">
        <v>0</v>
      </c>
      <c r="E63" s="19">
        <v>4</v>
      </c>
      <c r="F63" s="19">
        <v>0</v>
      </c>
      <c r="G63" s="19">
        <v>0</v>
      </c>
      <c r="H63" s="19">
        <v>0</v>
      </c>
      <c r="I63" s="19">
        <v>0</v>
      </c>
      <c r="J63" s="19">
        <v>0</v>
      </c>
      <c r="K63" s="19">
        <v>0</v>
      </c>
      <c r="L63" s="22">
        <v>0</v>
      </c>
      <c r="M63" s="22">
        <v>0</v>
      </c>
      <c r="N63" s="22">
        <v>0</v>
      </c>
      <c r="O63" s="19">
        <v>4</v>
      </c>
      <c r="Q63" s="19">
        <v>0</v>
      </c>
      <c r="R63" s="19">
        <v>0</v>
      </c>
      <c r="S63" s="19">
        <v>0</v>
      </c>
      <c r="T63" s="19">
        <v>0</v>
      </c>
      <c r="U63" s="20">
        <v>0</v>
      </c>
      <c r="V63" s="20">
        <v>0</v>
      </c>
      <c r="W63" s="20">
        <v>4264</v>
      </c>
      <c r="X63" s="20">
        <v>0</v>
      </c>
      <c r="Y63" s="20">
        <v>0</v>
      </c>
    </row>
    <row r="64" spans="1:25">
      <c r="A64" s="18" t="s">
        <v>1676</v>
      </c>
      <c r="B64" s="19">
        <v>0</v>
      </c>
      <c r="C64" s="19">
        <v>19</v>
      </c>
      <c r="D64" s="20">
        <v>0</v>
      </c>
      <c r="E64" s="19">
        <v>19</v>
      </c>
      <c r="F64" s="19">
        <v>1</v>
      </c>
      <c r="G64" s="19">
        <v>0</v>
      </c>
      <c r="H64" s="19">
        <v>0</v>
      </c>
      <c r="I64" s="19">
        <v>0</v>
      </c>
      <c r="J64" s="19">
        <v>1</v>
      </c>
      <c r="K64" s="19">
        <v>0</v>
      </c>
      <c r="L64" s="22">
        <v>5.2631578947368418E-2</v>
      </c>
      <c r="M64" s="22">
        <v>0</v>
      </c>
      <c r="N64" s="22">
        <v>-5.2631578947368418E-2</v>
      </c>
      <c r="O64" s="19">
        <v>19</v>
      </c>
      <c r="Q64" s="19">
        <v>0</v>
      </c>
      <c r="R64" s="19">
        <v>0</v>
      </c>
      <c r="S64" s="19">
        <v>0</v>
      </c>
      <c r="T64" s="19">
        <v>0</v>
      </c>
      <c r="U64" s="20">
        <v>0</v>
      </c>
      <c r="V64" s="20">
        <v>0</v>
      </c>
      <c r="W64" s="20">
        <v>20254</v>
      </c>
      <c r="X64" s="20">
        <v>0</v>
      </c>
      <c r="Y64" s="20">
        <v>0</v>
      </c>
    </row>
    <row r="65" spans="1:25">
      <c r="A65" s="18" t="s">
        <v>1677</v>
      </c>
      <c r="B65" s="19">
        <v>0</v>
      </c>
      <c r="C65" s="19">
        <v>3</v>
      </c>
      <c r="D65" s="20">
        <v>0</v>
      </c>
      <c r="E65" s="19">
        <v>3</v>
      </c>
      <c r="F65" s="19">
        <v>0</v>
      </c>
      <c r="G65" s="19">
        <v>0</v>
      </c>
      <c r="H65" s="19">
        <v>0</v>
      </c>
      <c r="I65" s="19">
        <v>0</v>
      </c>
      <c r="J65" s="19">
        <v>0</v>
      </c>
      <c r="K65" s="19">
        <v>0</v>
      </c>
      <c r="L65" s="22">
        <v>0</v>
      </c>
      <c r="M65" s="22">
        <v>0</v>
      </c>
      <c r="N65" s="22">
        <v>0</v>
      </c>
      <c r="O65" s="19">
        <v>3</v>
      </c>
      <c r="Q65" s="19">
        <v>0</v>
      </c>
      <c r="R65" s="19">
        <v>0</v>
      </c>
      <c r="S65" s="19">
        <v>0</v>
      </c>
      <c r="T65" s="19">
        <v>0</v>
      </c>
      <c r="U65" s="20">
        <v>0</v>
      </c>
      <c r="V65" s="20">
        <v>0</v>
      </c>
      <c r="W65" s="20">
        <v>3198</v>
      </c>
      <c r="X65" s="20">
        <v>0</v>
      </c>
      <c r="Y65" s="20">
        <v>0</v>
      </c>
    </row>
    <row r="66" spans="1:25">
      <c r="A66" s="18" t="s">
        <v>1678</v>
      </c>
      <c r="B66" s="19">
        <v>0</v>
      </c>
      <c r="C66" s="19">
        <v>4</v>
      </c>
      <c r="D66" s="20">
        <v>0</v>
      </c>
      <c r="E66" s="19">
        <v>4</v>
      </c>
      <c r="F66" s="19">
        <v>0</v>
      </c>
      <c r="G66" s="19">
        <v>0</v>
      </c>
      <c r="H66" s="19">
        <v>0</v>
      </c>
      <c r="I66" s="19">
        <v>0</v>
      </c>
      <c r="J66" s="19">
        <v>0</v>
      </c>
      <c r="K66" s="19">
        <v>0</v>
      </c>
      <c r="L66" s="22">
        <v>0</v>
      </c>
      <c r="M66" s="22">
        <v>0</v>
      </c>
      <c r="N66" s="22">
        <v>0</v>
      </c>
      <c r="O66" s="19">
        <v>4</v>
      </c>
      <c r="Q66" s="19">
        <v>0</v>
      </c>
      <c r="R66" s="19">
        <v>0</v>
      </c>
      <c r="S66" s="19">
        <v>0</v>
      </c>
      <c r="T66" s="19">
        <v>0</v>
      </c>
      <c r="U66" s="20">
        <v>0</v>
      </c>
      <c r="V66" s="20">
        <v>0</v>
      </c>
      <c r="W66" s="20">
        <v>4824</v>
      </c>
      <c r="X66" s="20">
        <v>0</v>
      </c>
      <c r="Y66" s="20">
        <v>0</v>
      </c>
    </row>
    <row r="67" spans="1:25">
      <c r="A67" s="18" t="s">
        <v>1679</v>
      </c>
      <c r="B67" s="19">
        <v>0</v>
      </c>
      <c r="C67" s="19">
        <v>1</v>
      </c>
      <c r="D67" s="20">
        <v>0</v>
      </c>
      <c r="E67" s="19">
        <v>0</v>
      </c>
      <c r="F67" s="19">
        <v>0</v>
      </c>
      <c r="G67" s="19">
        <v>0</v>
      </c>
      <c r="H67" s="19">
        <v>0</v>
      </c>
      <c r="I67" s="19">
        <v>0</v>
      </c>
      <c r="J67" s="19">
        <v>0</v>
      </c>
      <c r="K67" s="19">
        <v>0</v>
      </c>
      <c r="L67" s="22">
        <v>0</v>
      </c>
      <c r="M67" s="22">
        <v>0</v>
      </c>
      <c r="N67" s="22">
        <v>0</v>
      </c>
      <c r="O67" s="19">
        <v>1</v>
      </c>
      <c r="Q67" s="19">
        <v>0</v>
      </c>
      <c r="R67" s="19">
        <v>0</v>
      </c>
      <c r="S67" s="19">
        <v>0</v>
      </c>
      <c r="T67" s="19">
        <v>0</v>
      </c>
      <c r="U67" s="20">
        <v>0</v>
      </c>
      <c r="V67" s="20">
        <v>0</v>
      </c>
      <c r="W67" s="20">
        <v>1206</v>
      </c>
      <c r="X67" s="20">
        <v>0</v>
      </c>
      <c r="Y67" s="20">
        <v>0</v>
      </c>
    </row>
    <row r="68" spans="1:25">
      <c r="A68" s="18" t="s">
        <v>1680</v>
      </c>
      <c r="B68" s="19">
        <v>0</v>
      </c>
      <c r="C68" s="19">
        <v>6</v>
      </c>
      <c r="D68" s="20">
        <v>0</v>
      </c>
      <c r="E68" s="19">
        <v>4</v>
      </c>
      <c r="F68" s="19">
        <v>0</v>
      </c>
      <c r="G68" s="19">
        <v>0</v>
      </c>
      <c r="H68" s="19">
        <v>0</v>
      </c>
      <c r="I68" s="19">
        <v>0</v>
      </c>
      <c r="J68" s="19">
        <v>0</v>
      </c>
      <c r="K68" s="19">
        <v>0</v>
      </c>
      <c r="L68" s="22">
        <v>0</v>
      </c>
      <c r="M68" s="22">
        <v>0</v>
      </c>
      <c r="N68" s="22">
        <v>0</v>
      </c>
      <c r="O68" s="19">
        <v>6</v>
      </c>
      <c r="Q68" s="19">
        <v>0</v>
      </c>
      <c r="R68" s="19">
        <v>0</v>
      </c>
      <c r="S68" s="19">
        <v>0</v>
      </c>
      <c r="T68" s="19">
        <v>0</v>
      </c>
      <c r="U68" s="20">
        <v>0</v>
      </c>
      <c r="V68" s="20">
        <v>0</v>
      </c>
      <c r="W68" s="20">
        <v>7236</v>
      </c>
      <c r="X68" s="20">
        <v>0</v>
      </c>
      <c r="Y68" s="20">
        <v>0</v>
      </c>
    </row>
    <row r="69" spans="1:25">
      <c r="A69" s="18" t="s">
        <v>1681</v>
      </c>
      <c r="B69" s="19">
        <v>0</v>
      </c>
      <c r="C69" s="19">
        <v>1</v>
      </c>
      <c r="D69" s="20">
        <v>0</v>
      </c>
      <c r="E69" s="19">
        <v>1</v>
      </c>
      <c r="F69" s="19">
        <v>0</v>
      </c>
      <c r="G69" s="19">
        <v>0</v>
      </c>
      <c r="H69" s="19">
        <v>0</v>
      </c>
      <c r="I69" s="19">
        <v>0</v>
      </c>
      <c r="J69" s="19">
        <v>0</v>
      </c>
      <c r="K69" s="19">
        <v>0</v>
      </c>
      <c r="L69" s="22">
        <v>0</v>
      </c>
      <c r="M69" s="22">
        <v>0</v>
      </c>
      <c r="N69" s="22">
        <v>0</v>
      </c>
      <c r="O69" s="19">
        <v>1</v>
      </c>
      <c r="Q69" s="19">
        <v>0</v>
      </c>
      <c r="R69" s="19">
        <v>0</v>
      </c>
      <c r="S69" s="19">
        <v>0</v>
      </c>
      <c r="T69" s="19">
        <v>0</v>
      </c>
      <c r="U69" s="20">
        <v>0</v>
      </c>
      <c r="V69" s="20">
        <v>0</v>
      </c>
      <c r="W69" s="20">
        <v>1193</v>
      </c>
      <c r="X69" s="20">
        <v>0</v>
      </c>
      <c r="Y69" s="20">
        <v>0</v>
      </c>
    </row>
    <row r="70" spans="1:25">
      <c r="A70" s="18" t="s">
        <v>1682</v>
      </c>
      <c r="B70" s="19">
        <v>0</v>
      </c>
      <c r="C70" s="19">
        <v>4</v>
      </c>
      <c r="D70" s="20">
        <v>2733</v>
      </c>
      <c r="E70" s="19">
        <v>3</v>
      </c>
      <c r="F70" s="19">
        <v>0</v>
      </c>
      <c r="G70" s="19">
        <v>1</v>
      </c>
      <c r="H70" s="19">
        <v>0</v>
      </c>
      <c r="I70" s="19">
        <v>0</v>
      </c>
      <c r="J70" s="19">
        <v>0</v>
      </c>
      <c r="K70" s="19">
        <v>1</v>
      </c>
      <c r="L70" s="22">
        <v>0</v>
      </c>
      <c r="M70" s="22">
        <v>0.25</v>
      </c>
      <c r="N70" s="22">
        <v>0.25</v>
      </c>
      <c r="O70" s="19">
        <v>3</v>
      </c>
      <c r="Q70" s="19">
        <v>0</v>
      </c>
      <c r="R70" s="19">
        <v>0</v>
      </c>
      <c r="S70" s="19">
        <v>0</v>
      </c>
      <c r="T70" s="19">
        <v>1</v>
      </c>
      <c r="U70" s="20">
        <v>2733</v>
      </c>
      <c r="V70" s="20">
        <v>0</v>
      </c>
      <c r="W70" s="20">
        <v>4772</v>
      </c>
      <c r="X70" s="20">
        <v>0</v>
      </c>
      <c r="Y70" s="20">
        <v>1</v>
      </c>
    </row>
    <row r="71" spans="1:25">
      <c r="A71" s="18" t="s">
        <v>1683</v>
      </c>
      <c r="B71" s="19">
        <v>0</v>
      </c>
      <c r="C71" s="19">
        <v>1</v>
      </c>
      <c r="D71" s="20">
        <v>0</v>
      </c>
      <c r="E71" s="19">
        <v>1</v>
      </c>
      <c r="F71" s="19">
        <v>0</v>
      </c>
      <c r="G71" s="19">
        <v>0</v>
      </c>
      <c r="H71" s="19">
        <v>0</v>
      </c>
      <c r="I71" s="19">
        <v>0</v>
      </c>
      <c r="J71" s="19">
        <v>0</v>
      </c>
      <c r="K71" s="19">
        <v>0</v>
      </c>
      <c r="L71" s="22">
        <v>0</v>
      </c>
      <c r="M71" s="22">
        <v>0</v>
      </c>
      <c r="N71" s="22">
        <v>0</v>
      </c>
      <c r="O71" s="19">
        <v>1</v>
      </c>
      <c r="Q71" s="19">
        <v>0</v>
      </c>
      <c r="R71" s="19">
        <v>0</v>
      </c>
      <c r="S71" s="19">
        <v>0</v>
      </c>
      <c r="T71" s="19">
        <v>0</v>
      </c>
      <c r="U71" s="20">
        <v>0</v>
      </c>
      <c r="V71" s="20">
        <v>0</v>
      </c>
      <c r="W71" s="20">
        <v>1066</v>
      </c>
      <c r="X71" s="20">
        <v>0</v>
      </c>
      <c r="Y71" s="20">
        <v>0</v>
      </c>
    </row>
    <row r="72" spans="1:25">
      <c r="A72" s="18" t="s">
        <v>1684</v>
      </c>
      <c r="B72" s="19">
        <v>0</v>
      </c>
      <c r="C72" s="19">
        <v>3</v>
      </c>
      <c r="D72" s="20">
        <v>0</v>
      </c>
      <c r="E72" s="19">
        <v>3</v>
      </c>
      <c r="F72" s="19">
        <v>1</v>
      </c>
      <c r="G72" s="19">
        <v>0</v>
      </c>
      <c r="H72" s="19">
        <v>0</v>
      </c>
      <c r="I72" s="19">
        <v>0</v>
      </c>
      <c r="J72" s="19">
        <v>1</v>
      </c>
      <c r="K72" s="19">
        <v>0</v>
      </c>
      <c r="L72" s="22">
        <v>0.33333333333333331</v>
      </c>
      <c r="M72" s="22">
        <v>0</v>
      </c>
      <c r="N72" s="22">
        <v>-0.33333333333333331</v>
      </c>
      <c r="O72" s="19">
        <v>3</v>
      </c>
      <c r="Q72" s="19">
        <v>0</v>
      </c>
      <c r="R72" s="19">
        <v>0</v>
      </c>
      <c r="S72" s="19">
        <v>0</v>
      </c>
      <c r="T72" s="19">
        <v>0</v>
      </c>
      <c r="U72" s="20">
        <v>0</v>
      </c>
      <c r="V72" s="20">
        <v>0</v>
      </c>
      <c r="W72" s="20">
        <v>3198</v>
      </c>
      <c r="X72" s="20">
        <v>0</v>
      </c>
      <c r="Y72" s="20">
        <v>0</v>
      </c>
    </row>
    <row r="73" spans="1:25">
      <c r="A73" s="18" t="s">
        <v>1685</v>
      </c>
      <c r="B73" s="19">
        <v>0</v>
      </c>
      <c r="C73" s="19">
        <v>2</v>
      </c>
      <c r="D73" s="20">
        <v>2285</v>
      </c>
      <c r="E73" s="19">
        <v>1</v>
      </c>
      <c r="F73" s="19">
        <v>0</v>
      </c>
      <c r="G73" s="19">
        <v>0</v>
      </c>
      <c r="H73" s="19">
        <v>1</v>
      </c>
      <c r="I73" s="19">
        <v>1</v>
      </c>
      <c r="J73" s="19">
        <v>1</v>
      </c>
      <c r="K73" s="19">
        <v>1</v>
      </c>
      <c r="L73" s="22">
        <v>0.5</v>
      </c>
      <c r="M73" s="22">
        <v>0.5</v>
      </c>
      <c r="N73" s="22">
        <v>0</v>
      </c>
      <c r="O73" s="19">
        <v>1</v>
      </c>
      <c r="Q73" s="19">
        <v>0</v>
      </c>
      <c r="R73" s="19">
        <v>0</v>
      </c>
      <c r="S73" s="19">
        <v>0</v>
      </c>
      <c r="T73" s="19">
        <v>1</v>
      </c>
      <c r="U73" s="20">
        <v>2285</v>
      </c>
      <c r="V73" s="20">
        <v>0</v>
      </c>
      <c r="W73" s="20">
        <v>2300</v>
      </c>
      <c r="X73" s="20">
        <v>1</v>
      </c>
      <c r="Y73" s="20">
        <v>1</v>
      </c>
    </row>
    <row r="74" spans="1:25">
      <c r="A74" s="18" t="s">
        <v>1686</v>
      </c>
      <c r="B74" s="19">
        <v>0</v>
      </c>
      <c r="C74" s="19">
        <v>2</v>
      </c>
      <c r="D74" s="20">
        <v>0</v>
      </c>
      <c r="E74" s="19">
        <v>2</v>
      </c>
      <c r="F74" s="19">
        <v>0</v>
      </c>
      <c r="G74" s="19">
        <v>0</v>
      </c>
      <c r="H74" s="19">
        <v>0</v>
      </c>
      <c r="I74" s="19">
        <v>0</v>
      </c>
      <c r="J74" s="19">
        <v>0</v>
      </c>
      <c r="K74" s="19">
        <v>0</v>
      </c>
      <c r="L74" s="22">
        <v>0</v>
      </c>
      <c r="M74" s="22">
        <v>0</v>
      </c>
      <c r="N74" s="22">
        <v>0</v>
      </c>
      <c r="O74" s="19">
        <v>2</v>
      </c>
      <c r="Q74" s="19">
        <v>0</v>
      </c>
      <c r="R74" s="19">
        <v>0</v>
      </c>
      <c r="S74" s="19">
        <v>0</v>
      </c>
      <c r="T74" s="19">
        <v>0</v>
      </c>
      <c r="U74" s="20">
        <v>0</v>
      </c>
      <c r="V74" s="20">
        <v>0</v>
      </c>
      <c r="W74" s="20">
        <v>2300</v>
      </c>
      <c r="X74" s="20">
        <v>0</v>
      </c>
      <c r="Y74" s="20">
        <v>0</v>
      </c>
    </row>
    <row r="75" spans="1:25">
      <c r="A75" s="18" t="s">
        <v>1687</v>
      </c>
      <c r="B75" s="19">
        <v>0</v>
      </c>
      <c r="C75" s="19">
        <v>4</v>
      </c>
      <c r="D75" s="20">
        <v>0</v>
      </c>
      <c r="E75" s="19">
        <v>4</v>
      </c>
      <c r="F75" s="19">
        <v>0</v>
      </c>
      <c r="G75" s="19">
        <v>0</v>
      </c>
      <c r="H75" s="19">
        <v>0</v>
      </c>
      <c r="I75" s="19">
        <v>0</v>
      </c>
      <c r="J75" s="19">
        <v>0</v>
      </c>
      <c r="K75" s="19">
        <v>0</v>
      </c>
      <c r="L75" s="22">
        <v>0</v>
      </c>
      <c r="M75" s="22">
        <v>0</v>
      </c>
      <c r="N75" s="22">
        <v>0</v>
      </c>
      <c r="O75" s="19">
        <v>4</v>
      </c>
      <c r="Q75" s="19">
        <v>0</v>
      </c>
      <c r="R75" s="19">
        <v>0</v>
      </c>
      <c r="S75" s="19">
        <v>0</v>
      </c>
      <c r="T75" s="19">
        <v>0</v>
      </c>
      <c r="U75" s="20">
        <v>0</v>
      </c>
      <c r="V75" s="20">
        <v>0</v>
      </c>
      <c r="W75" s="20">
        <v>4600</v>
      </c>
      <c r="X75" s="20">
        <v>0</v>
      </c>
      <c r="Y75" s="20">
        <v>0</v>
      </c>
    </row>
    <row r="76" spans="1:25">
      <c r="A76" s="18" t="s">
        <v>1688</v>
      </c>
      <c r="B76" s="19">
        <v>0</v>
      </c>
      <c r="C76" s="19">
        <v>4</v>
      </c>
      <c r="D76" s="20">
        <v>0</v>
      </c>
      <c r="E76" s="19">
        <v>4</v>
      </c>
      <c r="F76" s="19">
        <v>1</v>
      </c>
      <c r="G76" s="19">
        <v>0</v>
      </c>
      <c r="H76" s="19">
        <v>0</v>
      </c>
      <c r="I76" s="19">
        <v>0</v>
      </c>
      <c r="J76" s="19">
        <v>1</v>
      </c>
      <c r="K76" s="19">
        <v>0</v>
      </c>
      <c r="L76" s="22">
        <v>0.25</v>
      </c>
      <c r="M76" s="22">
        <v>0</v>
      </c>
      <c r="N76" s="22">
        <v>-0.25</v>
      </c>
      <c r="O76" s="19">
        <v>4</v>
      </c>
      <c r="Q76" s="19">
        <v>0</v>
      </c>
      <c r="R76" s="19">
        <v>0</v>
      </c>
      <c r="S76" s="19">
        <v>0</v>
      </c>
      <c r="T76" s="19">
        <v>0</v>
      </c>
      <c r="U76" s="20">
        <v>0</v>
      </c>
      <c r="V76" s="20">
        <v>0</v>
      </c>
      <c r="W76" s="20">
        <v>4600</v>
      </c>
      <c r="X76" s="20">
        <v>0</v>
      </c>
      <c r="Y76" s="20">
        <v>0</v>
      </c>
    </row>
    <row r="77" spans="1:25">
      <c r="A77" s="18" t="s">
        <v>1689</v>
      </c>
      <c r="B77" s="19">
        <v>0</v>
      </c>
      <c r="C77" s="19">
        <v>2</v>
      </c>
      <c r="D77" s="20">
        <v>0</v>
      </c>
      <c r="E77" s="19">
        <v>1</v>
      </c>
      <c r="F77" s="19">
        <v>0</v>
      </c>
      <c r="G77" s="19">
        <v>0</v>
      </c>
      <c r="H77" s="19">
        <v>0</v>
      </c>
      <c r="I77" s="19">
        <v>0</v>
      </c>
      <c r="J77" s="19">
        <v>0</v>
      </c>
      <c r="K77" s="19">
        <v>0</v>
      </c>
      <c r="L77" s="22">
        <v>0</v>
      </c>
      <c r="M77" s="22">
        <v>0</v>
      </c>
      <c r="N77" s="22">
        <v>0</v>
      </c>
      <c r="O77" s="19">
        <v>2</v>
      </c>
      <c r="Q77" s="19">
        <v>0</v>
      </c>
      <c r="R77" s="19">
        <v>0</v>
      </c>
      <c r="S77" s="19">
        <v>0</v>
      </c>
      <c r="T77" s="19">
        <v>0</v>
      </c>
      <c r="U77" s="20">
        <v>0</v>
      </c>
      <c r="V77" s="20">
        <v>0</v>
      </c>
      <c r="W77" s="20">
        <v>2768</v>
      </c>
      <c r="X77" s="20">
        <v>0</v>
      </c>
      <c r="Y77" s="20">
        <v>0</v>
      </c>
    </row>
    <row r="78" spans="1:25">
      <c r="A78" s="18" t="s">
        <v>1690</v>
      </c>
      <c r="B78" s="19">
        <v>0</v>
      </c>
      <c r="C78" s="19">
        <v>1</v>
      </c>
      <c r="D78" s="20">
        <v>0</v>
      </c>
      <c r="E78" s="19">
        <v>0</v>
      </c>
      <c r="F78" s="19">
        <v>0</v>
      </c>
      <c r="G78" s="19">
        <v>0</v>
      </c>
      <c r="H78" s="19">
        <v>0</v>
      </c>
      <c r="I78" s="19">
        <v>0</v>
      </c>
      <c r="J78" s="19">
        <v>0</v>
      </c>
      <c r="K78" s="19">
        <v>0</v>
      </c>
      <c r="L78" s="22">
        <v>0</v>
      </c>
      <c r="M78" s="22">
        <v>0</v>
      </c>
      <c r="N78" s="22">
        <v>0</v>
      </c>
      <c r="O78" s="19">
        <v>1</v>
      </c>
      <c r="Q78" s="19">
        <v>0</v>
      </c>
      <c r="R78" s="19">
        <v>0</v>
      </c>
      <c r="S78" s="19">
        <v>0</v>
      </c>
      <c r="T78" s="19">
        <v>0</v>
      </c>
      <c r="U78" s="20">
        <v>0</v>
      </c>
      <c r="V78" s="20">
        <v>0</v>
      </c>
      <c r="W78" s="20">
        <v>1384</v>
      </c>
      <c r="X78" s="20">
        <v>0</v>
      </c>
      <c r="Y78" s="20">
        <v>0</v>
      </c>
    </row>
    <row r="79" spans="1:25">
      <c r="A79" s="18" t="s">
        <v>1691</v>
      </c>
      <c r="B79" s="19">
        <v>0</v>
      </c>
      <c r="C79" s="19">
        <v>2</v>
      </c>
      <c r="D79" s="20">
        <v>0</v>
      </c>
      <c r="E79" s="19">
        <v>2</v>
      </c>
      <c r="F79" s="19">
        <v>0</v>
      </c>
      <c r="G79" s="19">
        <v>0</v>
      </c>
      <c r="H79" s="19">
        <v>0</v>
      </c>
      <c r="I79" s="19">
        <v>0</v>
      </c>
      <c r="J79" s="19">
        <v>0</v>
      </c>
      <c r="K79" s="19">
        <v>0</v>
      </c>
      <c r="L79" s="22">
        <v>0</v>
      </c>
      <c r="M79" s="22">
        <v>0</v>
      </c>
      <c r="N79" s="22">
        <v>0</v>
      </c>
      <c r="O79" s="19">
        <v>2</v>
      </c>
      <c r="Q79" s="19">
        <v>0</v>
      </c>
      <c r="R79" s="19">
        <v>0</v>
      </c>
      <c r="S79" s="19">
        <v>0</v>
      </c>
      <c r="T79" s="19">
        <v>0</v>
      </c>
      <c r="U79" s="20">
        <v>0</v>
      </c>
      <c r="V79" s="20">
        <v>0</v>
      </c>
      <c r="W79" s="20">
        <v>2354</v>
      </c>
      <c r="X79" s="20">
        <v>0</v>
      </c>
      <c r="Y79" s="20">
        <v>0</v>
      </c>
    </row>
    <row r="80" spans="1:25">
      <c r="A80" s="18" t="s">
        <v>1692</v>
      </c>
      <c r="B80" s="19">
        <v>0</v>
      </c>
      <c r="C80" s="19">
        <v>1</v>
      </c>
      <c r="D80" s="20">
        <v>0</v>
      </c>
      <c r="E80" s="19">
        <v>1</v>
      </c>
      <c r="F80" s="19">
        <v>0</v>
      </c>
      <c r="G80" s="19">
        <v>0</v>
      </c>
      <c r="H80" s="19">
        <v>0</v>
      </c>
      <c r="I80" s="19">
        <v>0</v>
      </c>
      <c r="J80" s="19">
        <v>0</v>
      </c>
      <c r="K80" s="19">
        <v>0</v>
      </c>
      <c r="L80" s="22">
        <v>0</v>
      </c>
      <c r="M80" s="22">
        <v>0</v>
      </c>
      <c r="N80" s="22">
        <v>0</v>
      </c>
      <c r="O80" s="19">
        <v>1</v>
      </c>
      <c r="Q80" s="19">
        <v>0</v>
      </c>
      <c r="R80" s="19">
        <v>0</v>
      </c>
      <c r="S80" s="19">
        <v>0</v>
      </c>
      <c r="T80" s="19">
        <v>0</v>
      </c>
      <c r="U80" s="20">
        <v>0</v>
      </c>
      <c r="V80" s="20">
        <v>0</v>
      </c>
      <c r="W80" s="20">
        <v>1177</v>
      </c>
      <c r="X80" s="20">
        <v>0</v>
      </c>
      <c r="Y80" s="20">
        <v>0</v>
      </c>
    </row>
    <row r="81" spans="1:25">
      <c r="A81" s="18" t="s">
        <v>1693</v>
      </c>
      <c r="B81" s="19">
        <v>0</v>
      </c>
      <c r="C81" s="19">
        <v>4</v>
      </c>
      <c r="D81" s="20">
        <v>0</v>
      </c>
      <c r="E81" s="19">
        <v>4</v>
      </c>
      <c r="F81" s="19">
        <v>1</v>
      </c>
      <c r="G81" s="19">
        <v>0</v>
      </c>
      <c r="H81" s="19">
        <v>0</v>
      </c>
      <c r="I81" s="19">
        <v>0</v>
      </c>
      <c r="J81" s="19">
        <v>1</v>
      </c>
      <c r="K81" s="19">
        <v>0</v>
      </c>
      <c r="L81" s="22">
        <v>0.25</v>
      </c>
      <c r="M81" s="22">
        <v>0</v>
      </c>
      <c r="N81" s="22">
        <v>-0.25</v>
      </c>
      <c r="O81" s="19">
        <v>4</v>
      </c>
      <c r="Q81" s="19">
        <v>0</v>
      </c>
      <c r="R81" s="19">
        <v>0</v>
      </c>
      <c r="S81" s="19">
        <v>0</v>
      </c>
      <c r="T81" s="19">
        <v>0</v>
      </c>
      <c r="U81" s="20">
        <v>0</v>
      </c>
      <c r="V81" s="20">
        <v>0</v>
      </c>
      <c r="W81" s="20">
        <v>4708</v>
      </c>
      <c r="X81" s="20">
        <v>0</v>
      </c>
      <c r="Y81" s="20">
        <v>0</v>
      </c>
    </row>
    <row r="82" spans="1:25">
      <c r="A82" s="18" t="s">
        <v>1694</v>
      </c>
      <c r="B82" s="19">
        <v>0</v>
      </c>
      <c r="C82" s="19">
        <v>2</v>
      </c>
      <c r="D82" s="20">
        <v>2415</v>
      </c>
      <c r="E82" s="19">
        <v>2</v>
      </c>
      <c r="F82" s="19">
        <v>1</v>
      </c>
      <c r="G82" s="19">
        <v>1</v>
      </c>
      <c r="H82" s="19">
        <v>0</v>
      </c>
      <c r="I82" s="19">
        <v>0</v>
      </c>
      <c r="J82" s="19">
        <v>1</v>
      </c>
      <c r="K82" s="19">
        <v>1</v>
      </c>
      <c r="L82" s="22">
        <v>0.5</v>
      </c>
      <c r="M82" s="22">
        <v>0.5</v>
      </c>
      <c r="N82" s="22">
        <v>0</v>
      </c>
      <c r="O82" s="19">
        <v>1</v>
      </c>
      <c r="Q82" s="19">
        <v>0</v>
      </c>
      <c r="R82" s="19">
        <v>0</v>
      </c>
      <c r="S82" s="19">
        <v>0</v>
      </c>
      <c r="T82" s="19">
        <v>1</v>
      </c>
      <c r="U82" s="20">
        <v>2415</v>
      </c>
      <c r="V82" s="20">
        <v>0</v>
      </c>
      <c r="W82" s="20">
        <v>2354</v>
      </c>
      <c r="X82" s="20">
        <v>0</v>
      </c>
      <c r="Y82" s="20">
        <v>1</v>
      </c>
    </row>
    <row r="83" spans="1:25">
      <c r="A83" s="18" t="s">
        <v>1695</v>
      </c>
      <c r="B83" s="19">
        <v>0</v>
      </c>
      <c r="C83" s="19">
        <v>2</v>
      </c>
      <c r="D83" s="20">
        <v>0</v>
      </c>
      <c r="E83" s="19">
        <v>1</v>
      </c>
      <c r="F83" s="19">
        <v>0</v>
      </c>
      <c r="G83" s="19">
        <v>0</v>
      </c>
      <c r="H83" s="19">
        <v>0</v>
      </c>
      <c r="I83" s="19">
        <v>0</v>
      </c>
      <c r="J83" s="19">
        <v>0</v>
      </c>
      <c r="K83" s="19">
        <v>0</v>
      </c>
      <c r="L83" s="22">
        <v>0</v>
      </c>
      <c r="M83" s="22">
        <v>0</v>
      </c>
      <c r="N83" s="22">
        <v>0</v>
      </c>
      <c r="O83" s="19">
        <v>2</v>
      </c>
      <c r="Q83" s="19">
        <v>0</v>
      </c>
      <c r="R83" s="19">
        <v>0</v>
      </c>
      <c r="S83" s="19">
        <v>0</v>
      </c>
      <c r="T83" s="19">
        <v>0</v>
      </c>
      <c r="U83" s="20">
        <v>0</v>
      </c>
      <c r="V83" s="20">
        <v>0</v>
      </c>
      <c r="W83" s="20">
        <v>2822</v>
      </c>
      <c r="X83" s="20">
        <v>0</v>
      </c>
      <c r="Y83" s="20">
        <v>0</v>
      </c>
    </row>
    <row r="84" spans="1:25">
      <c r="A84" s="18" t="s">
        <v>1696</v>
      </c>
      <c r="B84" s="19">
        <v>0</v>
      </c>
      <c r="C84" s="19">
        <v>1</v>
      </c>
      <c r="D84" s="20">
        <v>0</v>
      </c>
      <c r="E84" s="19">
        <v>1</v>
      </c>
      <c r="F84" s="19">
        <v>0</v>
      </c>
      <c r="G84" s="19">
        <v>0</v>
      </c>
      <c r="H84" s="19">
        <v>0</v>
      </c>
      <c r="I84" s="19">
        <v>0</v>
      </c>
      <c r="J84" s="19">
        <v>0</v>
      </c>
      <c r="K84" s="19">
        <v>0</v>
      </c>
      <c r="L84" s="22">
        <v>0</v>
      </c>
      <c r="M84" s="22">
        <v>0</v>
      </c>
      <c r="N84" s="22">
        <v>0</v>
      </c>
      <c r="O84" s="19">
        <v>1</v>
      </c>
      <c r="Q84" s="19">
        <v>0</v>
      </c>
      <c r="R84" s="19">
        <v>0</v>
      </c>
      <c r="S84" s="19">
        <v>0</v>
      </c>
      <c r="T84" s="19">
        <v>0</v>
      </c>
      <c r="U84" s="20">
        <v>0</v>
      </c>
      <c r="V84" s="20">
        <v>0</v>
      </c>
      <c r="W84" s="20">
        <v>1411</v>
      </c>
      <c r="X84" s="20">
        <v>0</v>
      </c>
      <c r="Y84" s="20">
        <v>0</v>
      </c>
    </row>
    <row r="85" spans="1:25">
      <c r="A85" s="18" t="s">
        <v>1697</v>
      </c>
      <c r="B85" s="19">
        <v>0</v>
      </c>
      <c r="C85" s="19">
        <v>1</v>
      </c>
      <c r="D85" s="20">
        <v>0</v>
      </c>
      <c r="E85" s="19">
        <v>1</v>
      </c>
      <c r="F85" s="19">
        <v>0</v>
      </c>
      <c r="G85" s="19">
        <v>0</v>
      </c>
      <c r="H85" s="19">
        <v>0</v>
      </c>
      <c r="I85" s="19">
        <v>0</v>
      </c>
      <c r="J85" s="19">
        <v>0</v>
      </c>
      <c r="K85" s="19">
        <v>0</v>
      </c>
      <c r="L85" s="22">
        <v>0</v>
      </c>
      <c r="M85" s="22">
        <v>0</v>
      </c>
      <c r="N85" s="22">
        <v>0</v>
      </c>
      <c r="O85" s="19">
        <v>1</v>
      </c>
      <c r="Q85" s="19">
        <v>0</v>
      </c>
      <c r="R85" s="19">
        <v>0</v>
      </c>
      <c r="S85" s="19">
        <v>0</v>
      </c>
      <c r="T85" s="19">
        <v>0</v>
      </c>
      <c r="U85" s="20">
        <v>0</v>
      </c>
      <c r="V85" s="20">
        <v>0</v>
      </c>
      <c r="W85" s="20">
        <v>1407</v>
      </c>
      <c r="X85" s="20">
        <v>0</v>
      </c>
      <c r="Y85" s="20">
        <v>0</v>
      </c>
    </row>
    <row r="86" spans="1:25">
      <c r="A86" s="18" t="s">
        <v>1698</v>
      </c>
      <c r="B86" s="19">
        <v>0</v>
      </c>
      <c r="C86" s="19">
        <v>4</v>
      </c>
      <c r="D86" s="20">
        <v>0</v>
      </c>
      <c r="E86" s="19">
        <v>4</v>
      </c>
      <c r="F86" s="19">
        <v>0</v>
      </c>
      <c r="G86" s="19">
        <v>0</v>
      </c>
      <c r="H86" s="19">
        <v>0</v>
      </c>
      <c r="I86" s="19">
        <v>0</v>
      </c>
      <c r="J86" s="19">
        <v>0</v>
      </c>
      <c r="K86" s="19">
        <v>0</v>
      </c>
      <c r="L86" s="22">
        <v>0</v>
      </c>
      <c r="M86" s="22">
        <v>0</v>
      </c>
      <c r="N86" s="22">
        <v>0</v>
      </c>
      <c r="O86" s="19">
        <v>4</v>
      </c>
      <c r="Q86" s="19">
        <v>0</v>
      </c>
      <c r="R86" s="19">
        <v>0</v>
      </c>
      <c r="S86" s="19">
        <v>0</v>
      </c>
      <c r="T86" s="19">
        <v>0</v>
      </c>
      <c r="U86" s="20">
        <v>0</v>
      </c>
      <c r="V86" s="20">
        <v>0</v>
      </c>
      <c r="W86" s="20">
        <v>5004</v>
      </c>
      <c r="X86" s="20">
        <v>0</v>
      </c>
      <c r="Y86" s="20">
        <v>0</v>
      </c>
    </row>
    <row r="87" spans="1:25">
      <c r="A87" s="18" t="s">
        <v>1699</v>
      </c>
      <c r="B87" s="19">
        <v>0</v>
      </c>
      <c r="C87" s="19">
        <v>1</v>
      </c>
      <c r="D87" s="20">
        <v>0</v>
      </c>
      <c r="E87" s="19">
        <v>1</v>
      </c>
      <c r="F87" s="19">
        <v>0</v>
      </c>
      <c r="G87" s="19">
        <v>0</v>
      </c>
      <c r="H87" s="19">
        <v>0</v>
      </c>
      <c r="I87" s="19">
        <v>0</v>
      </c>
      <c r="J87" s="19">
        <v>0</v>
      </c>
      <c r="K87" s="19">
        <v>0</v>
      </c>
      <c r="L87" s="22">
        <v>0</v>
      </c>
      <c r="M87" s="22">
        <v>0</v>
      </c>
      <c r="N87" s="22">
        <v>0</v>
      </c>
      <c r="O87" s="19">
        <v>1</v>
      </c>
      <c r="Q87" s="19">
        <v>0</v>
      </c>
      <c r="R87" s="19">
        <v>0</v>
      </c>
      <c r="S87" s="19">
        <v>0</v>
      </c>
      <c r="T87" s="19">
        <v>0</v>
      </c>
      <c r="U87" s="20">
        <v>0</v>
      </c>
      <c r="V87" s="20">
        <v>0</v>
      </c>
      <c r="W87" s="20">
        <v>1251</v>
      </c>
      <c r="X87" s="20">
        <v>0</v>
      </c>
      <c r="Y87" s="20">
        <v>0</v>
      </c>
    </row>
    <row r="88" spans="1:25">
      <c r="A88" s="18" t="s">
        <v>1700</v>
      </c>
      <c r="B88" s="19">
        <v>0</v>
      </c>
      <c r="C88" s="19">
        <v>1</v>
      </c>
      <c r="D88" s="20">
        <v>0</v>
      </c>
      <c r="E88" s="19">
        <v>1</v>
      </c>
      <c r="F88" s="19">
        <v>0</v>
      </c>
      <c r="G88" s="19">
        <v>0</v>
      </c>
      <c r="H88" s="19">
        <v>0</v>
      </c>
      <c r="I88" s="19">
        <v>0</v>
      </c>
      <c r="J88" s="19">
        <v>0</v>
      </c>
      <c r="K88" s="19">
        <v>0</v>
      </c>
      <c r="L88" s="22">
        <v>0</v>
      </c>
      <c r="M88" s="22">
        <v>0</v>
      </c>
      <c r="N88" s="22">
        <v>0</v>
      </c>
      <c r="O88" s="19">
        <v>1</v>
      </c>
      <c r="Q88" s="19">
        <v>0</v>
      </c>
      <c r="R88" s="19">
        <v>0</v>
      </c>
      <c r="S88" s="19">
        <v>0</v>
      </c>
      <c r="T88" s="19">
        <v>0</v>
      </c>
      <c r="U88" s="20">
        <v>0</v>
      </c>
      <c r="V88" s="20">
        <v>0</v>
      </c>
      <c r="W88" s="20">
        <v>1251</v>
      </c>
      <c r="X88" s="20">
        <v>0</v>
      </c>
      <c r="Y88" s="20">
        <v>0</v>
      </c>
    </row>
    <row r="89" spans="1:25">
      <c r="A89" s="18" t="s">
        <v>1701</v>
      </c>
      <c r="B89" s="19">
        <v>0</v>
      </c>
      <c r="C89" s="19">
        <v>4</v>
      </c>
      <c r="D89" s="20">
        <v>0</v>
      </c>
      <c r="E89" s="19">
        <v>4</v>
      </c>
      <c r="F89" s="19">
        <v>0</v>
      </c>
      <c r="G89" s="19">
        <v>0</v>
      </c>
      <c r="H89" s="19">
        <v>0</v>
      </c>
      <c r="I89" s="19">
        <v>0</v>
      </c>
      <c r="J89" s="19">
        <v>0</v>
      </c>
      <c r="K89" s="19">
        <v>0</v>
      </c>
      <c r="L89" s="22">
        <v>0</v>
      </c>
      <c r="M89" s="22">
        <v>0</v>
      </c>
      <c r="N89" s="22">
        <v>0</v>
      </c>
      <c r="O89" s="19">
        <v>4</v>
      </c>
      <c r="Q89" s="19">
        <v>0</v>
      </c>
      <c r="R89" s="19">
        <v>0</v>
      </c>
      <c r="S89" s="19">
        <v>0</v>
      </c>
      <c r="T89" s="19">
        <v>0</v>
      </c>
      <c r="U89" s="20">
        <v>0</v>
      </c>
      <c r="V89" s="20">
        <v>0</v>
      </c>
      <c r="W89" s="20">
        <v>5004</v>
      </c>
      <c r="X89" s="20">
        <v>0</v>
      </c>
      <c r="Y89" s="20">
        <v>0</v>
      </c>
    </row>
    <row r="90" spans="1:25">
      <c r="A90" s="18" t="s">
        <v>1702</v>
      </c>
      <c r="B90" s="19">
        <v>0</v>
      </c>
      <c r="C90" s="19">
        <v>2</v>
      </c>
      <c r="D90" s="20">
        <v>0</v>
      </c>
      <c r="E90" s="19">
        <v>2</v>
      </c>
      <c r="F90" s="19">
        <v>0</v>
      </c>
      <c r="G90" s="19">
        <v>0</v>
      </c>
      <c r="H90" s="19">
        <v>0</v>
      </c>
      <c r="I90" s="19">
        <v>0</v>
      </c>
      <c r="J90" s="19">
        <v>0</v>
      </c>
      <c r="K90" s="19">
        <v>0</v>
      </c>
      <c r="L90" s="22">
        <v>0</v>
      </c>
      <c r="M90" s="22">
        <v>0</v>
      </c>
      <c r="N90" s="22">
        <v>0</v>
      </c>
      <c r="O90" s="19">
        <v>2</v>
      </c>
      <c r="Q90" s="19">
        <v>0</v>
      </c>
      <c r="R90" s="19">
        <v>0</v>
      </c>
      <c r="S90" s="19">
        <v>0</v>
      </c>
      <c r="T90" s="19">
        <v>0</v>
      </c>
      <c r="U90" s="20">
        <v>0</v>
      </c>
      <c r="V90" s="20">
        <v>0</v>
      </c>
      <c r="W90" s="20">
        <v>2502</v>
      </c>
      <c r="X90" s="20">
        <v>0</v>
      </c>
      <c r="Y90" s="20">
        <v>0</v>
      </c>
    </row>
    <row r="91" spans="1:25">
      <c r="A91" s="18" t="s">
        <v>1703</v>
      </c>
      <c r="B91" s="19">
        <v>0</v>
      </c>
      <c r="C91" s="19">
        <v>4</v>
      </c>
      <c r="D91" s="20">
        <v>2519.5</v>
      </c>
      <c r="E91" s="19">
        <v>4</v>
      </c>
      <c r="F91" s="19">
        <v>0</v>
      </c>
      <c r="G91" s="19">
        <v>2</v>
      </c>
      <c r="H91" s="19">
        <v>0</v>
      </c>
      <c r="I91" s="19">
        <v>0</v>
      </c>
      <c r="J91" s="19">
        <v>0</v>
      </c>
      <c r="K91" s="19">
        <v>2</v>
      </c>
      <c r="L91" s="22">
        <v>0</v>
      </c>
      <c r="M91" s="22">
        <v>0.5</v>
      </c>
      <c r="N91" s="22">
        <v>0.5</v>
      </c>
      <c r="O91" s="19">
        <v>2</v>
      </c>
      <c r="Q91" s="19">
        <v>0</v>
      </c>
      <c r="R91" s="19">
        <v>0</v>
      </c>
      <c r="S91" s="19">
        <v>0</v>
      </c>
      <c r="T91" s="19">
        <v>2</v>
      </c>
      <c r="U91" s="20">
        <v>5039</v>
      </c>
      <c r="V91" s="20">
        <v>0</v>
      </c>
      <c r="W91" s="20">
        <v>5004</v>
      </c>
      <c r="X91" s="20">
        <v>0</v>
      </c>
      <c r="Y91" s="20">
        <v>2</v>
      </c>
    </row>
    <row r="92" spans="1:25">
      <c r="A92" s="18" t="s">
        <v>1704</v>
      </c>
      <c r="B92" s="19">
        <v>0</v>
      </c>
      <c r="C92" s="19">
        <v>2</v>
      </c>
      <c r="D92" s="20">
        <v>0</v>
      </c>
      <c r="E92" s="19">
        <v>2</v>
      </c>
      <c r="F92" s="19">
        <v>0</v>
      </c>
      <c r="G92" s="19">
        <v>0</v>
      </c>
      <c r="H92" s="19">
        <v>0</v>
      </c>
      <c r="I92" s="19">
        <v>0</v>
      </c>
      <c r="J92" s="19">
        <v>0</v>
      </c>
      <c r="K92" s="19">
        <v>0</v>
      </c>
      <c r="L92" s="22">
        <v>0</v>
      </c>
      <c r="M92" s="22">
        <v>0</v>
      </c>
      <c r="N92" s="22">
        <v>0</v>
      </c>
      <c r="O92" s="19">
        <v>2</v>
      </c>
      <c r="Q92" s="19">
        <v>0</v>
      </c>
      <c r="R92" s="19">
        <v>0</v>
      </c>
      <c r="S92" s="19">
        <v>0</v>
      </c>
      <c r="T92" s="19">
        <v>0</v>
      </c>
      <c r="U92" s="20">
        <v>0</v>
      </c>
      <c r="V92" s="20">
        <v>0</v>
      </c>
      <c r="W92" s="20">
        <v>2502</v>
      </c>
      <c r="X92" s="20">
        <v>0</v>
      </c>
      <c r="Y92" s="20">
        <v>0</v>
      </c>
    </row>
    <row r="93" spans="1:25">
      <c r="A93" s="18" t="s">
        <v>1705</v>
      </c>
      <c r="B93" s="19">
        <v>0</v>
      </c>
      <c r="C93" s="19">
        <v>1</v>
      </c>
      <c r="D93" s="20">
        <v>0</v>
      </c>
      <c r="E93" s="19">
        <v>1</v>
      </c>
      <c r="F93" s="19">
        <v>0</v>
      </c>
      <c r="G93" s="19">
        <v>0</v>
      </c>
      <c r="H93" s="19">
        <v>0</v>
      </c>
      <c r="I93" s="19">
        <v>0</v>
      </c>
      <c r="J93" s="19">
        <v>0</v>
      </c>
      <c r="K93" s="19">
        <v>0</v>
      </c>
      <c r="L93" s="22">
        <v>0</v>
      </c>
      <c r="M93" s="22">
        <v>0</v>
      </c>
      <c r="N93" s="22">
        <v>0</v>
      </c>
      <c r="O93" s="19">
        <v>1</v>
      </c>
      <c r="Q93" s="19">
        <v>0</v>
      </c>
      <c r="R93" s="19">
        <v>0</v>
      </c>
      <c r="S93" s="19">
        <v>0</v>
      </c>
      <c r="T93" s="19">
        <v>0</v>
      </c>
      <c r="U93" s="20">
        <v>0</v>
      </c>
      <c r="V93" s="20">
        <v>0</v>
      </c>
      <c r="W93" s="20">
        <v>1251</v>
      </c>
      <c r="X93" s="20">
        <v>0</v>
      </c>
      <c r="Y93" s="20">
        <v>0</v>
      </c>
    </row>
    <row r="94" spans="1:25">
      <c r="A94" s="18" t="s">
        <v>1706</v>
      </c>
      <c r="B94" s="19">
        <v>0</v>
      </c>
      <c r="C94" s="19">
        <v>2</v>
      </c>
      <c r="D94" s="20">
        <v>0</v>
      </c>
      <c r="E94" s="19">
        <v>2</v>
      </c>
      <c r="F94" s="19">
        <v>0</v>
      </c>
      <c r="G94" s="19">
        <v>0</v>
      </c>
      <c r="H94" s="19">
        <v>0</v>
      </c>
      <c r="I94" s="19">
        <v>0</v>
      </c>
      <c r="J94" s="19">
        <v>0</v>
      </c>
      <c r="K94" s="19">
        <v>0</v>
      </c>
      <c r="L94" s="22">
        <v>0</v>
      </c>
      <c r="M94" s="22">
        <v>0</v>
      </c>
      <c r="N94" s="22">
        <v>0</v>
      </c>
      <c r="O94" s="19">
        <v>2</v>
      </c>
      <c r="Q94" s="19">
        <v>0</v>
      </c>
      <c r="R94" s="19">
        <v>0</v>
      </c>
      <c r="S94" s="19">
        <v>0</v>
      </c>
      <c r="T94" s="19">
        <v>0</v>
      </c>
      <c r="U94" s="20">
        <v>0</v>
      </c>
      <c r="V94" s="20">
        <v>0</v>
      </c>
      <c r="W94" s="20">
        <v>2502</v>
      </c>
      <c r="X94" s="20">
        <v>0</v>
      </c>
      <c r="Y94" s="20">
        <v>0</v>
      </c>
    </row>
    <row r="95" spans="1:25">
      <c r="A95" s="18" t="s">
        <v>1707</v>
      </c>
      <c r="B95" s="19">
        <v>0</v>
      </c>
      <c r="C95" s="19">
        <v>4</v>
      </c>
      <c r="D95" s="20">
        <v>0</v>
      </c>
      <c r="E95" s="19">
        <v>4</v>
      </c>
      <c r="F95" s="19">
        <v>2</v>
      </c>
      <c r="G95" s="19">
        <v>0</v>
      </c>
      <c r="H95" s="19">
        <v>0</v>
      </c>
      <c r="I95" s="19">
        <v>0</v>
      </c>
      <c r="J95" s="19">
        <v>2</v>
      </c>
      <c r="K95" s="19">
        <v>0</v>
      </c>
      <c r="L95" s="22">
        <v>0.5</v>
      </c>
      <c r="M95" s="22">
        <v>0</v>
      </c>
      <c r="N95" s="22">
        <v>-0.5</v>
      </c>
      <c r="O95" s="19">
        <v>4</v>
      </c>
      <c r="Q95" s="19">
        <v>0</v>
      </c>
      <c r="R95" s="19">
        <v>0</v>
      </c>
      <c r="S95" s="19">
        <v>0</v>
      </c>
      <c r="T95" s="19">
        <v>0</v>
      </c>
      <c r="U95" s="20">
        <v>0</v>
      </c>
      <c r="V95" s="20">
        <v>0</v>
      </c>
      <c r="W95" s="20">
        <v>5348</v>
      </c>
      <c r="X95" s="20">
        <v>0</v>
      </c>
      <c r="Y95" s="20">
        <v>0</v>
      </c>
    </row>
    <row r="96" spans="1:25">
      <c r="A96" s="18" t="s">
        <v>1708</v>
      </c>
      <c r="B96" s="19">
        <v>0</v>
      </c>
      <c r="C96" s="19">
        <v>2</v>
      </c>
      <c r="D96" s="20">
        <v>2631</v>
      </c>
      <c r="E96" s="19">
        <v>2</v>
      </c>
      <c r="F96" s="19">
        <v>0</v>
      </c>
      <c r="G96" s="19">
        <v>1</v>
      </c>
      <c r="H96" s="19">
        <v>0</v>
      </c>
      <c r="I96" s="19">
        <v>0</v>
      </c>
      <c r="J96" s="19">
        <v>0</v>
      </c>
      <c r="K96" s="19">
        <v>1</v>
      </c>
      <c r="L96" s="22">
        <v>0</v>
      </c>
      <c r="M96" s="22">
        <v>0.5</v>
      </c>
      <c r="N96" s="22">
        <v>0.5</v>
      </c>
      <c r="O96" s="19">
        <v>1</v>
      </c>
      <c r="Q96" s="19">
        <v>0</v>
      </c>
      <c r="R96" s="19">
        <v>0</v>
      </c>
      <c r="S96" s="19">
        <v>0</v>
      </c>
      <c r="T96" s="19">
        <v>1</v>
      </c>
      <c r="U96" s="20">
        <v>2631</v>
      </c>
      <c r="V96" s="20">
        <v>0</v>
      </c>
      <c r="W96" s="20">
        <v>2674</v>
      </c>
      <c r="X96" s="20">
        <v>0</v>
      </c>
      <c r="Y96" s="20">
        <v>1</v>
      </c>
    </row>
    <row r="97" spans="1:25">
      <c r="A97" s="18" t="s">
        <v>1709</v>
      </c>
      <c r="B97" s="19">
        <v>0</v>
      </c>
      <c r="C97" s="19">
        <v>1</v>
      </c>
      <c r="D97" s="20">
        <v>0</v>
      </c>
      <c r="E97" s="19">
        <v>0</v>
      </c>
      <c r="F97" s="19">
        <v>0</v>
      </c>
      <c r="G97" s="19">
        <v>0</v>
      </c>
      <c r="H97" s="19">
        <v>0</v>
      </c>
      <c r="I97" s="19">
        <v>0</v>
      </c>
      <c r="J97" s="19">
        <v>0</v>
      </c>
      <c r="K97" s="19">
        <v>0</v>
      </c>
      <c r="L97" s="22">
        <v>0</v>
      </c>
      <c r="M97" s="22">
        <v>0</v>
      </c>
      <c r="N97" s="22">
        <v>0</v>
      </c>
      <c r="O97" s="19">
        <v>1</v>
      </c>
      <c r="Q97" s="19">
        <v>0</v>
      </c>
      <c r="R97" s="19">
        <v>0</v>
      </c>
      <c r="S97" s="19">
        <v>0</v>
      </c>
      <c r="T97" s="19">
        <v>0</v>
      </c>
      <c r="U97" s="20">
        <v>0</v>
      </c>
      <c r="V97" s="20">
        <v>0</v>
      </c>
      <c r="W97" s="20">
        <v>1307</v>
      </c>
      <c r="X97" s="20">
        <v>0</v>
      </c>
      <c r="Y97" s="20">
        <v>0</v>
      </c>
    </row>
    <row r="98" spans="1:25">
      <c r="A98" s="18" t="s">
        <v>1710</v>
      </c>
      <c r="B98" s="19">
        <v>0</v>
      </c>
      <c r="C98" s="19">
        <v>2</v>
      </c>
      <c r="D98" s="20">
        <v>0</v>
      </c>
      <c r="E98" s="19">
        <v>2</v>
      </c>
      <c r="F98" s="19">
        <v>0</v>
      </c>
      <c r="G98" s="19">
        <v>0</v>
      </c>
      <c r="H98" s="19">
        <v>0</v>
      </c>
      <c r="I98" s="19">
        <v>0</v>
      </c>
      <c r="J98" s="19">
        <v>0</v>
      </c>
      <c r="K98" s="19">
        <v>0</v>
      </c>
      <c r="L98" s="22">
        <v>0</v>
      </c>
      <c r="M98" s="22">
        <v>0</v>
      </c>
      <c r="N98" s="22">
        <v>0</v>
      </c>
      <c r="O98" s="19">
        <v>2</v>
      </c>
      <c r="Q98" s="19">
        <v>0</v>
      </c>
      <c r="R98" s="19">
        <v>0</v>
      </c>
      <c r="S98" s="19">
        <v>0</v>
      </c>
      <c r="T98" s="19">
        <v>0</v>
      </c>
      <c r="U98" s="20">
        <v>0</v>
      </c>
      <c r="V98" s="20">
        <v>0</v>
      </c>
      <c r="W98" s="20">
        <v>2614</v>
      </c>
      <c r="X98" s="20">
        <v>0</v>
      </c>
      <c r="Y98" s="20">
        <v>0</v>
      </c>
    </row>
    <row r="99" spans="1:25">
      <c r="A99" s="18" t="s">
        <v>1711</v>
      </c>
      <c r="B99" s="19">
        <v>0</v>
      </c>
      <c r="C99" s="19">
        <v>1</v>
      </c>
      <c r="D99" s="20">
        <v>0</v>
      </c>
      <c r="E99" s="19">
        <v>1</v>
      </c>
      <c r="F99" s="19">
        <v>0</v>
      </c>
      <c r="G99" s="19">
        <v>0</v>
      </c>
      <c r="H99" s="19">
        <v>0</v>
      </c>
      <c r="I99" s="19">
        <v>0</v>
      </c>
      <c r="J99" s="19">
        <v>0</v>
      </c>
      <c r="K99" s="19">
        <v>0</v>
      </c>
      <c r="L99" s="22">
        <v>0</v>
      </c>
      <c r="M99" s="22">
        <v>0</v>
      </c>
      <c r="N99" s="22">
        <v>0</v>
      </c>
      <c r="O99" s="19">
        <v>1</v>
      </c>
      <c r="Q99" s="19">
        <v>0</v>
      </c>
      <c r="R99" s="19">
        <v>0</v>
      </c>
      <c r="S99" s="19">
        <v>0</v>
      </c>
      <c r="T99" s="19">
        <v>0</v>
      </c>
      <c r="U99" s="20">
        <v>0</v>
      </c>
      <c r="V99" s="20">
        <v>0</v>
      </c>
      <c r="W99" s="20">
        <v>1307</v>
      </c>
      <c r="X99" s="20">
        <v>0</v>
      </c>
      <c r="Y99" s="20">
        <v>0</v>
      </c>
    </row>
    <row r="100" spans="1:25">
      <c r="A100" s="18" t="s">
        <v>1712</v>
      </c>
      <c r="B100" s="19">
        <v>0</v>
      </c>
      <c r="C100" s="19">
        <v>1</v>
      </c>
      <c r="D100" s="20">
        <v>0</v>
      </c>
      <c r="E100" s="19">
        <v>1</v>
      </c>
      <c r="F100" s="19">
        <v>0</v>
      </c>
      <c r="G100" s="19">
        <v>0</v>
      </c>
      <c r="H100" s="19">
        <v>0</v>
      </c>
      <c r="I100" s="19">
        <v>0</v>
      </c>
      <c r="J100" s="19">
        <v>0</v>
      </c>
      <c r="K100" s="19">
        <v>0</v>
      </c>
      <c r="L100" s="22">
        <v>0</v>
      </c>
      <c r="M100" s="22">
        <v>0</v>
      </c>
      <c r="N100" s="22">
        <v>0</v>
      </c>
      <c r="O100" s="19">
        <v>1</v>
      </c>
      <c r="Q100" s="19">
        <v>0</v>
      </c>
      <c r="R100" s="19">
        <v>0</v>
      </c>
      <c r="S100" s="19">
        <v>0</v>
      </c>
      <c r="T100" s="19">
        <v>0</v>
      </c>
      <c r="U100" s="20">
        <v>0</v>
      </c>
      <c r="V100" s="20">
        <v>0</v>
      </c>
      <c r="W100" s="20">
        <v>1553</v>
      </c>
      <c r="X100" s="20">
        <v>0</v>
      </c>
      <c r="Y100" s="20">
        <v>0</v>
      </c>
    </row>
    <row r="101" spans="1:25">
      <c r="A101" s="18" t="s">
        <v>1713</v>
      </c>
      <c r="B101" s="19">
        <v>0</v>
      </c>
      <c r="C101" s="19">
        <v>1</v>
      </c>
      <c r="D101" s="20">
        <v>0</v>
      </c>
      <c r="E101" s="19">
        <v>1</v>
      </c>
      <c r="F101" s="19">
        <v>0</v>
      </c>
      <c r="G101" s="19">
        <v>0</v>
      </c>
      <c r="H101" s="19">
        <v>0</v>
      </c>
      <c r="I101" s="19">
        <v>0</v>
      </c>
      <c r="J101" s="19">
        <v>0</v>
      </c>
      <c r="K101" s="19">
        <v>0</v>
      </c>
      <c r="L101" s="22">
        <v>0</v>
      </c>
      <c r="M101" s="22">
        <v>0</v>
      </c>
      <c r="N101" s="22">
        <v>0</v>
      </c>
      <c r="O101" s="19">
        <v>1</v>
      </c>
      <c r="Q101" s="19">
        <v>0</v>
      </c>
      <c r="R101" s="19">
        <v>0</v>
      </c>
      <c r="S101" s="19">
        <v>0</v>
      </c>
      <c r="T101" s="19">
        <v>0</v>
      </c>
      <c r="U101" s="20">
        <v>0</v>
      </c>
      <c r="V101" s="20">
        <v>0</v>
      </c>
      <c r="W101" s="20">
        <v>1553</v>
      </c>
      <c r="X101" s="20">
        <v>0</v>
      </c>
      <c r="Y101" s="20">
        <v>0</v>
      </c>
    </row>
    <row r="102" spans="1:25">
      <c r="A102" s="18" t="s">
        <v>1714</v>
      </c>
      <c r="B102" s="19">
        <v>0</v>
      </c>
      <c r="C102" s="19">
        <v>1</v>
      </c>
      <c r="D102" s="20">
        <v>0</v>
      </c>
      <c r="E102" s="19">
        <v>1</v>
      </c>
      <c r="F102" s="19">
        <v>1</v>
      </c>
      <c r="G102" s="19">
        <v>0</v>
      </c>
      <c r="H102" s="19">
        <v>0</v>
      </c>
      <c r="I102" s="19">
        <v>0</v>
      </c>
      <c r="J102" s="19">
        <v>1</v>
      </c>
      <c r="K102" s="19">
        <v>0</v>
      </c>
      <c r="L102" s="22">
        <v>1</v>
      </c>
      <c r="M102" s="22">
        <v>0</v>
      </c>
      <c r="N102" s="22">
        <v>-1</v>
      </c>
      <c r="O102" s="19">
        <v>1</v>
      </c>
      <c r="Q102" s="19">
        <v>0</v>
      </c>
      <c r="R102" s="19">
        <v>0</v>
      </c>
      <c r="S102" s="19">
        <v>0</v>
      </c>
      <c r="T102" s="19">
        <v>0</v>
      </c>
      <c r="U102" s="20">
        <v>0</v>
      </c>
      <c r="V102" s="20">
        <v>0</v>
      </c>
      <c r="W102" s="20">
        <v>1611</v>
      </c>
      <c r="X102" s="20">
        <v>0</v>
      </c>
      <c r="Y102" s="20">
        <v>0</v>
      </c>
    </row>
    <row r="103" spans="1:25">
      <c r="A103" s="18" t="s">
        <v>1715</v>
      </c>
      <c r="B103" s="19">
        <v>0</v>
      </c>
      <c r="C103" s="19">
        <v>1</v>
      </c>
      <c r="D103" s="20">
        <v>0</v>
      </c>
      <c r="E103" s="19">
        <v>1</v>
      </c>
      <c r="F103" s="19">
        <v>0</v>
      </c>
      <c r="G103" s="19">
        <v>0</v>
      </c>
      <c r="H103" s="19">
        <v>0</v>
      </c>
      <c r="I103" s="19">
        <v>0</v>
      </c>
      <c r="J103" s="19">
        <v>0</v>
      </c>
      <c r="K103" s="19">
        <v>0</v>
      </c>
      <c r="L103" s="22">
        <v>0</v>
      </c>
      <c r="M103" s="22">
        <v>0</v>
      </c>
      <c r="N103" s="22">
        <v>0</v>
      </c>
      <c r="O103" s="19">
        <v>1</v>
      </c>
      <c r="Q103" s="19">
        <v>0</v>
      </c>
      <c r="R103" s="19">
        <v>0</v>
      </c>
      <c r="S103" s="19">
        <v>0</v>
      </c>
      <c r="T103" s="19">
        <v>0</v>
      </c>
      <c r="U103" s="20">
        <v>0</v>
      </c>
      <c r="V103" s="20">
        <v>0</v>
      </c>
      <c r="W103" s="20">
        <v>1611</v>
      </c>
      <c r="X103" s="20">
        <v>0</v>
      </c>
      <c r="Y103" s="20">
        <v>0</v>
      </c>
    </row>
    <row r="104" spans="1:25">
      <c r="A104" s="18" t="s">
        <v>1716</v>
      </c>
      <c r="B104" s="19">
        <v>0</v>
      </c>
      <c r="C104" s="19">
        <v>1</v>
      </c>
      <c r="D104" s="20">
        <v>0</v>
      </c>
      <c r="E104" s="19">
        <v>0</v>
      </c>
      <c r="F104" s="19">
        <v>0</v>
      </c>
      <c r="G104" s="19">
        <v>0</v>
      </c>
      <c r="H104" s="19">
        <v>0</v>
      </c>
      <c r="I104" s="19">
        <v>0</v>
      </c>
      <c r="J104" s="19">
        <v>0</v>
      </c>
      <c r="K104" s="19">
        <v>0</v>
      </c>
      <c r="L104" s="22">
        <v>0</v>
      </c>
      <c r="M104" s="22">
        <v>0</v>
      </c>
      <c r="N104" s="22">
        <v>0</v>
      </c>
      <c r="O104" s="19">
        <v>1</v>
      </c>
      <c r="Q104" s="19">
        <v>0</v>
      </c>
      <c r="R104" s="19">
        <v>0</v>
      </c>
      <c r="S104" s="19">
        <v>0</v>
      </c>
      <c r="T104" s="19">
        <v>0</v>
      </c>
      <c r="U104" s="20">
        <v>0</v>
      </c>
      <c r="V104" s="20">
        <v>0</v>
      </c>
      <c r="W104" s="20">
        <v>1535</v>
      </c>
      <c r="X104" s="20">
        <v>0</v>
      </c>
      <c r="Y104" s="20">
        <v>0</v>
      </c>
    </row>
    <row r="105" spans="1:25">
      <c r="A105" s="18" t="s">
        <v>1717</v>
      </c>
      <c r="B105" s="19">
        <v>0</v>
      </c>
      <c r="C105" s="19">
        <v>1</v>
      </c>
      <c r="D105" s="20">
        <v>0</v>
      </c>
      <c r="E105" s="19">
        <v>1</v>
      </c>
      <c r="F105" s="19">
        <v>0</v>
      </c>
      <c r="G105" s="19">
        <v>0</v>
      </c>
      <c r="H105" s="19">
        <v>0</v>
      </c>
      <c r="I105" s="19">
        <v>0</v>
      </c>
      <c r="J105" s="19">
        <v>0</v>
      </c>
      <c r="K105" s="19">
        <v>0</v>
      </c>
      <c r="L105" s="22">
        <v>0</v>
      </c>
      <c r="M105" s="22">
        <v>0</v>
      </c>
      <c r="N105" s="22">
        <v>0</v>
      </c>
      <c r="O105" s="19">
        <v>1</v>
      </c>
      <c r="Q105" s="19">
        <v>0</v>
      </c>
      <c r="R105" s="19">
        <v>0</v>
      </c>
      <c r="S105" s="19">
        <v>0</v>
      </c>
      <c r="T105" s="19">
        <v>0</v>
      </c>
      <c r="U105" s="20">
        <v>0</v>
      </c>
      <c r="V105" s="20">
        <v>0</v>
      </c>
      <c r="W105" s="20">
        <v>1535</v>
      </c>
      <c r="X105" s="20">
        <v>0</v>
      </c>
      <c r="Y105" s="20">
        <v>0</v>
      </c>
    </row>
    <row r="106" spans="1:25">
      <c r="A106" s="18" t="s">
        <v>1718</v>
      </c>
      <c r="B106" s="19">
        <v>0</v>
      </c>
      <c r="C106" s="19">
        <v>0</v>
      </c>
      <c r="D106" s="20">
        <v>0</v>
      </c>
      <c r="E106" s="19">
        <v>0</v>
      </c>
      <c r="F106" s="19">
        <v>0</v>
      </c>
      <c r="G106" s="19">
        <v>0</v>
      </c>
      <c r="H106" s="19">
        <v>0</v>
      </c>
      <c r="I106" s="19">
        <v>0</v>
      </c>
      <c r="J106" s="19">
        <v>0</v>
      </c>
      <c r="K106" s="19">
        <v>0</v>
      </c>
      <c r="L106" s="22">
        <v>0</v>
      </c>
      <c r="M106" s="22">
        <v>0</v>
      </c>
      <c r="N106" s="22">
        <v>0</v>
      </c>
      <c r="O106" s="19">
        <v>0</v>
      </c>
      <c r="Q106" s="19">
        <v>0</v>
      </c>
      <c r="R106" s="19">
        <v>0</v>
      </c>
      <c r="S106" s="19">
        <v>0</v>
      </c>
      <c r="T106" s="19">
        <v>0</v>
      </c>
      <c r="U106" s="20">
        <v>0</v>
      </c>
      <c r="V106" s="20">
        <v>0</v>
      </c>
      <c r="W106" s="20">
        <v>0</v>
      </c>
      <c r="X106" s="20">
        <v>0</v>
      </c>
      <c r="Y106" s="20">
        <v>0</v>
      </c>
    </row>
    <row r="107" spans="1:25">
      <c r="A107" s="16" t="s">
        <v>1719</v>
      </c>
      <c r="B107" s="13">
        <f>SUM(B9:B106)</f>
        <v>0</v>
      </c>
      <c r="C107" s="13">
        <f>SUM(C9:C106)</f>
        <v>323</v>
      </c>
      <c r="D107" s="14">
        <f>IF(K107 &gt; 0, U107 / K107, 0)</f>
        <v>2016.25</v>
      </c>
      <c r="E107" s="13">
        <f t="shared" ref="E107:K107" si="0">SUM(E9:E106)</f>
        <v>296</v>
      </c>
      <c r="F107" s="13">
        <f t="shared" si="0"/>
        <v>26</v>
      </c>
      <c r="G107" s="13">
        <f t="shared" si="0"/>
        <v>30</v>
      </c>
      <c r="H107" s="13">
        <f t="shared" si="0"/>
        <v>2</v>
      </c>
      <c r="I107" s="13">
        <f t="shared" si="0"/>
        <v>2</v>
      </c>
      <c r="J107" s="13">
        <f t="shared" si="0"/>
        <v>28</v>
      </c>
      <c r="K107" s="13">
        <f t="shared" si="0"/>
        <v>32</v>
      </c>
      <c r="L107" s="15">
        <f>IF(C107 &gt; 0, J107 / C107, 0)</f>
        <v>8.6687306501547989E-2</v>
      </c>
      <c r="M107" s="15">
        <f>IF(C107 &gt; 0, K107 / (C107), 0)</f>
        <v>9.9071207430340563E-2</v>
      </c>
      <c r="N107" s="15">
        <f>M107 - L107</f>
        <v>1.2383900928792574E-2</v>
      </c>
      <c r="O107" s="13">
        <f>SUM(O9:O106)</f>
        <v>291</v>
      </c>
      <c r="Q107" s="13">
        <f t="shared" ref="Q107:Y107" si="1">SUM(Q9:Q106)</f>
        <v>0</v>
      </c>
      <c r="R107" s="13">
        <f t="shared" si="1"/>
        <v>0</v>
      </c>
      <c r="S107" s="13">
        <f t="shared" si="1"/>
        <v>0</v>
      </c>
      <c r="T107" s="13">
        <f t="shared" si="1"/>
        <v>32</v>
      </c>
      <c r="U107" s="14">
        <f t="shared" si="1"/>
        <v>64520</v>
      </c>
      <c r="V107" s="14">
        <f t="shared" si="1"/>
        <v>0</v>
      </c>
      <c r="W107" s="14">
        <f t="shared" si="1"/>
        <v>311709</v>
      </c>
      <c r="X107" s="14">
        <f t="shared" si="1"/>
        <v>3</v>
      </c>
      <c r="Y107" s="14">
        <f t="shared" si="1"/>
        <v>32</v>
      </c>
    </row>
    <row r="109" spans="1:25" ht="15.75">
      <c r="A109" s="3" t="s">
        <v>1720</v>
      </c>
    </row>
    <row r="110" spans="1:25">
      <c r="A110" s="26"/>
      <c r="B110" s="26"/>
      <c r="C110" s="26"/>
      <c r="D110" s="26"/>
      <c r="E110" s="26"/>
      <c r="F110" s="26"/>
      <c r="G110" s="26"/>
      <c r="H110" s="26"/>
      <c r="I110" s="26"/>
      <c r="J110" s="27" t="s">
        <v>1721</v>
      </c>
      <c r="K110" s="27"/>
      <c r="L110" s="26"/>
      <c r="M110" s="26"/>
      <c r="N110" s="26"/>
      <c r="O110" s="26"/>
    </row>
    <row r="111" spans="1:25" ht="25.5">
      <c r="A111" s="4" t="s">
        <v>1722</v>
      </c>
      <c r="B111" s="4" t="s">
        <v>1723</v>
      </c>
      <c r="C111" s="4" t="s">
        <v>1724</v>
      </c>
      <c r="D111" s="4" t="s">
        <v>1725</v>
      </c>
      <c r="E111" s="4" t="s">
        <v>1726</v>
      </c>
      <c r="F111" s="4" t="s">
        <v>1727</v>
      </c>
      <c r="G111" s="5" t="s">
        <v>1728</v>
      </c>
      <c r="H111" s="9" t="s">
        <v>1729</v>
      </c>
      <c r="I111" s="9" t="s">
        <v>1730</v>
      </c>
      <c r="J111" s="9" t="s">
        <v>1731</v>
      </c>
      <c r="K111" s="9" t="s">
        <v>1732</v>
      </c>
      <c r="L111" s="6" t="s">
        <v>1733</v>
      </c>
      <c r="M111" s="6" t="s">
        <v>1735</v>
      </c>
      <c r="N111" s="6" t="s">
        <v>1736</v>
      </c>
      <c r="O111" s="7" t="s">
        <v>1737</v>
      </c>
      <c r="Q111" s="11" t="s">
        <v>1734</v>
      </c>
      <c r="R111" s="11" t="s">
        <v>1738</v>
      </c>
      <c r="S111" s="11" t="s">
        <v>1739</v>
      </c>
    </row>
    <row r="112" spans="1:25">
      <c r="A112" s="17" t="s">
        <v>1740</v>
      </c>
    </row>
    <row r="113" spans="1:19">
      <c r="A113" s="18" t="s">
        <v>1741</v>
      </c>
      <c r="B113" s="18" t="s">
        <v>1742</v>
      </c>
      <c r="C113" s="18" t="s">
        <v>1743</v>
      </c>
      <c r="D113" s="18" t="s">
        <v>1744</v>
      </c>
      <c r="E113" s="18" t="s">
        <v>1745</v>
      </c>
      <c r="F113" s="18" t="s">
        <v>1746</v>
      </c>
      <c r="G113" s="19">
        <v>24</v>
      </c>
      <c r="H113" s="23">
        <v>45444</v>
      </c>
      <c r="I113" s="23">
        <v>46173</v>
      </c>
      <c r="J113" s="23">
        <v>45397</v>
      </c>
      <c r="K113" s="23">
        <v>45398</v>
      </c>
      <c r="L113" s="20">
        <v>300</v>
      </c>
      <c r="M113" s="20">
        <v>1791</v>
      </c>
      <c r="N113" s="20">
        <v>1805</v>
      </c>
      <c r="O113" s="21">
        <v>7080</v>
      </c>
      <c r="Q113" s="20">
        <v>1770</v>
      </c>
      <c r="R113" s="20">
        <f>N113</f>
        <v>1805</v>
      </c>
      <c r="S113" s="20">
        <v>1805</v>
      </c>
    </row>
    <row r="114" spans="1:19">
      <c r="A114" s="17" t="s">
        <v>1747</v>
      </c>
    </row>
    <row r="115" spans="1:19">
      <c r="A115" s="18" t="s">
        <v>1748</v>
      </c>
      <c r="B115" s="18" t="s">
        <v>1749</v>
      </c>
      <c r="C115" s="18" t="s">
        <v>1750</v>
      </c>
      <c r="D115" s="18" t="s">
        <v>1751</v>
      </c>
      <c r="E115" s="18" t="s">
        <v>1752</v>
      </c>
      <c r="F115" s="18" t="s">
        <v>1753</v>
      </c>
      <c r="G115" s="19">
        <v>15</v>
      </c>
      <c r="H115" s="23">
        <v>45481</v>
      </c>
      <c r="I115" s="23">
        <v>45937</v>
      </c>
      <c r="J115" s="23">
        <v>45384</v>
      </c>
      <c r="K115" s="23">
        <v>45400</v>
      </c>
      <c r="L115" s="20">
        <v>300</v>
      </c>
      <c r="M115" s="20">
        <v>1791</v>
      </c>
      <c r="N115" s="20">
        <v>1740</v>
      </c>
      <c r="O115" s="21">
        <v>4953.84</v>
      </c>
      <c r="Q115" s="20">
        <v>1740</v>
      </c>
      <c r="R115" s="20">
        <f>N115</f>
        <v>1740</v>
      </c>
      <c r="S115" s="20">
        <v>1740</v>
      </c>
    </row>
    <row r="116" spans="1:19">
      <c r="A116" s="17" t="s">
        <v>1754</v>
      </c>
    </row>
    <row r="117" spans="1:19">
      <c r="A117" s="18" t="s">
        <v>1755</v>
      </c>
      <c r="B117" s="18" t="s">
        <v>1756</v>
      </c>
      <c r="C117" s="18" t="s">
        <v>1757</v>
      </c>
      <c r="D117" s="18" t="s">
        <v>1758</v>
      </c>
      <c r="E117" s="18" t="s">
        <v>1759</v>
      </c>
      <c r="F117" s="18" t="s">
        <v>1760</v>
      </c>
      <c r="G117" s="19">
        <v>24</v>
      </c>
      <c r="H117" s="23">
        <v>45442</v>
      </c>
      <c r="I117" s="23">
        <v>46171</v>
      </c>
      <c r="J117" s="23">
        <v>45335</v>
      </c>
      <c r="K117" s="23">
        <v>45371</v>
      </c>
      <c r="L117" s="20">
        <v>300</v>
      </c>
      <c r="M117" s="20">
        <v>1877</v>
      </c>
      <c r="N117" s="20">
        <v>1841</v>
      </c>
      <c r="O117" s="21">
        <v>7378</v>
      </c>
      <c r="Q117" s="20">
        <v>1805</v>
      </c>
      <c r="R117" s="20">
        <f>N117</f>
        <v>1841</v>
      </c>
      <c r="S117" s="20">
        <v>1841</v>
      </c>
    </row>
    <row r="118" spans="1:19">
      <c r="A118" s="18" t="s">
        <v>1761</v>
      </c>
      <c r="B118" s="18" t="s">
        <v>1762</v>
      </c>
      <c r="C118" s="18" t="s">
        <v>1763</v>
      </c>
      <c r="D118" s="18" t="s">
        <v>1764</v>
      </c>
      <c r="E118" s="18" t="s">
        <v>1765</v>
      </c>
      <c r="F118" s="18" t="s">
        <v>1766</v>
      </c>
      <c r="G118" s="19">
        <v>24</v>
      </c>
      <c r="H118" s="23">
        <v>45462</v>
      </c>
      <c r="I118" s="23">
        <v>46191</v>
      </c>
      <c r="J118" s="23">
        <v>45328</v>
      </c>
      <c r="K118" s="23">
        <v>45427</v>
      </c>
      <c r="L118" s="20">
        <v>300</v>
      </c>
      <c r="M118" s="20">
        <v>1837</v>
      </c>
      <c r="N118" s="20">
        <v>1841</v>
      </c>
      <c r="O118" s="21">
        <v>6179</v>
      </c>
      <c r="Q118" s="20">
        <v>1805</v>
      </c>
      <c r="R118" s="20">
        <f>N118</f>
        <v>1841</v>
      </c>
      <c r="S118" s="20">
        <v>1841</v>
      </c>
    </row>
    <row r="119" spans="1:19">
      <c r="A119" s="18" t="s">
        <v>1767</v>
      </c>
      <c r="B119" s="18" t="s">
        <v>1768</v>
      </c>
      <c r="C119" s="18" t="s">
        <v>1769</v>
      </c>
      <c r="D119" s="18" t="s">
        <v>1770</v>
      </c>
      <c r="E119" s="18" t="s">
        <v>1771</v>
      </c>
      <c r="F119" s="18" t="s">
        <v>1772</v>
      </c>
      <c r="G119" s="19">
        <v>24</v>
      </c>
      <c r="H119" s="23">
        <v>45466</v>
      </c>
      <c r="I119" s="23">
        <v>46195</v>
      </c>
      <c r="J119" s="23">
        <v>45379</v>
      </c>
      <c r="K119" s="23">
        <v>45397</v>
      </c>
      <c r="L119" s="20">
        <v>300</v>
      </c>
      <c r="M119" s="20">
        <v>1837</v>
      </c>
      <c r="N119" s="20">
        <v>1841</v>
      </c>
      <c r="O119" s="21">
        <v>5896</v>
      </c>
      <c r="Q119" s="20">
        <v>1805</v>
      </c>
      <c r="R119" s="20">
        <f>N119</f>
        <v>1841</v>
      </c>
      <c r="S119" s="20">
        <v>1841</v>
      </c>
    </row>
    <row r="120" spans="1:19">
      <c r="A120" s="17" t="s">
        <v>1773</v>
      </c>
    </row>
    <row r="121" spans="1:19">
      <c r="A121" s="18" t="s">
        <v>1774</v>
      </c>
      <c r="B121" s="18" t="s">
        <v>1775</v>
      </c>
      <c r="C121" s="18" t="s">
        <v>1776</v>
      </c>
      <c r="D121" s="18" t="s">
        <v>1777</v>
      </c>
      <c r="E121" s="18" t="s">
        <v>1778</v>
      </c>
      <c r="F121" s="18" t="s">
        <v>1779</v>
      </c>
      <c r="G121" s="19">
        <v>15</v>
      </c>
      <c r="H121" s="23">
        <v>45489</v>
      </c>
      <c r="I121" s="23">
        <v>45945</v>
      </c>
      <c r="J121" s="23">
        <v>45342</v>
      </c>
      <c r="K121" s="23">
        <v>45342</v>
      </c>
      <c r="L121" s="20">
        <v>1837</v>
      </c>
      <c r="M121" s="20">
        <v>1837</v>
      </c>
      <c r="N121" s="20">
        <v>1837</v>
      </c>
      <c r="O121" s="21">
        <v>4622</v>
      </c>
      <c r="Q121" s="20">
        <v>1590</v>
      </c>
      <c r="R121" s="20">
        <f>N121</f>
        <v>1837</v>
      </c>
      <c r="S121" s="20">
        <v>1837</v>
      </c>
    </row>
    <row r="122" spans="1:19">
      <c r="A122" s="18" t="s">
        <v>1780</v>
      </c>
      <c r="B122" s="18" t="s">
        <v>1781</v>
      </c>
      <c r="C122" s="18" t="s">
        <v>1782</v>
      </c>
      <c r="D122" s="18" t="s">
        <v>1783</v>
      </c>
      <c r="E122" s="18" t="s">
        <v>1784</v>
      </c>
      <c r="F122" s="18" t="s">
        <v>1785</v>
      </c>
      <c r="G122" s="19">
        <v>24</v>
      </c>
      <c r="H122" s="23">
        <v>45472</v>
      </c>
      <c r="I122" s="23">
        <v>46201</v>
      </c>
      <c r="J122" s="23">
        <v>45335</v>
      </c>
      <c r="K122" s="23">
        <v>45370</v>
      </c>
      <c r="L122" s="20">
        <v>300</v>
      </c>
      <c r="M122" s="20">
        <v>1848</v>
      </c>
      <c r="N122" s="20">
        <v>1836</v>
      </c>
      <c r="O122" s="21">
        <v>5534.9</v>
      </c>
      <c r="Q122" s="20">
        <v>1800</v>
      </c>
      <c r="R122" s="20">
        <f>N122</f>
        <v>1836</v>
      </c>
      <c r="S122" s="20">
        <v>1836</v>
      </c>
    </row>
    <row r="123" spans="1:19">
      <c r="A123" s="17" t="s">
        <v>1786</v>
      </c>
    </row>
    <row r="124" spans="1:19">
      <c r="A124" s="18" t="s">
        <v>1787</v>
      </c>
      <c r="B124" s="18" t="s">
        <v>1788</v>
      </c>
      <c r="C124" s="18" t="s">
        <v>1789</v>
      </c>
      <c r="D124" s="18" t="s">
        <v>1790</v>
      </c>
      <c r="E124" s="18" t="s">
        <v>1791</v>
      </c>
      <c r="F124" s="18" t="s">
        <v>1792</v>
      </c>
      <c r="G124" s="19">
        <v>24</v>
      </c>
      <c r="H124" s="23">
        <v>45470</v>
      </c>
      <c r="I124" s="23">
        <v>46199</v>
      </c>
      <c r="J124" s="23">
        <v>45400</v>
      </c>
      <c r="K124" s="23">
        <v>45406</v>
      </c>
      <c r="L124" s="20">
        <v>300</v>
      </c>
      <c r="M124" s="20">
        <v>1814</v>
      </c>
      <c r="N124" s="20">
        <v>1795</v>
      </c>
      <c r="O124" s="21">
        <v>5515</v>
      </c>
      <c r="Q124" s="20">
        <v>1760</v>
      </c>
      <c r="R124" s="20">
        <f>N124</f>
        <v>1795</v>
      </c>
      <c r="S124" s="20">
        <v>1795</v>
      </c>
    </row>
    <row r="125" spans="1:19">
      <c r="A125" s="18" t="s">
        <v>1793</v>
      </c>
      <c r="B125" s="18" t="s">
        <v>1794</v>
      </c>
      <c r="C125" s="18" t="s">
        <v>1795</v>
      </c>
      <c r="D125" s="18" t="s">
        <v>1796</v>
      </c>
      <c r="E125" s="18" t="s">
        <v>1797</v>
      </c>
      <c r="F125" s="18" t="s">
        <v>1798</v>
      </c>
      <c r="G125" s="19">
        <v>23</v>
      </c>
      <c r="H125" s="23">
        <v>45458</v>
      </c>
      <c r="I125" s="23">
        <v>46156</v>
      </c>
      <c r="J125" s="23">
        <v>45349</v>
      </c>
      <c r="K125" s="23">
        <v>45394</v>
      </c>
      <c r="L125" s="20">
        <v>300</v>
      </c>
      <c r="M125" s="20">
        <v>1814</v>
      </c>
      <c r="N125" s="20">
        <v>1811</v>
      </c>
      <c r="O125" s="21">
        <v>6314</v>
      </c>
      <c r="Q125" s="20">
        <v>1775</v>
      </c>
      <c r="R125" s="20">
        <f>N125</f>
        <v>1811</v>
      </c>
      <c r="S125" s="20">
        <v>1811</v>
      </c>
    </row>
    <row r="126" spans="1:19">
      <c r="A126" s="18" t="s">
        <v>1799</v>
      </c>
      <c r="B126" s="18" t="s">
        <v>1800</v>
      </c>
      <c r="C126" s="18" t="s">
        <v>1801</v>
      </c>
      <c r="D126" s="18" t="s">
        <v>1802</v>
      </c>
      <c r="E126" s="18" t="s">
        <v>1803</v>
      </c>
      <c r="F126" s="18" t="s">
        <v>1804</v>
      </c>
      <c r="G126" s="19">
        <v>23</v>
      </c>
      <c r="H126" s="23">
        <v>45471</v>
      </c>
      <c r="I126" s="23">
        <v>46169</v>
      </c>
      <c r="J126" s="23">
        <v>45385</v>
      </c>
      <c r="K126" s="23">
        <v>45392</v>
      </c>
      <c r="L126" s="20">
        <v>300</v>
      </c>
      <c r="M126" s="20">
        <v>1837</v>
      </c>
      <c r="N126" s="20">
        <v>1811</v>
      </c>
      <c r="O126" s="21">
        <v>5503</v>
      </c>
      <c r="Q126" s="20">
        <v>1775</v>
      </c>
      <c r="R126" s="20">
        <f>N126</f>
        <v>1811</v>
      </c>
      <c r="S126" s="20">
        <v>1811</v>
      </c>
    </row>
    <row r="127" spans="1:19">
      <c r="A127" s="18" t="s">
        <v>1805</v>
      </c>
      <c r="B127" s="18" t="s">
        <v>1806</v>
      </c>
      <c r="C127" s="18" t="s">
        <v>1807</v>
      </c>
      <c r="D127" s="18" t="s">
        <v>1808</v>
      </c>
      <c r="E127" s="18" t="s">
        <v>1809</v>
      </c>
      <c r="F127" s="18" t="s">
        <v>1810</v>
      </c>
      <c r="G127" s="19">
        <v>24</v>
      </c>
      <c r="H127" s="23">
        <v>45473</v>
      </c>
      <c r="I127" s="23">
        <v>46202</v>
      </c>
      <c r="J127" s="23">
        <v>45402</v>
      </c>
      <c r="K127" s="23">
        <v>45411</v>
      </c>
      <c r="L127" s="20">
        <v>300</v>
      </c>
      <c r="M127" s="20">
        <v>1837</v>
      </c>
      <c r="N127" s="20">
        <v>1805</v>
      </c>
      <c r="O127" s="21">
        <v>5635.7</v>
      </c>
      <c r="Q127" s="20">
        <v>1770</v>
      </c>
      <c r="R127" s="20">
        <f>N127</f>
        <v>1805</v>
      </c>
      <c r="S127" s="20">
        <v>1805</v>
      </c>
    </row>
    <row r="128" spans="1:19">
      <c r="A128" s="17" t="s">
        <v>1811</v>
      </c>
    </row>
    <row r="129" spans="1:19">
      <c r="A129" s="18" t="s">
        <v>1812</v>
      </c>
      <c r="B129" s="18" t="s">
        <v>1813</v>
      </c>
      <c r="C129" s="18" t="s">
        <v>1814</v>
      </c>
      <c r="D129" s="18" t="s">
        <v>1815</v>
      </c>
      <c r="E129" s="18" t="s">
        <v>1816</v>
      </c>
      <c r="F129" s="18" t="s">
        <v>1817</v>
      </c>
      <c r="G129" s="19">
        <v>23</v>
      </c>
      <c r="H129" s="23">
        <v>45473</v>
      </c>
      <c r="I129" s="23">
        <v>46171</v>
      </c>
      <c r="J129" s="23">
        <v>45349</v>
      </c>
      <c r="K129" s="23">
        <v>45406</v>
      </c>
      <c r="L129" s="20">
        <v>300</v>
      </c>
      <c r="M129" s="20">
        <v>1848</v>
      </c>
      <c r="N129" s="20">
        <v>1836</v>
      </c>
      <c r="O129" s="21">
        <v>5460</v>
      </c>
      <c r="Q129" s="20">
        <v>1830</v>
      </c>
      <c r="R129" s="20">
        <f>N129</f>
        <v>1836</v>
      </c>
      <c r="S129" s="20">
        <v>1836</v>
      </c>
    </row>
    <row r="130" spans="1:19">
      <c r="A130" s="17" t="s">
        <v>1818</v>
      </c>
    </row>
    <row r="131" spans="1:19">
      <c r="B131" s="18" t="s">
        <v>1819</v>
      </c>
      <c r="D131" s="18" t="s">
        <v>1820</v>
      </c>
      <c r="E131" s="18" t="s">
        <v>1821</v>
      </c>
      <c r="F131" s="18" t="s">
        <v>1822</v>
      </c>
      <c r="G131" s="19">
        <v>12</v>
      </c>
      <c r="H131" s="23">
        <v>45566</v>
      </c>
      <c r="I131" s="23">
        <v>45930</v>
      </c>
      <c r="J131" s="23">
        <v>45518</v>
      </c>
      <c r="K131" s="23">
        <v>45519</v>
      </c>
      <c r="L131" s="20">
        <v>300</v>
      </c>
      <c r="M131" s="20">
        <v>0</v>
      </c>
      <c r="N131" s="20">
        <v>1855</v>
      </c>
      <c r="O131" s="21">
        <v>0</v>
      </c>
      <c r="Q131" s="20">
        <v>0</v>
      </c>
      <c r="R131" s="20">
        <f>N131</f>
        <v>1855</v>
      </c>
      <c r="S131" s="20">
        <v>1855</v>
      </c>
    </row>
    <row r="132" spans="1:19">
      <c r="A132" s="17" t="s">
        <v>1823</v>
      </c>
    </row>
    <row r="133" spans="1:19">
      <c r="A133" s="18" t="s">
        <v>1824</v>
      </c>
      <c r="B133" s="18" t="s">
        <v>1825</v>
      </c>
      <c r="C133" s="18" t="s">
        <v>1826</v>
      </c>
      <c r="D133" s="18" t="s">
        <v>1827</v>
      </c>
      <c r="E133" s="18" t="s">
        <v>1828</v>
      </c>
      <c r="F133" s="18" t="s">
        <v>1829</v>
      </c>
      <c r="G133" s="19">
        <v>15</v>
      </c>
      <c r="H133" s="23">
        <v>45498</v>
      </c>
      <c r="I133" s="23">
        <v>45954</v>
      </c>
      <c r="J133" s="23">
        <v>45420</v>
      </c>
      <c r="K133" s="23">
        <v>45441</v>
      </c>
      <c r="L133" s="20">
        <v>300</v>
      </c>
      <c r="M133" s="20">
        <v>2201</v>
      </c>
      <c r="N133" s="20">
        <v>2100</v>
      </c>
      <c r="O133" s="21">
        <v>4705.16</v>
      </c>
      <c r="Q133" s="20">
        <v>2025</v>
      </c>
      <c r="R133" s="20">
        <f>N133</f>
        <v>2100</v>
      </c>
      <c r="S133" s="20">
        <v>2100</v>
      </c>
    </row>
    <row r="134" spans="1:19">
      <c r="A134" s="17" t="s">
        <v>1830</v>
      </c>
    </row>
    <row r="135" spans="1:19">
      <c r="A135" s="18" t="s">
        <v>1831</v>
      </c>
      <c r="B135" s="18" t="s">
        <v>1832</v>
      </c>
      <c r="C135" s="18" t="s">
        <v>1833</v>
      </c>
      <c r="D135" s="18" t="s">
        <v>1834</v>
      </c>
      <c r="E135" s="18" t="s">
        <v>1835</v>
      </c>
      <c r="F135" s="18" t="s">
        <v>1836</v>
      </c>
      <c r="G135" s="19">
        <v>23</v>
      </c>
      <c r="H135" s="23">
        <v>45471</v>
      </c>
      <c r="I135" s="23">
        <v>46169</v>
      </c>
      <c r="J135" s="23">
        <v>45356</v>
      </c>
      <c r="K135" s="23">
        <v>45377</v>
      </c>
      <c r="L135" s="20">
        <v>300</v>
      </c>
      <c r="M135" s="20">
        <v>1860</v>
      </c>
      <c r="N135" s="20">
        <v>1836</v>
      </c>
      <c r="O135" s="21">
        <v>5622</v>
      </c>
      <c r="Q135" s="20">
        <v>1800</v>
      </c>
      <c r="R135" s="20">
        <f>N135</f>
        <v>1836</v>
      </c>
      <c r="S135" s="20">
        <v>1836</v>
      </c>
    </row>
    <row r="136" spans="1:19">
      <c r="A136" s="17" t="s">
        <v>1837</v>
      </c>
    </row>
    <row r="137" spans="1:19">
      <c r="A137" s="18" t="s">
        <v>1838</v>
      </c>
      <c r="B137" s="18" t="s">
        <v>1839</v>
      </c>
      <c r="C137" s="18" t="s">
        <v>1840</v>
      </c>
      <c r="D137" s="18" t="s">
        <v>1841</v>
      </c>
      <c r="E137" s="18" t="s">
        <v>1842</v>
      </c>
      <c r="F137" s="18" t="s">
        <v>1843</v>
      </c>
      <c r="G137" s="19">
        <v>15</v>
      </c>
      <c r="H137" s="23">
        <v>45471</v>
      </c>
      <c r="I137" s="23">
        <v>45927</v>
      </c>
      <c r="J137" s="23">
        <v>45466</v>
      </c>
      <c r="K137" s="23">
        <v>45467</v>
      </c>
      <c r="L137" s="20">
        <v>300</v>
      </c>
      <c r="M137" s="20">
        <v>1791</v>
      </c>
      <c r="N137" s="20">
        <v>1595</v>
      </c>
      <c r="O137" s="21">
        <v>3232</v>
      </c>
      <c r="Q137" s="20">
        <v>1595</v>
      </c>
      <c r="R137" s="20">
        <f>N137</f>
        <v>1595</v>
      </c>
      <c r="S137" s="20">
        <v>1595</v>
      </c>
    </row>
    <row r="138" spans="1:19">
      <c r="A138" s="17" t="s">
        <v>1844</v>
      </c>
    </row>
    <row r="139" spans="1:19">
      <c r="A139" s="18" t="s">
        <v>1845</v>
      </c>
      <c r="B139" s="18" t="s">
        <v>1846</v>
      </c>
      <c r="C139" s="18" t="s">
        <v>1847</v>
      </c>
      <c r="D139" s="18" t="s">
        <v>1848</v>
      </c>
      <c r="E139" s="18" t="s">
        <v>1849</v>
      </c>
      <c r="F139" s="18" t="s">
        <v>1850</v>
      </c>
      <c r="G139" s="19">
        <v>23</v>
      </c>
      <c r="H139" s="23">
        <v>45461</v>
      </c>
      <c r="I139" s="23">
        <v>46159</v>
      </c>
      <c r="J139" s="23">
        <v>45421</v>
      </c>
      <c r="K139" s="23">
        <v>45425</v>
      </c>
      <c r="L139" s="20">
        <v>300</v>
      </c>
      <c r="M139" s="20">
        <v>1834</v>
      </c>
      <c r="N139" s="20">
        <v>1841</v>
      </c>
      <c r="O139" s="21">
        <v>6239</v>
      </c>
      <c r="Q139" s="20">
        <v>1805</v>
      </c>
      <c r="R139" s="20">
        <f>N139</f>
        <v>1841</v>
      </c>
      <c r="S139" s="20">
        <v>1841</v>
      </c>
    </row>
    <row r="140" spans="1:19">
      <c r="A140" s="17" t="s">
        <v>1851</v>
      </c>
    </row>
    <row r="141" spans="1:19">
      <c r="A141" s="18" t="s">
        <v>1852</v>
      </c>
      <c r="B141" s="18" t="s">
        <v>1853</v>
      </c>
      <c r="C141" s="18" t="s">
        <v>1854</v>
      </c>
      <c r="D141" s="18" t="s">
        <v>1855</v>
      </c>
      <c r="E141" s="18" t="s">
        <v>1856</v>
      </c>
      <c r="F141" s="18" t="s">
        <v>1857</v>
      </c>
      <c r="G141" s="19">
        <v>23</v>
      </c>
      <c r="H141" s="23">
        <v>45471</v>
      </c>
      <c r="I141" s="23">
        <v>46169</v>
      </c>
      <c r="J141" s="23">
        <v>45267</v>
      </c>
      <c r="K141" s="23">
        <v>45373</v>
      </c>
      <c r="L141" s="20">
        <v>1985</v>
      </c>
      <c r="M141" s="20">
        <v>2051</v>
      </c>
      <c r="N141" s="20">
        <v>2025</v>
      </c>
      <c r="O141" s="21">
        <v>6253</v>
      </c>
      <c r="Q141" s="20">
        <v>1985</v>
      </c>
      <c r="R141" s="20">
        <f>N141</f>
        <v>2025</v>
      </c>
      <c r="S141" s="20">
        <v>2025</v>
      </c>
    </row>
    <row r="142" spans="1:19">
      <c r="A142" s="18" t="s">
        <v>1858</v>
      </c>
      <c r="B142" s="18" t="s">
        <v>1859</v>
      </c>
      <c r="C142" s="18" t="s">
        <v>1860</v>
      </c>
      <c r="D142" s="18" t="s">
        <v>1861</v>
      </c>
      <c r="E142" s="18" t="s">
        <v>1862</v>
      </c>
      <c r="F142" s="18" t="s">
        <v>1863</v>
      </c>
      <c r="G142" s="19">
        <v>24</v>
      </c>
      <c r="H142" s="23">
        <v>45434</v>
      </c>
      <c r="I142" s="23">
        <v>46163</v>
      </c>
      <c r="J142" s="23">
        <v>45349</v>
      </c>
      <c r="K142" s="23">
        <v>45370</v>
      </c>
      <c r="L142" s="20">
        <v>300</v>
      </c>
      <c r="M142" s="20">
        <v>1767</v>
      </c>
      <c r="N142" s="20">
        <v>2035</v>
      </c>
      <c r="O142" s="21">
        <v>8624</v>
      </c>
      <c r="Q142" s="20">
        <v>1995</v>
      </c>
      <c r="R142" s="20">
        <f>N142</f>
        <v>2035</v>
      </c>
      <c r="S142" s="20">
        <v>2035</v>
      </c>
    </row>
    <row r="143" spans="1:19">
      <c r="A143" s="17" t="s">
        <v>1864</v>
      </c>
    </row>
    <row r="144" spans="1:19">
      <c r="A144" s="18" t="s">
        <v>1865</v>
      </c>
      <c r="B144" s="18" t="s">
        <v>1866</v>
      </c>
      <c r="C144" s="18" t="s">
        <v>1867</v>
      </c>
      <c r="D144" s="18" t="s">
        <v>1868</v>
      </c>
      <c r="E144" s="18" t="s">
        <v>1869</v>
      </c>
      <c r="F144" s="18" t="s">
        <v>1870</v>
      </c>
      <c r="G144" s="19">
        <v>24</v>
      </c>
      <c r="H144" s="23">
        <v>45468</v>
      </c>
      <c r="I144" s="23">
        <v>46197</v>
      </c>
      <c r="J144" s="23">
        <v>45386</v>
      </c>
      <c r="K144" s="23">
        <v>45404</v>
      </c>
      <c r="L144" s="20">
        <v>300</v>
      </c>
      <c r="M144" s="20">
        <v>2027</v>
      </c>
      <c r="N144" s="20">
        <v>1989</v>
      </c>
      <c r="O144" s="21">
        <v>6282</v>
      </c>
      <c r="Q144" s="20">
        <v>1950</v>
      </c>
      <c r="R144" s="20">
        <f>N144</f>
        <v>1989</v>
      </c>
      <c r="S144" s="20">
        <v>1989</v>
      </c>
    </row>
    <row r="145" spans="1:19">
      <c r="A145" s="17" t="s">
        <v>1871</v>
      </c>
    </row>
    <row r="146" spans="1:19">
      <c r="A146" s="18" t="s">
        <v>1872</v>
      </c>
      <c r="B146" s="18" t="s">
        <v>1873</v>
      </c>
      <c r="C146" s="18" t="s">
        <v>1874</v>
      </c>
      <c r="D146" s="18" t="s">
        <v>1875</v>
      </c>
      <c r="E146" s="18" t="s">
        <v>1876</v>
      </c>
      <c r="F146" s="18" t="s">
        <v>1877</v>
      </c>
      <c r="G146" s="19">
        <v>23</v>
      </c>
      <c r="H146" s="23">
        <v>45463</v>
      </c>
      <c r="I146" s="23">
        <v>46161</v>
      </c>
      <c r="J146" s="23">
        <v>45349</v>
      </c>
      <c r="K146" s="23">
        <v>45373</v>
      </c>
      <c r="L146" s="20">
        <v>300</v>
      </c>
      <c r="M146" s="20">
        <v>2039</v>
      </c>
      <c r="N146" s="20">
        <v>1984</v>
      </c>
      <c r="O146" s="21">
        <v>6548</v>
      </c>
      <c r="Q146" s="20">
        <v>1945</v>
      </c>
      <c r="R146" s="20">
        <f>N146</f>
        <v>1984</v>
      </c>
      <c r="S146" s="20">
        <v>1984</v>
      </c>
    </row>
    <row r="147" spans="1:19">
      <c r="A147" s="18" t="s">
        <v>1878</v>
      </c>
      <c r="B147" s="18" t="s">
        <v>1879</v>
      </c>
      <c r="C147" s="18" t="s">
        <v>1880</v>
      </c>
      <c r="D147" s="18" t="s">
        <v>1881</v>
      </c>
      <c r="E147" s="18" t="s">
        <v>1882</v>
      </c>
      <c r="F147" s="18" t="s">
        <v>1883</v>
      </c>
      <c r="G147" s="19">
        <v>24</v>
      </c>
      <c r="H147" s="23">
        <v>45473</v>
      </c>
      <c r="I147" s="23">
        <v>46202</v>
      </c>
      <c r="J147" s="23">
        <v>45420</v>
      </c>
      <c r="K147" s="23">
        <v>45427</v>
      </c>
      <c r="L147" s="20">
        <v>300</v>
      </c>
      <c r="M147" s="20">
        <v>2074</v>
      </c>
      <c r="N147" s="20">
        <v>1816</v>
      </c>
      <c r="O147" s="21">
        <v>6012.55</v>
      </c>
      <c r="Q147" s="20">
        <v>1945</v>
      </c>
      <c r="R147" s="20">
        <f>N147</f>
        <v>1816</v>
      </c>
      <c r="S147" s="20">
        <v>1816</v>
      </c>
    </row>
    <row r="148" spans="1:19">
      <c r="A148" s="17" t="s">
        <v>1884</v>
      </c>
    </row>
    <row r="149" spans="1:19">
      <c r="A149" s="18" t="s">
        <v>1885</v>
      </c>
      <c r="B149" s="18" t="s">
        <v>1886</v>
      </c>
      <c r="C149" s="18" t="s">
        <v>1887</v>
      </c>
      <c r="D149" s="18" t="s">
        <v>1888</v>
      </c>
      <c r="E149" s="18" t="s">
        <v>1889</v>
      </c>
      <c r="F149" s="18" t="s">
        <v>1890</v>
      </c>
      <c r="G149" s="19">
        <v>24</v>
      </c>
      <c r="H149" s="23">
        <v>45473</v>
      </c>
      <c r="I149" s="23">
        <v>46202</v>
      </c>
      <c r="J149" s="23">
        <v>45390</v>
      </c>
      <c r="K149" s="23">
        <v>45402</v>
      </c>
      <c r="L149" s="20">
        <v>300</v>
      </c>
      <c r="M149" s="20">
        <v>2282</v>
      </c>
      <c r="N149" s="20">
        <v>2178</v>
      </c>
      <c r="O149" s="21">
        <v>6526</v>
      </c>
      <c r="Q149" s="20">
        <v>2135</v>
      </c>
      <c r="R149" s="20">
        <f>N149</f>
        <v>2178</v>
      </c>
      <c r="S149" s="20">
        <v>2178</v>
      </c>
    </row>
    <row r="150" spans="1:19">
      <c r="A150" s="17" t="s">
        <v>1891</v>
      </c>
    </row>
    <row r="151" spans="1:19">
      <c r="A151" s="18" t="s">
        <v>1892</v>
      </c>
      <c r="B151" s="18" t="s">
        <v>1893</v>
      </c>
      <c r="C151" s="18" t="s">
        <v>1894</v>
      </c>
      <c r="D151" s="18" t="s">
        <v>1895</v>
      </c>
      <c r="E151" s="18" t="s">
        <v>1896</v>
      </c>
      <c r="F151" s="18" t="s">
        <v>1897</v>
      </c>
      <c r="G151" s="19">
        <v>24</v>
      </c>
      <c r="H151" s="23">
        <v>45471</v>
      </c>
      <c r="I151" s="23">
        <v>46200</v>
      </c>
      <c r="J151" s="23">
        <v>45415</v>
      </c>
      <c r="K151" s="23">
        <v>45421</v>
      </c>
      <c r="L151" s="20">
        <v>300</v>
      </c>
      <c r="M151" s="20">
        <v>2051</v>
      </c>
      <c r="N151" s="20">
        <v>1994</v>
      </c>
      <c r="O151" s="21">
        <v>5561</v>
      </c>
      <c r="Q151" s="20">
        <v>1955</v>
      </c>
      <c r="R151" s="20">
        <f>N151</f>
        <v>1994</v>
      </c>
      <c r="S151" s="20">
        <v>1994</v>
      </c>
    </row>
    <row r="152" spans="1:19">
      <c r="A152" s="18" t="s">
        <v>1898</v>
      </c>
      <c r="B152" s="18" t="s">
        <v>1899</v>
      </c>
      <c r="C152" s="18" t="s">
        <v>1900</v>
      </c>
      <c r="D152" s="18" t="s">
        <v>1901</v>
      </c>
      <c r="E152" s="18" t="s">
        <v>1902</v>
      </c>
      <c r="F152" s="18" t="s">
        <v>1903</v>
      </c>
      <c r="G152" s="19">
        <v>23</v>
      </c>
      <c r="H152" s="23">
        <v>45473</v>
      </c>
      <c r="I152" s="23">
        <v>46171</v>
      </c>
      <c r="J152" s="23">
        <v>45301</v>
      </c>
      <c r="K152" s="23">
        <v>45384</v>
      </c>
      <c r="L152" s="20">
        <v>0</v>
      </c>
      <c r="M152" s="20">
        <v>1841</v>
      </c>
      <c r="N152" s="20">
        <v>2004</v>
      </c>
      <c r="O152" s="21">
        <v>5961</v>
      </c>
      <c r="Q152" s="20">
        <v>1965</v>
      </c>
      <c r="R152" s="20">
        <f>N152</f>
        <v>2004</v>
      </c>
      <c r="S152" s="20">
        <v>2004</v>
      </c>
    </row>
    <row r="153" spans="1:19">
      <c r="A153" s="17" t="s">
        <v>1904</v>
      </c>
    </row>
    <row r="154" spans="1:19">
      <c r="A154" s="18" t="s">
        <v>1905</v>
      </c>
      <c r="B154" s="18" t="s">
        <v>1906</v>
      </c>
      <c r="C154" s="18" t="s">
        <v>1907</v>
      </c>
      <c r="D154" s="18" t="s">
        <v>1908</v>
      </c>
      <c r="E154" s="18" t="s">
        <v>1909</v>
      </c>
      <c r="F154" s="18" t="s">
        <v>1910</v>
      </c>
      <c r="G154" s="19">
        <v>24</v>
      </c>
      <c r="H154" s="23">
        <v>45466</v>
      </c>
      <c r="I154" s="23">
        <v>46195</v>
      </c>
      <c r="J154" s="23">
        <v>45413</v>
      </c>
      <c r="K154" s="23">
        <v>45418</v>
      </c>
      <c r="L154" s="20">
        <v>300</v>
      </c>
      <c r="M154" s="20">
        <v>2324</v>
      </c>
      <c r="N154" s="20">
        <v>2366</v>
      </c>
      <c r="O154" s="21">
        <v>7621</v>
      </c>
      <c r="Q154" s="20">
        <v>2320</v>
      </c>
      <c r="R154" s="20">
        <f>N154</f>
        <v>2366</v>
      </c>
      <c r="S154" s="20">
        <v>2366</v>
      </c>
    </row>
    <row r="155" spans="1:19">
      <c r="A155" s="17" t="s">
        <v>1911</v>
      </c>
    </row>
    <row r="156" spans="1:19">
      <c r="A156" s="18" t="s">
        <v>1912</v>
      </c>
      <c r="B156" s="18" t="s">
        <v>1913</v>
      </c>
      <c r="C156" s="18" t="s">
        <v>1914</v>
      </c>
      <c r="D156" s="18" t="s">
        <v>1915</v>
      </c>
      <c r="E156" s="18" t="s">
        <v>1916</v>
      </c>
      <c r="F156" s="18" t="s">
        <v>1917</v>
      </c>
      <c r="G156" s="19">
        <v>24</v>
      </c>
      <c r="H156" s="23">
        <v>45462</v>
      </c>
      <c r="I156" s="23">
        <v>46191</v>
      </c>
      <c r="J156" s="23">
        <v>45391</v>
      </c>
      <c r="K156" s="23">
        <v>45398</v>
      </c>
      <c r="L156" s="20">
        <v>300</v>
      </c>
      <c r="M156" s="20">
        <v>2798</v>
      </c>
      <c r="N156" s="20">
        <v>2733</v>
      </c>
      <c r="O156" s="21">
        <v>9154</v>
      </c>
      <c r="Q156" s="20">
        <v>2680</v>
      </c>
      <c r="R156" s="20">
        <f>N156</f>
        <v>2733</v>
      </c>
      <c r="S156" s="20">
        <v>2733</v>
      </c>
    </row>
    <row r="157" spans="1:19">
      <c r="A157" s="17" t="s">
        <v>1918</v>
      </c>
    </row>
    <row r="158" spans="1:19">
      <c r="A158" s="18" t="s">
        <v>1919</v>
      </c>
      <c r="B158" s="18" t="s">
        <v>1920</v>
      </c>
      <c r="C158" s="18" t="s">
        <v>1921</v>
      </c>
      <c r="D158" s="18" t="s">
        <v>1922</v>
      </c>
      <c r="E158" s="18" t="s">
        <v>1923</v>
      </c>
      <c r="F158" s="18" t="s">
        <v>1924</v>
      </c>
      <c r="G158" s="19">
        <v>24</v>
      </c>
      <c r="H158" s="23">
        <v>45281</v>
      </c>
      <c r="I158" s="23">
        <v>46011</v>
      </c>
      <c r="J158" s="23">
        <v>45219</v>
      </c>
      <c r="K158" s="23">
        <v>45222</v>
      </c>
      <c r="L158" s="20">
        <v>300</v>
      </c>
      <c r="M158" s="20">
        <v>2377</v>
      </c>
      <c r="N158" s="20">
        <v>2285</v>
      </c>
      <c r="O158" s="21">
        <v>21555</v>
      </c>
      <c r="Q158" s="20">
        <v>2230</v>
      </c>
      <c r="R158" s="20">
        <f>N158</f>
        <v>2285</v>
      </c>
      <c r="S158" s="20">
        <v>2285</v>
      </c>
    </row>
    <row r="159" spans="1:19">
      <c r="A159" s="17" t="s">
        <v>1925</v>
      </c>
    </row>
    <row r="160" spans="1:19">
      <c r="A160" s="18" t="s">
        <v>1926</v>
      </c>
      <c r="B160" s="18" t="s">
        <v>1927</v>
      </c>
      <c r="C160" s="18" t="s">
        <v>1928</v>
      </c>
      <c r="D160" s="18" t="s">
        <v>1929</v>
      </c>
      <c r="E160" s="18" t="s">
        <v>1930</v>
      </c>
      <c r="F160" s="18" t="s">
        <v>1931</v>
      </c>
      <c r="G160" s="19">
        <v>15</v>
      </c>
      <c r="H160" s="23">
        <v>45488</v>
      </c>
      <c r="I160" s="23">
        <v>45944</v>
      </c>
      <c r="J160" s="23">
        <v>45411</v>
      </c>
      <c r="K160" s="23">
        <v>45412</v>
      </c>
      <c r="L160" s="20">
        <v>300</v>
      </c>
      <c r="M160" s="20">
        <v>2526</v>
      </c>
      <c r="N160" s="20">
        <v>2415</v>
      </c>
      <c r="O160" s="21">
        <v>6154</v>
      </c>
      <c r="Q160" s="20">
        <v>2415</v>
      </c>
      <c r="R160" s="20">
        <f>N160</f>
        <v>2415</v>
      </c>
      <c r="S160" s="20">
        <v>2415</v>
      </c>
    </row>
    <row r="161" spans="1:19">
      <c r="A161" s="17" t="s">
        <v>1932</v>
      </c>
    </row>
    <row r="162" spans="1:19">
      <c r="A162" s="18" t="s">
        <v>1933</v>
      </c>
      <c r="B162" s="18" t="s">
        <v>1934</v>
      </c>
      <c r="C162" s="18" t="s">
        <v>1935</v>
      </c>
      <c r="D162" s="18" t="s">
        <v>1936</v>
      </c>
      <c r="E162" s="18" t="s">
        <v>1937</v>
      </c>
      <c r="F162" s="18" t="s">
        <v>1938</v>
      </c>
      <c r="G162" s="19">
        <v>23</v>
      </c>
      <c r="H162" s="23">
        <v>45463</v>
      </c>
      <c r="I162" s="23">
        <v>46161</v>
      </c>
      <c r="J162" s="23">
        <v>45324</v>
      </c>
      <c r="K162" s="23">
        <v>45379</v>
      </c>
      <c r="L162" s="20">
        <v>300</v>
      </c>
      <c r="M162" s="20">
        <v>2505</v>
      </c>
      <c r="N162" s="20">
        <v>2514</v>
      </c>
      <c r="O162" s="21">
        <v>8299</v>
      </c>
      <c r="Q162" s="20">
        <v>2465</v>
      </c>
      <c r="R162" s="20">
        <f>N162</f>
        <v>2514</v>
      </c>
      <c r="S162" s="20">
        <v>2514</v>
      </c>
    </row>
    <row r="163" spans="1:19">
      <c r="A163" s="18" t="s">
        <v>1939</v>
      </c>
      <c r="B163" s="18" t="s">
        <v>1940</v>
      </c>
      <c r="C163" s="18" t="s">
        <v>1941</v>
      </c>
      <c r="D163" s="18" t="s">
        <v>1942</v>
      </c>
      <c r="E163" s="18" t="s">
        <v>1943</v>
      </c>
      <c r="F163" s="18" t="s">
        <v>1944</v>
      </c>
      <c r="G163" s="19">
        <v>23</v>
      </c>
      <c r="H163" s="23">
        <v>45468</v>
      </c>
      <c r="I163" s="23">
        <v>46166</v>
      </c>
      <c r="J163" s="23">
        <v>45325</v>
      </c>
      <c r="K163" s="23">
        <v>45377</v>
      </c>
      <c r="L163" s="20">
        <v>300</v>
      </c>
      <c r="M163" s="20">
        <v>2633</v>
      </c>
      <c r="N163" s="20">
        <v>2525</v>
      </c>
      <c r="O163" s="21">
        <v>8103.87</v>
      </c>
      <c r="Q163" s="20">
        <v>2475</v>
      </c>
      <c r="R163" s="20">
        <f>N163</f>
        <v>2525</v>
      </c>
      <c r="S163" s="20">
        <v>2525</v>
      </c>
    </row>
    <row r="164" spans="1:19">
      <c r="A164" s="17" t="s">
        <v>1945</v>
      </c>
    </row>
    <row r="165" spans="1:19">
      <c r="A165" s="18" t="s">
        <v>1946</v>
      </c>
      <c r="B165" s="18" t="s">
        <v>1947</v>
      </c>
      <c r="C165" s="18" t="s">
        <v>1948</v>
      </c>
      <c r="D165" s="18" t="s">
        <v>1949</v>
      </c>
      <c r="E165" s="18" t="s">
        <v>1950</v>
      </c>
      <c r="F165" s="18" t="s">
        <v>1951</v>
      </c>
      <c r="G165" s="19">
        <v>24</v>
      </c>
      <c r="H165" s="23">
        <v>45461</v>
      </c>
      <c r="I165" s="23">
        <v>46190</v>
      </c>
      <c r="J165" s="23">
        <v>45394</v>
      </c>
      <c r="K165" s="23">
        <v>45402</v>
      </c>
      <c r="L165" s="20">
        <v>300</v>
      </c>
      <c r="M165" s="20">
        <v>2596</v>
      </c>
      <c r="N165" s="20">
        <v>2631</v>
      </c>
      <c r="O165" s="21">
        <v>8862.9699999999993</v>
      </c>
      <c r="Q165" s="20">
        <v>2580</v>
      </c>
      <c r="R165" s="20">
        <f>N165</f>
        <v>2631</v>
      </c>
      <c r="S165" s="20">
        <v>2631</v>
      </c>
    </row>
    <row r="166" spans="1:19">
      <c r="A166" s="16" t="s">
        <v>1952</v>
      </c>
      <c r="B166" s="12">
        <f>COUNTA(B113:B113)+COUNTA(B115:B115)+COUNTA(B117:B119)+COUNTA(B121:B122)+COUNTA(B124:B127)+COUNTA(B129:B129)+COUNTA(B131:B131)+COUNTA(B133:B133)+COUNTA(B135:B135)+COUNTA(B137:B137)+COUNTA(B139:B139)+COUNTA(B141:B142)+COUNTA(B144:B144)+COUNTA(B146:B147)+COUNTA(B149:B149)+COUNTA(B151:B152)+COUNTA(B154:B154)+COUNTA(B156:B156)+COUNTA(B158:B158)+COUNTA(B160:B160)+COUNTA(B162:B163)+COUNTA(B165:B165)</f>
        <v>32</v>
      </c>
      <c r="G166" s="13">
        <f>IF((COUNTA(G113:G113)+COUNTA(G115:G115)+COUNTA(G117:G119)+COUNTA(G121:G122)+COUNTA(G124:G127)+COUNTA(G129:G129)+COUNTA(G131:G131)+COUNTA(G133:G133)+COUNTA(G135:G135)+COUNTA(G137:G137)+COUNTA(G139:G139)+COUNTA(G141:G142)+COUNTA(G144:G144)+COUNTA(G146:G147)+COUNTA(G149:G149)+COUNTA(G151:G152)+COUNTA(G154:G154)+COUNTA(G156:G156)+COUNTA(G158:G158)+COUNTA(G160:G160)+COUNTA(G162:G163)+COUNTA(G165:G165))=0,0,(SUM(G113:G113)+SUM(G115:G115)+SUM(G117:G119)+SUM(G121:G122)+SUM(G124:G127)+SUM(G129:G129)+SUM(G131:G131)+SUM(G133:G133)+SUM(G135:G135)+SUM(G137:G137)+SUM(G139:G139)+SUM(G141:G142)+SUM(G144:G144)+SUM(G146:G147)+SUM(G149:G149)+SUM(G151:G152)+SUM(G154:G154)+SUM(G156:G156)+SUM(G158:G158)+SUM(G160:G160)+SUM(G162:G163)+SUM(G165:G165))/(COUNTA(G113:G113)+COUNTA(G115:G115)+COUNTA(G117:G119)+COUNTA(G121:G122)+COUNTA(G124:G127)+COUNTA(G129:G129)+COUNTA(G131:G131)+COUNTA(G133:G133)+COUNTA(G135:G135)+COUNTA(G137:G137)+COUNTA(G139:G139)+COUNTA(G141:G142)+COUNTA(G144:G144)+COUNTA(G146:G147)+COUNTA(G149:G149)+COUNTA(G151:G152)+COUNTA(G154:G154)+COUNTA(G156:G156)+COUNTA(G158:G158)+COUNTA(G160:G160)+COUNTA(G162:G163)+COUNTA(G165:G165)))</f>
        <v>21.90625</v>
      </c>
      <c r="L166" s="14">
        <f>IF((COUNTA(L113:L113)+COUNTA(L115:L115)+COUNTA(L117:L119)+COUNTA(L121:L122)+COUNTA(L124:L127)+COUNTA(L129:L129)+COUNTA(L131:L131)+COUNTA(L133:L133)+COUNTA(L135:L135)+COUNTA(L137:L137)+COUNTA(L139:L139)+COUNTA(L141:L142)+COUNTA(L144:L144)+COUNTA(L146:L147)+COUNTA(L149:L149)+COUNTA(L151:L152)+COUNTA(L154:L154)+COUNTA(L156:L156)+COUNTA(L158:L158)+COUNTA(L160:L160)+COUNTA(L162:L163)+COUNTA(L165:L165))=0,0,(SUM(L113:L113)+SUM(L115:L115)+SUM(L117:L119)+SUM(L121:L122)+SUM(L124:L127)+SUM(L129:L129)+SUM(L131:L131)+SUM(L133:L133)+SUM(L135:L135)+SUM(L137:L137)+SUM(L139:L139)+SUM(L141:L142)+SUM(L144:L144)+SUM(L146:L147)+SUM(L149:L149)+SUM(L151:L152)+SUM(L154:L154)+SUM(L156:L156)+SUM(L158:L158)+SUM(L160:L160)+SUM(L162:L163)+SUM(L165:L165))/(COUNTA(L113:L113)+COUNTA(L115:L115)+COUNTA(L117:L119)+COUNTA(L121:L122)+COUNTA(L124:L127)+COUNTA(L129:L129)+COUNTA(L131:L131)+COUNTA(L133:L133)+COUNTA(L135:L135)+COUNTA(L137:L137)+COUNTA(L139:L139)+COUNTA(L141:L142)+COUNTA(L144:L144)+COUNTA(L146:L147)+COUNTA(L149:L149)+COUNTA(L151:L152)+COUNTA(L154:L154)+COUNTA(L156:L156)+COUNTA(L158:L158)+COUNTA(L160:L160)+COUNTA(L162:L163)+COUNTA(L165:L165)))</f>
        <v>391.3125</v>
      </c>
      <c r="M166" s="14">
        <f>IF((COUNTA(M113:M113)+COUNTA(M115:M115)+COUNTA(M117:M119)+COUNTA(M121:M122)+COUNTA(M124:M127)+COUNTA(M129:M129)+COUNTA(M131:M131)+COUNTA(M133:M133)+COUNTA(M135:M135)+COUNTA(M137:M137)+COUNTA(M139:M139)+COUNTA(M141:M142)+COUNTA(M144:M144)+COUNTA(M146:M147)+COUNTA(M149:M149)+COUNTA(M151:M152)+COUNTA(M154:M154)+COUNTA(M156:M156)+COUNTA(M158:M158)+COUNTA(M160:M160)+COUNTA(M162:M163)+COUNTA(M165:M165))=0,0,(SUM(M113:M113)+SUM(M115:M115)+SUM(M117:M119)+SUM(M121:M122)+SUM(M124:M127)+SUM(M129:M129)+SUM(M131:M131)+SUM(M133:M133)+SUM(M135:M135)+SUM(M137:M137)+SUM(M139:M139)+SUM(M141:M142)+SUM(M144:M144)+SUM(M146:M147)+SUM(M149:M149)+SUM(M151:M152)+SUM(M154:M154)+SUM(M156:M156)+SUM(M158:M158)+SUM(M160:M160)+SUM(M162:M163)+SUM(M165:M165))/(COUNTA(M113:M113)+COUNTA(M115:M115)+COUNTA(M117:M119)+COUNTA(M121:M122)+COUNTA(M124:M127)+COUNTA(M129:M129)+COUNTA(M131:M131)+COUNTA(M133:M133)+COUNTA(M135:M135)+COUNTA(M137:M137)+COUNTA(M139:M139)+COUNTA(M141:M142)+COUNTA(M144:M144)+COUNTA(M146:M147)+COUNTA(M149:M149)+COUNTA(M151:M152)+COUNTA(M154:M154)+COUNTA(M156:M156)+COUNTA(M158:M158)+COUNTA(M160:M160)+COUNTA(M162:M163)+COUNTA(M165:M165)))</f>
        <v>1985.78125</v>
      </c>
      <c r="N166" s="14">
        <f>IF(B166 &gt; 0, R166 / B166, 0)</f>
        <v>2016.25</v>
      </c>
      <c r="Q166" s="14">
        <f>IF((COUNTA(Q113:Q113)+COUNTA(Q115:Q115)+COUNTA(Q117:Q119)+COUNTA(Q121:Q122)+COUNTA(Q124:Q127)+COUNTA(Q129:Q129)+COUNTA(Q131:Q131)+COUNTA(Q133:Q133)+COUNTA(Q135:Q135)+COUNTA(Q137:Q137)+COUNTA(Q139:Q139)+COUNTA(Q141:Q142)+COUNTA(Q144:Q144)+COUNTA(Q146:Q147)+COUNTA(Q149:Q149)+COUNTA(Q151:Q152)+COUNTA(Q154:Q154)+COUNTA(Q156:Q156)+COUNTA(Q158:Q158)+COUNTA(Q160:Q160)+COUNTA(Q162:Q163)+COUNTA(Q165:Q165))=0,0,(SUM(Q113:Q113)+SUM(Q115:Q115)+SUM(Q117:Q119)+SUM(Q121:Q122)+SUM(Q124:Q127)+SUM(Q129:Q129)+SUM(Q131:Q131)+SUM(Q133:Q133)+SUM(Q135:Q135)+SUM(Q137:Q137)+SUM(Q139:Q139)+SUM(Q141:Q142)+SUM(Q144:Q144)+SUM(Q146:Q147)+SUM(Q149:Q149)+SUM(Q151:Q152)+SUM(Q154:Q154)+SUM(Q156:Q156)+SUM(Q158:Q158)+SUM(Q160:Q160)+SUM(Q162:Q163)+SUM(Q165:Q165))/(COUNTA(Q113:Q113)+COUNTA(Q115:Q115)+COUNTA(Q117:Q119)+COUNTA(Q121:Q122)+COUNTA(Q124:Q127)+COUNTA(Q129:Q129)+COUNTA(Q131:Q131)+COUNTA(Q133:Q133)+COUNTA(Q135:Q135)+COUNTA(Q137:Q137)+COUNTA(Q139:Q139)+COUNTA(Q141:Q142)+COUNTA(Q144:Q144)+COUNTA(Q146:Q147)+COUNTA(Q149:Q149)+COUNTA(Q151:Q152)+COUNTA(Q154:Q154)+COUNTA(Q156:Q156)+COUNTA(Q158:Q158)+COUNTA(Q160:Q160)+COUNTA(Q162:Q163)+COUNTA(Q165:Q165)))</f>
        <v>1921.5625</v>
      </c>
      <c r="R166" s="14">
        <f>SUM(R113:R113)+SUM(R115:R115)+SUM(R117:R119)+SUM(R121:R122)+SUM(R124:R127)+SUM(R129:R129)+SUM(R131:R131)+SUM(R133:R133)+SUM(R135:R135)+SUM(R137:R137)+SUM(R139:R139)+SUM(R141:R142)+SUM(R144:R144)+SUM(R146:R147)+SUM(R149:R149)+SUM(R151:R152)+SUM(R154:R154)+SUM(R156:R156)+SUM(R158:R158)+SUM(R160:R160)+SUM(R162:R163)+SUM(R165:R165)</f>
        <v>64520</v>
      </c>
    </row>
  </sheetData>
  <mergeCells count="6">
    <mergeCell ref="A7:E7"/>
    <mergeCell ref="F7:N7"/>
    <mergeCell ref="O7"/>
    <mergeCell ref="A110:I110"/>
    <mergeCell ref="J110:K110"/>
    <mergeCell ref="L110:O110"/>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Y27"/>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1953</v>
      </c>
    </row>
    <row r="3" spans="1:25">
      <c r="A3" s="2" t="s">
        <v>1954</v>
      </c>
    </row>
    <row r="4" spans="1:25">
      <c r="A4" s="2" t="s">
        <v>1955</v>
      </c>
    </row>
    <row r="6" spans="1:25" ht="15.75">
      <c r="A6" s="3" t="s">
        <v>1956</v>
      </c>
    </row>
    <row r="7" spans="1:25">
      <c r="A7" s="26"/>
      <c r="B7" s="26"/>
      <c r="C7" s="26"/>
      <c r="D7" s="26"/>
      <c r="E7" s="26"/>
      <c r="F7" s="27" t="s">
        <v>1957</v>
      </c>
      <c r="G7" s="27"/>
      <c r="H7" s="27"/>
      <c r="I7" s="27"/>
      <c r="J7" s="27"/>
      <c r="K7" s="27"/>
      <c r="L7" s="27"/>
      <c r="M7" s="27"/>
      <c r="N7" s="27"/>
      <c r="O7" s="26"/>
    </row>
    <row r="8" spans="1:25" ht="25.5">
      <c r="A8" s="4" t="s">
        <v>1958</v>
      </c>
      <c r="B8" s="5" t="s">
        <v>1959</v>
      </c>
      <c r="C8" s="5" t="s">
        <v>1960</v>
      </c>
      <c r="D8" s="6" t="s">
        <v>1961</v>
      </c>
      <c r="E8" s="5" t="s">
        <v>1962</v>
      </c>
      <c r="F8" s="5" t="s">
        <v>1964</v>
      </c>
      <c r="G8" s="5" t="s">
        <v>1965</v>
      </c>
      <c r="H8" s="5" t="s">
        <v>1966</v>
      </c>
      <c r="I8" s="5" t="s">
        <v>1967</v>
      </c>
      <c r="J8" s="5" t="s">
        <v>1968</v>
      </c>
      <c r="K8" s="5" t="s">
        <v>1969</v>
      </c>
      <c r="L8" s="8" t="s">
        <v>1970</v>
      </c>
      <c r="M8" s="8" t="s">
        <v>1971</v>
      </c>
      <c r="N8" s="8" t="s">
        <v>1972</v>
      </c>
      <c r="O8" s="5" t="s">
        <v>1973</v>
      </c>
      <c r="Q8" s="10" t="s">
        <v>1963</v>
      </c>
      <c r="R8" s="10" t="s">
        <v>1963</v>
      </c>
      <c r="S8" s="10" t="s">
        <v>1963</v>
      </c>
      <c r="T8" s="10" t="s">
        <v>1963</v>
      </c>
      <c r="U8" s="11" t="s">
        <v>1974</v>
      </c>
      <c r="V8" s="11" t="s">
        <v>1975</v>
      </c>
      <c r="W8" s="11" t="s">
        <v>1976</v>
      </c>
      <c r="X8" s="11" t="s">
        <v>1977</v>
      </c>
      <c r="Y8" s="11" t="s">
        <v>1978</v>
      </c>
    </row>
    <row r="9" spans="1:25">
      <c r="A9" s="18" t="s">
        <v>1979</v>
      </c>
      <c r="B9" s="19">
        <v>0</v>
      </c>
      <c r="C9" s="19">
        <v>31</v>
      </c>
      <c r="D9" s="20">
        <v>0</v>
      </c>
      <c r="E9" s="19">
        <v>31</v>
      </c>
      <c r="F9" s="19">
        <v>0</v>
      </c>
      <c r="G9" s="19">
        <v>0</v>
      </c>
      <c r="H9" s="19">
        <v>0</v>
      </c>
      <c r="I9" s="19">
        <v>0</v>
      </c>
      <c r="J9" s="19">
        <v>0</v>
      </c>
      <c r="K9" s="19">
        <v>0</v>
      </c>
      <c r="L9" s="22">
        <v>0</v>
      </c>
      <c r="M9" s="22">
        <v>0</v>
      </c>
      <c r="N9" s="22">
        <v>0</v>
      </c>
      <c r="O9" s="19">
        <v>31</v>
      </c>
      <c r="Q9" s="19">
        <v>0</v>
      </c>
      <c r="R9" s="19">
        <v>0</v>
      </c>
      <c r="S9" s="19">
        <v>0</v>
      </c>
      <c r="T9" s="19">
        <v>0</v>
      </c>
      <c r="U9" s="20">
        <v>0</v>
      </c>
      <c r="V9" s="20">
        <v>0</v>
      </c>
      <c r="W9" s="20">
        <v>19123</v>
      </c>
      <c r="X9" s="20">
        <v>0</v>
      </c>
      <c r="Y9" s="20">
        <v>0</v>
      </c>
    </row>
    <row r="10" spans="1:25">
      <c r="A10" s="18" t="s">
        <v>1980</v>
      </c>
      <c r="B10" s="19">
        <v>0</v>
      </c>
      <c r="C10" s="19">
        <v>3</v>
      </c>
      <c r="D10" s="20">
        <v>0</v>
      </c>
      <c r="E10" s="19">
        <v>3</v>
      </c>
      <c r="F10" s="19">
        <v>0</v>
      </c>
      <c r="G10" s="19">
        <v>0</v>
      </c>
      <c r="H10" s="19">
        <v>0</v>
      </c>
      <c r="I10" s="19">
        <v>0</v>
      </c>
      <c r="J10" s="19">
        <v>0</v>
      </c>
      <c r="K10" s="19">
        <v>0</v>
      </c>
      <c r="L10" s="22">
        <v>0</v>
      </c>
      <c r="M10" s="22">
        <v>0</v>
      </c>
      <c r="N10" s="22">
        <v>0</v>
      </c>
      <c r="O10" s="19">
        <v>3</v>
      </c>
      <c r="Q10" s="19">
        <v>0</v>
      </c>
      <c r="R10" s="19">
        <v>0</v>
      </c>
      <c r="S10" s="19">
        <v>0</v>
      </c>
      <c r="T10" s="19">
        <v>0</v>
      </c>
      <c r="U10" s="20">
        <v>0</v>
      </c>
      <c r="V10" s="20">
        <v>0</v>
      </c>
      <c r="W10" s="20">
        <v>1614</v>
      </c>
      <c r="X10" s="20">
        <v>0</v>
      </c>
      <c r="Y10" s="20">
        <v>0</v>
      </c>
    </row>
    <row r="11" spans="1:25">
      <c r="A11" s="18" t="s">
        <v>1981</v>
      </c>
      <c r="B11" s="19">
        <v>0</v>
      </c>
      <c r="C11" s="19">
        <v>48</v>
      </c>
      <c r="D11" s="20">
        <v>0</v>
      </c>
      <c r="E11" s="19">
        <v>48</v>
      </c>
      <c r="F11" s="19">
        <v>0</v>
      </c>
      <c r="G11" s="19">
        <v>0</v>
      </c>
      <c r="H11" s="19">
        <v>0</v>
      </c>
      <c r="I11" s="19">
        <v>0</v>
      </c>
      <c r="J11" s="19">
        <v>0</v>
      </c>
      <c r="K11" s="19">
        <v>0</v>
      </c>
      <c r="L11" s="22">
        <v>0</v>
      </c>
      <c r="M11" s="22">
        <v>0</v>
      </c>
      <c r="N11" s="22">
        <v>0</v>
      </c>
      <c r="O11" s="19">
        <v>48</v>
      </c>
      <c r="Q11" s="19">
        <v>0</v>
      </c>
      <c r="R11" s="19">
        <v>0</v>
      </c>
      <c r="S11" s="19">
        <v>0</v>
      </c>
      <c r="T11" s="19">
        <v>0</v>
      </c>
      <c r="U11" s="20">
        <v>0</v>
      </c>
      <c r="V11" s="20">
        <v>0</v>
      </c>
      <c r="W11" s="20">
        <v>19368</v>
      </c>
      <c r="X11" s="20">
        <v>0</v>
      </c>
      <c r="Y11" s="20">
        <v>0</v>
      </c>
    </row>
    <row r="12" spans="1:25">
      <c r="A12" s="18" t="s">
        <v>1982</v>
      </c>
      <c r="B12" s="19">
        <v>0</v>
      </c>
      <c r="C12" s="19">
        <v>10</v>
      </c>
      <c r="D12" s="20">
        <v>0</v>
      </c>
      <c r="E12" s="19">
        <v>10</v>
      </c>
      <c r="F12" s="19">
        <v>0</v>
      </c>
      <c r="G12" s="19">
        <v>0</v>
      </c>
      <c r="H12" s="19">
        <v>0</v>
      </c>
      <c r="I12" s="19">
        <v>0</v>
      </c>
      <c r="J12" s="19">
        <v>0</v>
      </c>
      <c r="K12" s="19">
        <v>0</v>
      </c>
      <c r="L12" s="22">
        <v>0</v>
      </c>
      <c r="M12" s="22">
        <v>0</v>
      </c>
      <c r="N12" s="22">
        <v>0</v>
      </c>
      <c r="O12" s="19">
        <v>10</v>
      </c>
      <c r="Q12" s="19">
        <v>0</v>
      </c>
      <c r="R12" s="19">
        <v>0</v>
      </c>
      <c r="S12" s="19">
        <v>0</v>
      </c>
      <c r="T12" s="19">
        <v>0</v>
      </c>
      <c r="U12" s="20">
        <v>0</v>
      </c>
      <c r="V12" s="20">
        <v>0</v>
      </c>
      <c r="W12" s="20">
        <v>3750</v>
      </c>
      <c r="X12" s="20">
        <v>0</v>
      </c>
      <c r="Y12" s="20">
        <v>0</v>
      </c>
    </row>
    <row r="13" spans="1:25">
      <c r="A13" s="18" t="s">
        <v>1983</v>
      </c>
      <c r="B13" s="19">
        <v>0</v>
      </c>
      <c r="C13" s="19">
        <v>10</v>
      </c>
      <c r="D13" s="20">
        <v>0</v>
      </c>
      <c r="E13" s="19">
        <v>9</v>
      </c>
      <c r="F13" s="19">
        <v>0</v>
      </c>
      <c r="G13" s="19">
        <v>0</v>
      </c>
      <c r="H13" s="19">
        <v>0</v>
      </c>
      <c r="I13" s="19">
        <v>0</v>
      </c>
      <c r="J13" s="19">
        <v>0</v>
      </c>
      <c r="K13" s="19">
        <v>0</v>
      </c>
      <c r="L13" s="22">
        <v>0</v>
      </c>
      <c r="M13" s="22">
        <v>0</v>
      </c>
      <c r="N13" s="22">
        <v>0</v>
      </c>
      <c r="O13" s="19">
        <v>10</v>
      </c>
      <c r="Q13" s="19">
        <v>0</v>
      </c>
      <c r="R13" s="19">
        <v>0</v>
      </c>
      <c r="S13" s="19">
        <v>0</v>
      </c>
      <c r="T13" s="19">
        <v>0</v>
      </c>
      <c r="U13" s="20">
        <v>0</v>
      </c>
      <c r="V13" s="20">
        <v>0</v>
      </c>
      <c r="W13" s="20">
        <v>3930</v>
      </c>
      <c r="X13" s="20">
        <v>0</v>
      </c>
      <c r="Y13" s="20">
        <v>0</v>
      </c>
    </row>
    <row r="14" spans="1:25">
      <c r="A14" s="18" t="s">
        <v>1984</v>
      </c>
      <c r="B14" s="19">
        <v>0</v>
      </c>
      <c r="C14" s="19">
        <v>18</v>
      </c>
      <c r="D14" s="20">
        <v>0</v>
      </c>
      <c r="E14" s="19">
        <v>18</v>
      </c>
      <c r="F14" s="19">
        <v>0</v>
      </c>
      <c r="G14" s="19">
        <v>0</v>
      </c>
      <c r="H14" s="19">
        <v>0</v>
      </c>
      <c r="I14" s="19">
        <v>0</v>
      </c>
      <c r="J14" s="19">
        <v>0</v>
      </c>
      <c r="K14" s="19">
        <v>0</v>
      </c>
      <c r="L14" s="22">
        <v>0</v>
      </c>
      <c r="M14" s="22">
        <v>0</v>
      </c>
      <c r="N14" s="22">
        <v>0</v>
      </c>
      <c r="O14" s="19">
        <v>18</v>
      </c>
      <c r="Q14" s="19">
        <v>0</v>
      </c>
      <c r="R14" s="19">
        <v>0</v>
      </c>
      <c r="S14" s="19">
        <v>0</v>
      </c>
      <c r="T14" s="19">
        <v>0</v>
      </c>
      <c r="U14" s="20">
        <v>0</v>
      </c>
      <c r="V14" s="20">
        <v>0</v>
      </c>
      <c r="W14" s="20">
        <v>6228</v>
      </c>
      <c r="X14" s="20">
        <v>0</v>
      </c>
      <c r="Y14" s="20">
        <v>0</v>
      </c>
    </row>
    <row r="15" spans="1:25">
      <c r="A15" s="18" t="s">
        <v>1985</v>
      </c>
      <c r="B15" s="19">
        <v>0</v>
      </c>
      <c r="C15" s="19">
        <v>228</v>
      </c>
      <c r="D15" s="20">
        <v>0</v>
      </c>
      <c r="E15" s="19">
        <v>225</v>
      </c>
      <c r="F15" s="19">
        <v>0</v>
      </c>
      <c r="G15" s="19">
        <v>0</v>
      </c>
      <c r="H15" s="19">
        <v>0</v>
      </c>
      <c r="I15" s="19">
        <v>0</v>
      </c>
      <c r="J15" s="19">
        <v>0</v>
      </c>
      <c r="K15" s="19">
        <v>0</v>
      </c>
      <c r="L15" s="22">
        <v>0</v>
      </c>
      <c r="M15" s="22">
        <v>0</v>
      </c>
      <c r="N15" s="22">
        <v>0</v>
      </c>
      <c r="O15" s="19">
        <v>228</v>
      </c>
      <c r="Q15" s="19">
        <v>0</v>
      </c>
      <c r="R15" s="19">
        <v>0</v>
      </c>
      <c r="S15" s="19">
        <v>0</v>
      </c>
      <c r="T15" s="19">
        <v>0</v>
      </c>
      <c r="U15" s="20">
        <v>0</v>
      </c>
      <c r="V15" s="20">
        <v>0</v>
      </c>
      <c r="W15" s="20">
        <v>77520</v>
      </c>
      <c r="X15" s="20">
        <v>0</v>
      </c>
      <c r="Y15" s="20">
        <v>0</v>
      </c>
    </row>
    <row r="16" spans="1:25">
      <c r="A16" s="18" t="s">
        <v>1986</v>
      </c>
      <c r="B16" s="19">
        <v>0</v>
      </c>
      <c r="C16" s="19">
        <v>140</v>
      </c>
      <c r="D16" s="20">
        <v>0</v>
      </c>
      <c r="E16" s="19">
        <v>140</v>
      </c>
      <c r="F16" s="19">
        <v>0</v>
      </c>
      <c r="G16" s="19">
        <v>0</v>
      </c>
      <c r="H16" s="19">
        <v>0</v>
      </c>
      <c r="I16" s="19">
        <v>0</v>
      </c>
      <c r="J16" s="19">
        <v>0</v>
      </c>
      <c r="K16" s="19">
        <v>0</v>
      </c>
      <c r="L16" s="22">
        <v>0</v>
      </c>
      <c r="M16" s="22">
        <v>0</v>
      </c>
      <c r="N16" s="22">
        <v>0</v>
      </c>
      <c r="O16" s="19">
        <v>140</v>
      </c>
      <c r="Q16" s="19">
        <v>0</v>
      </c>
      <c r="R16" s="19">
        <v>0</v>
      </c>
      <c r="S16" s="19">
        <v>0</v>
      </c>
      <c r="T16" s="19">
        <v>0</v>
      </c>
      <c r="U16" s="20">
        <v>0</v>
      </c>
      <c r="V16" s="20">
        <v>0</v>
      </c>
      <c r="W16" s="20">
        <v>49140</v>
      </c>
      <c r="X16" s="20">
        <v>0</v>
      </c>
      <c r="Y16" s="20">
        <v>0</v>
      </c>
    </row>
    <row r="17" spans="1:25">
      <c r="A17" s="18" t="s">
        <v>1987</v>
      </c>
      <c r="B17" s="19">
        <v>0</v>
      </c>
      <c r="C17" s="19">
        <v>16</v>
      </c>
      <c r="D17" s="20">
        <v>0</v>
      </c>
      <c r="E17" s="19">
        <v>16</v>
      </c>
      <c r="F17" s="19">
        <v>0</v>
      </c>
      <c r="G17" s="19">
        <v>0</v>
      </c>
      <c r="H17" s="19">
        <v>0</v>
      </c>
      <c r="I17" s="19">
        <v>0</v>
      </c>
      <c r="J17" s="19">
        <v>0</v>
      </c>
      <c r="K17" s="19">
        <v>0</v>
      </c>
      <c r="L17" s="22">
        <v>0</v>
      </c>
      <c r="M17" s="22">
        <v>0</v>
      </c>
      <c r="N17" s="22">
        <v>0</v>
      </c>
      <c r="O17" s="19">
        <v>16</v>
      </c>
      <c r="Q17" s="19">
        <v>0</v>
      </c>
      <c r="R17" s="19">
        <v>0</v>
      </c>
      <c r="S17" s="19">
        <v>0</v>
      </c>
      <c r="T17" s="19">
        <v>0</v>
      </c>
      <c r="U17" s="20">
        <v>0</v>
      </c>
      <c r="V17" s="20">
        <v>0</v>
      </c>
      <c r="W17" s="20">
        <v>5648</v>
      </c>
      <c r="X17" s="20">
        <v>0</v>
      </c>
      <c r="Y17" s="20">
        <v>0</v>
      </c>
    </row>
    <row r="18" spans="1:25">
      <c r="A18" s="18" t="s">
        <v>1988</v>
      </c>
      <c r="B18" s="19">
        <v>0</v>
      </c>
      <c r="C18" s="19">
        <v>40</v>
      </c>
      <c r="D18" s="20">
        <v>0</v>
      </c>
      <c r="E18" s="19">
        <v>40</v>
      </c>
      <c r="F18" s="19">
        <v>0</v>
      </c>
      <c r="G18" s="19">
        <v>0</v>
      </c>
      <c r="H18" s="19">
        <v>0</v>
      </c>
      <c r="I18" s="19">
        <v>0</v>
      </c>
      <c r="J18" s="19">
        <v>0</v>
      </c>
      <c r="K18" s="19">
        <v>0</v>
      </c>
      <c r="L18" s="22">
        <v>0</v>
      </c>
      <c r="M18" s="22">
        <v>0</v>
      </c>
      <c r="N18" s="22">
        <v>0</v>
      </c>
      <c r="O18" s="19">
        <v>40</v>
      </c>
      <c r="Q18" s="19">
        <v>0</v>
      </c>
      <c r="R18" s="19">
        <v>0</v>
      </c>
      <c r="S18" s="19">
        <v>0</v>
      </c>
      <c r="T18" s="19">
        <v>0</v>
      </c>
      <c r="U18" s="20">
        <v>0</v>
      </c>
      <c r="V18" s="20">
        <v>0</v>
      </c>
      <c r="W18" s="20">
        <v>14560</v>
      </c>
      <c r="X18" s="20">
        <v>0</v>
      </c>
      <c r="Y18" s="20">
        <v>0</v>
      </c>
    </row>
    <row r="19" spans="1:25">
      <c r="A19" s="18" t="s">
        <v>1989</v>
      </c>
      <c r="B19" s="19">
        <v>0</v>
      </c>
      <c r="C19" s="19">
        <v>76</v>
      </c>
      <c r="D19" s="20">
        <v>0</v>
      </c>
      <c r="E19" s="19">
        <v>74</v>
      </c>
      <c r="F19" s="19">
        <v>0</v>
      </c>
      <c r="G19" s="19">
        <v>0</v>
      </c>
      <c r="H19" s="19">
        <v>0</v>
      </c>
      <c r="I19" s="19">
        <v>0</v>
      </c>
      <c r="J19" s="19">
        <v>0</v>
      </c>
      <c r="K19" s="19">
        <v>0</v>
      </c>
      <c r="L19" s="22">
        <v>0</v>
      </c>
      <c r="M19" s="22">
        <v>0</v>
      </c>
      <c r="N19" s="22">
        <v>0</v>
      </c>
      <c r="O19" s="19">
        <v>76</v>
      </c>
      <c r="Q19" s="19">
        <v>0</v>
      </c>
      <c r="R19" s="19">
        <v>0</v>
      </c>
      <c r="S19" s="19">
        <v>0</v>
      </c>
      <c r="T19" s="19">
        <v>0</v>
      </c>
      <c r="U19" s="20">
        <v>0</v>
      </c>
      <c r="V19" s="20">
        <v>0</v>
      </c>
      <c r="W19" s="20">
        <v>25460</v>
      </c>
      <c r="X19" s="20">
        <v>0</v>
      </c>
      <c r="Y19" s="20">
        <v>0</v>
      </c>
    </row>
    <row r="20" spans="1:25">
      <c r="A20" s="18" t="s">
        <v>1990</v>
      </c>
      <c r="B20" s="19">
        <v>0</v>
      </c>
      <c r="C20" s="19">
        <v>0</v>
      </c>
      <c r="D20" s="20">
        <v>0</v>
      </c>
      <c r="E20" s="19">
        <v>0</v>
      </c>
      <c r="F20" s="19">
        <v>0</v>
      </c>
      <c r="G20" s="19">
        <v>0</v>
      </c>
      <c r="H20" s="19">
        <v>0</v>
      </c>
      <c r="I20" s="19">
        <v>0</v>
      </c>
      <c r="J20" s="19">
        <v>0</v>
      </c>
      <c r="K20" s="19">
        <v>0</v>
      </c>
      <c r="L20" s="22">
        <v>0</v>
      </c>
      <c r="M20" s="22">
        <v>0</v>
      </c>
      <c r="N20" s="22">
        <v>0</v>
      </c>
      <c r="O20" s="19">
        <v>0</v>
      </c>
      <c r="Q20" s="19">
        <v>0</v>
      </c>
      <c r="R20" s="19">
        <v>0</v>
      </c>
      <c r="S20" s="19">
        <v>0</v>
      </c>
      <c r="T20" s="19">
        <v>0</v>
      </c>
      <c r="U20" s="20">
        <v>0</v>
      </c>
      <c r="V20" s="20">
        <v>0</v>
      </c>
      <c r="W20" s="20">
        <v>0</v>
      </c>
      <c r="X20" s="20">
        <v>0</v>
      </c>
      <c r="Y20" s="20">
        <v>0</v>
      </c>
    </row>
    <row r="21" spans="1:25">
      <c r="A21" s="18" t="s">
        <v>1991</v>
      </c>
      <c r="B21" s="19">
        <v>0</v>
      </c>
      <c r="C21" s="19">
        <v>20</v>
      </c>
      <c r="D21" s="20">
        <v>0</v>
      </c>
      <c r="E21" s="19">
        <v>19</v>
      </c>
      <c r="F21" s="19">
        <v>0</v>
      </c>
      <c r="G21" s="19">
        <v>0</v>
      </c>
      <c r="H21" s="19">
        <v>0</v>
      </c>
      <c r="I21" s="19">
        <v>0</v>
      </c>
      <c r="J21" s="19">
        <v>0</v>
      </c>
      <c r="K21" s="19">
        <v>0</v>
      </c>
      <c r="L21" s="22">
        <v>0</v>
      </c>
      <c r="M21" s="22">
        <v>0</v>
      </c>
      <c r="N21" s="22">
        <v>0</v>
      </c>
      <c r="O21" s="19">
        <v>20</v>
      </c>
      <c r="Q21" s="19">
        <v>0</v>
      </c>
      <c r="R21" s="19">
        <v>0</v>
      </c>
      <c r="S21" s="19">
        <v>0</v>
      </c>
      <c r="T21" s="19">
        <v>0</v>
      </c>
      <c r="U21" s="20">
        <v>0</v>
      </c>
      <c r="V21" s="20">
        <v>0</v>
      </c>
      <c r="W21" s="20">
        <v>8680</v>
      </c>
      <c r="X21" s="20">
        <v>0</v>
      </c>
      <c r="Y21" s="20">
        <v>0</v>
      </c>
    </row>
    <row r="22" spans="1:25">
      <c r="A22" s="16" t="s">
        <v>1992</v>
      </c>
      <c r="B22" s="13">
        <f>SUM(B9:B21)</f>
        <v>0</v>
      </c>
      <c r="C22" s="13">
        <f>SUM(C9:C21)</f>
        <v>640</v>
      </c>
      <c r="D22" s="14">
        <f>IF(K22 &gt; 0, U22 / K22, 0)</f>
        <v>0</v>
      </c>
      <c r="E22" s="13">
        <f t="shared" ref="E22:K22" si="0">SUM(E9:E21)</f>
        <v>633</v>
      </c>
      <c r="F22" s="13">
        <f t="shared" si="0"/>
        <v>0</v>
      </c>
      <c r="G22" s="13">
        <f t="shared" si="0"/>
        <v>0</v>
      </c>
      <c r="H22" s="13">
        <f t="shared" si="0"/>
        <v>0</v>
      </c>
      <c r="I22" s="13">
        <f t="shared" si="0"/>
        <v>0</v>
      </c>
      <c r="J22" s="13">
        <f t="shared" si="0"/>
        <v>0</v>
      </c>
      <c r="K22" s="13">
        <f t="shared" si="0"/>
        <v>0</v>
      </c>
      <c r="L22" s="15">
        <f>IF(C22 &gt; 0, J22 / C22, 0)</f>
        <v>0</v>
      </c>
      <c r="M22" s="15">
        <f>IF(C22 &gt; 0, K22 / (C22), 0)</f>
        <v>0</v>
      </c>
      <c r="N22" s="15">
        <f>M22 - L22</f>
        <v>0</v>
      </c>
      <c r="O22" s="13">
        <f>SUM(O9:O21)</f>
        <v>640</v>
      </c>
      <c r="Q22" s="13">
        <f t="shared" ref="Q22:Y22" si="1">SUM(Q9:Q21)</f>
        <v>0</v>
      </c>
      <c r="R22" s="13">
        <f t="shared" si="1"/>
        <v>0</v>
      </c>
      <c r="S22" s="13">
        <f t="shared" si="1"/>
        <v>0</v>
      </c>
      <c r="T22" s="13">
        <f t="shared" si="1"/>
        <v>0</v>
      </c>
      <c r="U22" s="14">
        <f t="shared" si="1"/>
        <v>0</v>
      </c>
      <c r="V22" s="14">
        <f t="shared" si="1"/>
        <v>0</v>
      </c>
      <c r="W22" s="14">
        <f t="shared" si="1"/>
        <v>235021</v>
      </c>
      <c r="X22" s="14">
        <f t="shared" si="1"/>
        <v>0</v>
      </c>
      <c r="Y22" s="14">
        <f t="shared" si="1"/>
        <v>0</v>
      </c>
    </row>
    <row r="24" spans="1:25" ht="15.75">
      <c r="A24" s="3" t="s">
        <v>1993</v>
      </c>
    </row>
    <row r="25" spans="1:25">
      <c r="A25" s="26"/>
      <c r="B25" s="26"/>
      <c r="C25" s="26"/>
      <c r="D25" s="26"/>
      <c r="E25" s="26"/>
      <c r="F25" s="26"/>
      <c r="G25" s="26"/>
      <c r="H25" s="26"/>
      <c r="I25" s="26"/>
      <c r="J25" s="27" t="s">
        <v>1994</v>
      </c>
      <c r="K25" s="27"/>
      <c r="L25" s="26"/>
      <c r="M25" s="26"/>
      <c r="N25" s="26"/>
      <c r="O25" s="26"/>
    </row>
    <row r="26" spans="1:25" ht="25.5">
      <c r="A26" s="4" t="s">
        <v>1995</v>
      </c>
      <c r="B26" s="4" t="s">
        <v>1996</v>
      </c>
      <c r="C26" s="4" t="s">
        <v>1997</v>
      </c>
      <c r="D26" s="4" t="s">
        <v>1998</v>
      </c>
      <c r="E26" s="4" t="s">
        <v>1999</v>
      </c>
      <c r="F26" s="4" t="s">
        <v>2000</v>
      </c>
      <c r="G26" s="5" t="s">
        <v>2001</v>
      </c>
      <c r="H26" s="9" t="s">
        <v>2002</v>
      </c>
      <c r="I26" s="9" t="s">
        <v>2003</v>
      </c>
      <c r="J26" s="9" t="s">
        <v>2004</v>
      </c>
      <c r="K26" s="9" t="s">
        <v>2005</v>
      </c>
      <c r="L26" s="6" t="s">
        <v>2006</v>
      </c>
      <c r="M26" s="6" t="s">
        <v>2008</v>
      </c>
      <c r="N26" s="6" t="s">
        <v>2009</v>
      </c>
      <c r="O26" s="7" t="s">
        <v>2010</v>
      </c>
      <c r="Q26" s="11" t="s">
        <v>2007</v>
      </c>
      <c r="R26" s="11" t="s">
        <v>2011</v>
      </c>
      <c r="S26" s="11" t="s">
        <v>2012</v>
      </c>
    </row>
    <row r="27" spans="1:25">
      <c r="A27" s="18" t="s">
        <v>2013</v>
      </c>
    </row>
  </sheetData>
  <mergeCells count="6">
    <mergeCell ref="A7:E7"/>
    <mergeCell ref="F7:N7"/>
    <mergeCell ref="O7"/>
    <mergeCell ref="A25:I25"/>
    <mergeCell ref="J25:K25"/>
    <mergeCell ref="L25:O25"/>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Y33"/>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2014</v>
      </c>
    </row>
    <row r="3" spans="1:25">
      <c r="A3" s="2" t="s">
        <v>2015</v>
      </c>
    </row>
    <row r="4" spans="1:25">
      <c r="A4" s="2" t="s">
        <v>2016</v>
      </c>
    </row>
    <row r="6" spans="1:25" ht="15.75">
      <c r="A6" s="3" t="s">
        <v>2017</v>
      </c>
    </row>
    <row r="7" spans="1:25">
      <c r="A7" s="26"/>
      <c r="B7" s="26"/>
      <c r="C7" s="26"/>
      <c r="D7" s="26"/>
      <c r="E7" s="26"/>
      <c r="F7" s="27" t="s">
        <v>2018</v>
      </c>
      <c r="G7" s="27"/>
      <c r="H7" s="27"/>
      <c r="I7" s="27"/>
      <c r="J7" s="27"/>
      <c r="K7" s="27"/>
      <c r="L7" s="27"/>
      <c r="M7" s="27"/>
      <c r="N7" s="27"/>
      <c r="O7" s="26"/>
    </row>
    <row r="8" spans="1:25" ht="25.5">
      <c r="A8" s="4" t="s">
        <v>2019</v>
      </c>
      <c r="B8" s="5" t="s">
        <v>2020</v>
      </c>
      <c r="C8" s="5" t="s">
        <v>2021</v>
      </c>
      <c r="D8" s="6" t="s">
        <v>2022</v>
      </c>
      <c r="E8" s="5" t="s">
        <v>2023</v>
      </c>
      <c r="F8" s="5" t="s">
        <v>2025</v>
      </c>
      <c r="G8" s="5" t="s">
        <v>2026</v>
      </c>
      <c r="H8" s="5" t="s">
        <v>2027</v>
      </c>
      <c r="I8" s="5" t="s">
        <v>2028</v>
      </c>
      <c r="J8" s="5" t="s">
        <v>2029</v>
      </c>
      <c r="K8" s="5" t="s">
        <v>2030</v>
      </c>
      <c r="L8" s="8" t="s">
        <v>2031</v>
      </c>
      <c r="M8" s="8" t="s">
        <v>2032</v>
      </c>
      <c r="N8" s="8" t="s">
        <v>2033</v>
      </c>
      <c r="O8" s="5" t="s">
        <v>2034</v>
      </c>
      <c r="Q8" s="10" t="s">
        <v>2024</v>
      </c>
      <c r="R8" s="10" t="s">
        <v>2024</v>
      </c>
      <c r="S8" s="10" t="s">
        <v>2024</v>
      </c>
      <c r="T8" s="10" t="s">
        <v>2024</v>
      </c>
      <c r="U8" s="11" t="s">
        <v>2035</v>
      </c>
      <c r="V8" s="11" t="s">
        <v>2036</v>
      </c>
      <c r="W8" s="11" t="s">
        <v>2037</v>
      </c>
      <c r="X8" s="11" t="s">
        <v>2038</v>
      </c>
      <c r="Y8" s="11" t="s">
        <v>2039</v>
      </c>
    </row>
    <row r="9" spans="1:25">
      <c r="A9" s="18" t="s">
        <v>2040</v>
      </c>
      <c r="B9" s="19">
        <v>0</v>
      </c>
      <c r="C9" s="19">
        <v>1</v>
      </c>
      <c r="D9" s="20">
        <v>0</v>
      </c>
      <c r="E9" s="19">
        <v>1</v>
      </c>
      <c r="F9" s="19">
        <v>0</v>
      </c>
      <c r="G9" s="19">
        <v>0</v>
      </c>
      <c r="H9" s="19">
        <v>0</v>
      </c>
      <c r="I9" s="19">
        <v>0</v>
      </c>
      <c r="J9" s="19">
        <v>0</v>
      </c>
      <c r="K9" s="19">
        <v>0</v>
      </c>
      <c r="L9" s="22">
        <v>0</v>
      </c>
      <c r="M9" s="22">
        <v>0</v>
      </c>
      <c r="N9" s="22">
        <v>0</v>
      </c>
      <c r="O9" s="19">
        <v>1</v>
      </c>
      <c r="Q9" s="19">
        <v>0</v>
      </c>
      <c r="R9" s="19">
        <v>0</v>
      </c>
      <c r="S9" s="19">
        <v>0</v>
      </c>
      <c r="T9" s="19">
        <v>0</v>
      </c>
      <c r="U9" s="20">
        <v>0</v>
      </c>
      <c r="V9" s="20">
        <v>0</v>
      </c>
      <c r="W9" s="20">
        <v>441</v>
      </c>
      <c r="X9" s="20">
        <v>0</v>
      </c>
      <c r="Y9" s="20">
        <v>0</v>
      </c>
    </row>
    <row r="10" spans="1:25">
      <c r="A10" s="18" t="s">
        <v>2041</v>
      </c>
      <c r="B10" s="19">
        <v>0</v>
      </c>
      <c r="C10" s="19">
        <v>1</v>
      </c>
      <c r="D10" s="20">
        <v>0</v>
      </c>
      <c r="E10" s="19">
        <v>1</v>
      </c>
      <c r="F10" s="19">
        <v>0</v>
      </c>
      <c r="G10" s="19">
        <v>0</v>
      </c>
      <c r="H10" s="19">
        <v>0</v>
      </c>
      <c r="I10" s="19">
        <v>0</v>
      </c>
      <c r="J10" s="19">
        <v>0</v>
      </c>
      <c r="K10" s="19">
        <v>0</v>
      </c>
      <c r="L10" s="22">
        <v>0</v>
      </c>
      <c r="M10" s="22">
        <v>0</v>
      </c>
      <c r="N10" s="22">
        <v>0</v>
      </c>
      <c r="O10" s="19">
        <v>1</v>
      </c>
      <c r="Q10" s="19">
        <v>0</v>
      </c>
      <c r="R10" s="19">
        <v>0</v>
      </c>
      <c r="S10" s="19">
        <v>0</v>
      </c>
      <c r="T10" s="19">
        <v>0</v>
      </c>
      <c r="U10" s="20">
        <v>0</v>
      </c>
      <c r="V10" s="20">
        <v>0</v>
      </c>
      <c r="W10" s="20">
        <v>667</v>
      </c>
      <c r="X10" s="20">
        <v>0</v>
      </c>
      <c r="Y10" s="20">
        <v>0</v>
      </c>
    </row>
    <row r="11" spans="1:25">
      <c r="A11" s="18" t="s">
        <v>2042</v>
      </c>
      <c r="B11" s="19">
        <v>0</v>
      </c>
      <c r="C11" s="19">
        <v>10</v>
      </c>
      <c r="D11" s="20">
        <v>0</v>
      </c>
      <c r="E11" s="19">
        <v>10</v>
      </c>
      <c r="F11" s="19">
        <v>0</v>
      </c>
      <c r="G11" s="19">
        <v>0</v>
      </c>
      <c r="H11" s="19">
        <v>0</v>
      </c>
      <c r="I11" s="19">
        <v>0</v>
      </c>
      <c r="J11" s="19">
        <v>0</v>
      </c>
      <c r="K11" s="19">
        <v>0</v>
      </c>
      <c r="L11" s="22">
        <v>0</v>
      </c>
      <c r="M11" s="22">
        <v>0</v>
      </c>
      <c r="N11" s="22">
        <v>0</v>
      </c>
      <c r="O11" s="19">
        <v>10</v>
      </c>
      <c r="Q11" s="19">
        <v>0</v>
      </c>
      <c r="R11" s="19">
        <v>0</v>
      </c>
      <c r="S11" s="19">
        <v>0</v>
      </c>
      <c r="T11" s="19">
        <v>0</v>
      </c>
      <c r="U11" s="20">
        <v>0</v>
      </c>
      <c r="V11" s="20">
        <v>0</v>
      </c>
      <c r="W11" s="20">
        <v>3054</v>
      </c>
      <c r="X11" s="20">
        <v>0</v>
      </c>
      <c r="Y11" s="20">
        <v>0</v>
      </c>
    </row>
    <row r="12" spans="1:25">
      <c r="A12" s="18" t="s">
        <v>2043</v>
      </c>
      <c r="B12" s="19">
        <v>0</v>
      </c>
      <c r="C12" s="19">
        <v>8</v>
      </c>
      <c r="D12" s="20">
        <v>0</v>
      </c>
      <c r="E12" s="19">
        <v>8</v>
      </c>
      <c r="F12" s="19">
        <v>0</v>
      </c>
      <c r="G12" s="19">
        <v>0</v>
      </c>
      <c r="H12" s="19">
        <v>0</v>
      </c>
      <c r="I12" s="19">
        <v>0</v>
      </c>
      <c r="J12" s="19">
        <v>0</v>
      </c>
      <c r="K12" s="19">
        <v>0</v>
      </c>
      <c r="L12" s="22">
        <v>0</v>
      </c>
      <c r="M12" s="22">
        <v>0</v>
      </c>
      <c r="N12" s="22">
        <v>0</v>
      </c>
      <c r="O12" s="19">
        <v>8</v>
      </c>
      <c r="Q12" s="19">
        <v>0</v>
      </c>
      <c r="R12" s="19">
        <v>0</v>
      </c>
      <c r="S12" s="19">
        <v>0</v>
      </c>
      <c r="T12" s="19">
        <v>0</v>
      </c>
      <c r="U12" s="20">
        <v>0</v>
      </c>
      <c r="V12" s="20">
        <v>0</v>
      </c>
      <c r="W12" s="20">
        <v>2652</v>
      </c>
      <c r="X12" s="20">
        <v>0</v>
      </c>
      <c r="Y12" s="20">
        <v>0</v>
      </c>
    </row>
    <row r="13" spans="1:25">
      <c r="A13" s="18" t="s">
        <v>2044</v>
      </c>
      <c r="B13" s="19">
        <v>0</v>
      </c>
      <c r="C13" s="19">
        <v>6</v>
      </c>
      <c r="D13" s="20">
        <v>0</v>
      </c>
      <c r="E13" s="19">
        <v>6</v>
      </c>
      <c r="F13" s="19">
        <v>0</v>
      </c>
      <c r="G13" s="19">
        <v>0</v>
      </c>
      <c r="H13" s="19">
        <v>0</v>
      </c>
      <c r="I13" s="19">
        <v>0</v>
      </c>
      <c r="J13" s="19">
        <v>0</v>
      </c>
      <c r="K13" s="19">
        <v>0</v>
      </c>
      <c r="L13" s="22">
        <v>0</v>
      </c>
      <c r="M13" s="22">
        <v>0</v>
      </c>
      <c r="N13" s="22">
        <v>0</v>
      </c>
      <c r="O13" s="19">
        <v>6</v>
      </c>
      <c r="Q13" s="19">
        <v>0</v>
      </c>
      <c r="R13" s="19">
        <v>0</v>
      </c>
      <c r="S13" s="19">
        <v>0</v>
      </c>
      <c r="T13" s="19">
        <v>0</v>
      </c>
      <c r="U13" s="20">
        <v>0</v>
      </c>
      <c r="V13" s="20">
        <v>0</v>
      </c>
      <c r="W13" s="20">
        <v>1962</v>
      </c>
      <c r="X13" s="20">
        <v>0</v>
      </c>
      <c r="Y13" s="20">
        <v>0</v>
      </c>
    </row>
    <row r="14" spans="1:25">
      <c r="A14" s="18" t="s">
        <v>2045</v>
      </c>
      <c r="B14" s="19">
        <v>0</v>
      </c>
      <c r="C14" s="19">
        <v>8</v>
      </c>
      <c r="D14" s="20">
        <v>0</v>
      </c>
      <c r="E14" s="19">
        <v>7</v>
      </c>
      <c r="F14" s="19">
        <v>0</v>
      </c>
      <c r="G14" s="19">
        <v>0</v>
      </c>
      <c r="H14" s="19">
        <v>0</v>
      </c>
      <c r="I14" s="19">
        <v>0</v>
      </c>
      <c r="J14" s="19">
        <v>0</v>
      </c>
      <c r="K14" s="19">
        <v>0</v>
      </c>
      <c r="L14" s="22">
        <v>0</v>
      </c>
      <c r="M14" s="22">
        <v>0</v>
      </c>
      <c r="N14" s="22">
        <v>0</v>
      </c>
      <c r="O14" s="19">
        <v>8</v>
      </c>
      <c r="Q14" s="19">
        <v>0</v>
      </c>
      <c r="R14" s="19">
        <v>0</v>
      </c>
      <c r="S14" s="19">
        <v>0</v>
      </c>
      <c r="T14" s="19">
        <v>0</v>
      </c>
      <c r="U14" s="20">
        <v>0</v>
      </c>
      <c r="V14" s="20">
        <v>0</v>
      </c>
      <c r="W14" s="20">
        <v>2686</v>
      </c>
      <c r="X14" s="20">
        <v>0</v>
      </c>
      <c r="Y14" s="20">
        <v>0</v>
      </c>
    </row>
    <row r="15" spans="1:25">
      <c r="A15" s="18" t="s">
        <v>2046</v>
      </c>
      <c r="B15" s="19">
        <v>0</v>
      </c>
      <c r="C15" s="19">
        <v>8</v>
      </c>
      <c r="D15" s="20">
        <v>0</v>
      </c>
      <c r="E15" s="19">
        <v>8</v>
      </c>
      <c r="F15" s="19">
        <v>0</v>
      </c>
      <c r="G15" s="19">
        <v>0</v>
      </c>
      <c r="H15" s="19">
        <v>0</v>
      </c>
      <c r="I15" s="19">
        <v>0</v>
      </c>
      <c r="J15" s="19">
        <v>0</v>
      </c>
      <c r="K15" s="19">
        <v>0</v>
      </c>
      <c r="L15" s="22">
        <v>0</v>
      </c>
      <c r="M15" s="22">
        <v>0</v>
      </c>
      <c r="N15" s="22">
        <v>0</v>
      </c>
      <c r="O15" s="19">
        <v>8</v>
      </c>
      <c r="Q15" s="19">
        <v>0</v>
      </c>
      <c r="R15" s="19">
        <v>0</v>
      </c>
      <c r="S15" s="19">
        <v>0</v>
      </c>
      <c r="T15" s="19">
        <v>0</v>
      </c>
      <c r="U15" s="20">
        <v>0</v>
      </c>
      <c r="V15" s="20">
        <v>0</v>
      </c>
      <c r="W15" s="20">
        <v>2924</v>
      </c>
      <c r="X15" s="20">
        <v>0</v>
      </c>
      <c r="Y15" s="20">
        <v>0</v>
      </c>
    </row>
    <row r="16" spans="1:25">
      <c r="A16" s="18" t="s">
        <v>2047</v>
      </c>
      <c r="B16" s="19">
        <v>0</v>
      </c>
      <c r="C16" s="19">
        <v>10</v>
      </c>
      <c r="D16" s="20">
        <v>0</v>
      </c>
      <c r="E16" s="19">
        <v>10</v>
      </c>
      <c r="F16" s="19">
        <v>0</v>
      </c>
      <c r="G16" s="19">
        <v>0</v>
      </c>
      <c r="H16" s="19">
        <v>0</v>
      </c>
      <c r="I16" s="19">
        <v>0</v>
      </c>
      <c r="J16" s="19">
        <v>0</v>
      </c>
      <c r="K16" s="19">
        <v>0</v>
      </c>
      <c r="L16" s="22">
        <v>0</v>
      </c>
      <c r="M16" s="22">
        <v>0</v>
      </c>
      <c r="N16" s="22">
        <v>0</v>
      </c>
      <c r="O16" s="19">
        <v>10</v>
      </c>
      <c r="Q16" s="19">
        <v>0</v>
      </c>
      <c r="R16" s="19">
        <v>0</v>
      </c>
      <c r="S16" s="19">
        <v>0</v>
      </c>
      <c r="T16" s="19">
        <v>0</v>
      </c>
      <c r="U16" s="20">
        <v>0</v>
      </c>
      <c r="V16" s="20">
        <v>0</v>
      </c>
      <c r="W16" s="20">
        <v>4470</v>
      </c>
      <c r="X16" s="20">
        <v>0</v>
      </c>
      <c r="Y16" s="20">
        <v>0</v>
      </c>
    </row>
    <row r="17" spans="1:25">
      <c r="A17" s="18" t="s">
        <v>2048</v>
      </c>
      <c r="B17" s="19">
        <v>0</v>
      </c>
      <c r="C17" s="19">
        <v>12</v>
      </c>
      <c r="D17" s="20">
        <v>0</v>
      </c>
      <c r="E17" s="19">
        <v>11</v>
      </c>
      <c r="F17" s="19">
        <v>0</v>
      </c>
      <c r="G17" s="19">
        <v>0</v>
      </c>
      <c r="H17" s="19">
        <v>0</v>
      </c>
      <c r="I17" s="19">
        <v>0</v>
      </c>
      <c r="J17" s="19">
        <v>0</v>
      </c>
      <c r="K17" s="19">
        <v>0</v>
      </c>
      <c r="L17" s="22">
        <v>0</v>
      </c>
      <c r="M17" s="22">
        <v>0</v>
      </c>
      <c r="N17" s="22">
        <v>0</v>
      </c>
      <c r="O17" s="19">
        <v>12</v>
      </c>
      <c r="Q17" s="19">
        <v>0</v>
      </c>
      <c r="R17" s="19">
        <v>0</v>
      </c>
      <c r="S17" s="19">
        <v>0</v>
      </c>
      <c r="T17" s="19">
        <v>0</v>
      </c>
      <c r="U17" s="20">
        <v>0</v>
      </c>
      <c r="V17" s="20">
        <v>0</v>
      </c>
      <c r="W17" s="20">
        <v>4374</v>
      </c>
      <c r="X17" s="20">
        <v>0</v>
      </c>
      <c r="Y17" s="20">
        <v>0</v>
      </c>
    </row>
    <row r="18" spans="1:25">
      <c r="A18" s="18" t="s">
        <v>2049</v>
      </c>
      <c r="B18" s="19">
        <v>0</v>
      </c>
      <c r="C18" s="19">
        <v>36</v>
      </c>
      <c r="D18" s="20">
        <v>0</v>
      </c>
      <c r="E18" s="19">
        <v>36</v>
      </c>
      <c r="F18" s="19">
        <v>0</v>
      </c>
      <c r="G18" s="19">
        <v>0</v>
      </c>
      <c r="H18" s="19">
        <v>0</v>
      </c>
      <c r="I18" s="19">
        <v>0</v>
      </c>
      <c r="J18" s="19">
        <v>0</v>
      </c>
      <c r="K18" s="19">
        <v>0</v>
      </c>
      <c r="L18" s="22">
        <v>0</v>
      </c>
      <c r="M18" s="22">
        <v>0</v>
      </c>
      <c r="N18" s="22">
        <v>0</v>
      </c>
      <c r="O18" s="19">
        <v>36</v>
      </c>
      <c r="Q18" s="19">
        <v>0</v>
      </c>
      <c r="R18" s="19">
        <v>0</v>
      </c>
      <c r="S18" s="19">
        <v>0</v>
      </c>
      <c r="T18" s="19">
        <v>0</v>
      </c>
      <c r="U18" s="20">
        <v>0</v>
      </c>
      <c r="V18" s="20">
        <v>0</v>
      </c>
      <c r="W18" s="20">
        <v>12204</v>
      </c>
      <c r="X18" s="20">
        <v>0</v>
      </c>
      <c r="Y18" s="20">
        <v>0</v>
      </c>
    </row>
    <row r="19" spans="1:25">
      <c r="A19" s="18" t="s">
        <v>2050</v>
      </c>
      <c r="B19" s="19">
        <v>0</v>
      </c>
      <c r="C19" s="19">
        <v>24</v>
      </c>
      <c r="D19" s="20">
        <v>0</v>
      </c>
      <c r="E19" s="19">
        <v>24</v>
      </c>
      <c r="F19" s="19">
        <v>0</v>
      </c>
      <c r="G19" s="19">
        <v>0</v>
      </c>
      <c r="H19" s="19">
        <v>0</v>
      </c>
      <c r="I19" s="19">
        <v>0</v>
      </c>
      <c r="J19" s="19">
        <v>0</v>
      </c>
      <c r="K19" s="19">
        <v>0</v>
      </c>
      <c r="L19" s="22">
        <v>0</v>
      </c>
      <c r="M19" s="22">
        <v>0</v>
      </c>
      <c r="N19" s="22">
        <v>0</v>
      </c>
      <c r="O19" s="19">
        <v>24</v>
      </c>
      <c r="Q19" s="19">
        <v>0</v>
      </c>
      <c r="R19" s="19">
        <v>0</v>
      </c>
      <c r="S19" s="19">
        <v>0</v>
      </c>
      <c r="T19" s="19">
        <v>0</v>
      </c>
      <c r="U19" s="20">
        <v>0</v>
      </c>
      <c r="V19" s="20">
        <v>0</v>
      </c>
      <c r="W19" s="20">
        <v>6792</v>
      </c>
      <c r="X19" s="20">
        <v>0</v>
      </c>
      <c r="Y19" s="20">
        <v>0</v>
      </c>
    </row>
    <row r="20" spans="1:25">
      <c r="A20" s="18" t="s">
        <v>2051</v>
      </c>
      <c r="B20" s="19">
        <v>0</v>
      </c>
      <c r="C20" s="19">
        <v>3</v>
      </c>
      <c r="D20" s="20">
        <v>0</v>
      </c>
      <c r="E20" s="19">
        <v>3</v>
      </c>
      <c r="F20" s="19">
        <v>0</v>
      </c>
      <c r="G20" s="19">
        <v>0</v>
      </c>
      <c r="H20" s="19">
        <v>0</v>
      </c>
      <c r="I20" s="19">
        <v>0</v>
      </c>
      <c r="J20" s="19">
        <v>0</v>
      </c>
      <c r="K20" s="19">
        <v>0</v>
      </c>
      <c r="L20" s="22">
        <v>0</v>
      </c>
      <c r="M20" s="22">
        <v>0</v>
      </c>
      <c r="N20" s="22">
        <v>0</v>
      </c>
      <c r="O20" s="19">
        <v>3</v>
      </c>
      <c r="Q20" s="19">
        <v>0</v>
      </c>
      <c r="R20" s="19">
        <v>0</v>
      </c>
      <c r="S20" s="19">
        <v>0</v>
      </c>
      <c r="T20" s="19">
        <v>0</v>
      </c>
      <c r="U20" s="20">
        <v>0</v>
      </c>
      <c r="V20" s="20">
        <v>0</v>
      </c>
      <c r="W20" s="20">
        <v>1266</v>
      </c>
      <c r="X20" s="20">
        <v>0</v>
      </c>
      <c r="Y20" s="20">
        <v>0</v>
      </c>
    </row>
    <row r="21" spans="1:25">
      <c r="A21" s="18" t="s">
        <v>2052</v>
      </c>
      <c r="B21" s="19">
        <v>0</v>
      </c>
      <c r="C21" s="19">
        <v>104</v>
      </c>
      <c r="D21" s="20">
        <v>0</v>
      </c>
      <c r="E21" s="19">
        <v>104</v>
      </c>
      <c r="F21" s="19">
        <v>0</v>
      </c>
      <c r="G21" s="19">
        <v>0</v>
      </c>
      <c r="H21" s="19">
        <v>0</v>
      </c>
      <c r="I21" s="19">
        <v>0</v>
      </c>
      <c r="J21" s="19">
        <v>0</v>
      </c>
      <c r="K21" s="19">
        <v>0</v>
      </c>
      <c r="L21" s="22">
        <v>0</v>
      </c>
      <c r="M21" s="22">
        <v>0</v>
      </c>
      <c r="N21" s="22">
        <v>0</v>
      </c>
      <c r="O21" s="19">
        <v>104</v>
      </c>
      <c r="Q21" s="19">
        <v>0</v>
      </c>
      <c r="R21" s="19">
        <v>0</v>
      </c>
      <c r="S21" s="19">
        <v>0</v>
      </c>
      <c r="T21" s="19">
        <v>0</v>
      </c>
      <c r="U21" s="20">
        <v>0</v>
      </c>
      <c r="V21" s="20">
        <v>0</v>
      </c>
      <c r="W21" s="20">
        <v>29256</v>
      </c>
      <c r="X21" s="20">
        <v>0</v>
      </c>
      <c r="Y21" s="20">
        <v>0</v>
      </c>
    </row>
    <row r="22" spans="1:25">
      <c r="A22" s="18" t="s">
        <v>2053</v>
      </c>
      <c r="B22" s="19">
        <v>0</v>
      </c>
      <c r="C22" s="19">
        <v>40</v>
      </c>
      <c r="D22" s="20">
        <v>0</v>
      </c>
      <c r="E22" s="19">
        <v>40</v>
      </c>
      <c r="F22" s="19">
        <v>0</v>
      </c>
      <c r="G22" s="19">
        <v>0</v>
      </c>
      <c r="H22" s="19">
        <v>0</v>
      </c>
      <c r="I22" s="19">
        <v>0</v>
      </c>
      <c r="J22" s="19">
        <v>0</v>
      </c>
      <c r="K22" s="19">
        <v>0</v>
      </c>
      <c r="L22" s="22">
        <v>0</v>
      </c>
      <c r="M22" s="22">
        <v>0</v>
      </c>
      <c r="N22" s="22">
        <v>0</v>
      </c>
      <c r="O22" s="19">
        <v>40</v>
      </c>
      <c r="Q22" s="19">
        <v>0</v>
      </c>
      <c r="R22" s="19">
        <v>0</v>
      </c>
      <c r="S22" s="19">
        <v>0</v>
      </c>
      <c r="T22" s="19">
        <v>0</v>
      </c>
      <c r="U22" s="20">
        <v>0</v>
      </c>
      <c r="V22" s="20">
        <v>0</v>
      </c>
      <c r="W22" s="20">
        <v>14072</v>
      </c>
      <c r="X22" s="20">
        <v>0</v>
      </c>
      <c r="Y22" s="20">
        <v>0</v>
      </c>
    </row>
    <row r="23" spans="1:25">
      <c r="A23" s="18" t="s">
        <v>2054</v>
      </c>
      <c r="B23" s="19">
        <v>0</v>
      </c>
      <c r="C23" s="19">
        <v>20</v>
      </c>
      <c r="D23" s="20">
        <v>0</v>
      </c>
      <c r="E23" s="19">
        <v>20</v>
      </c>
      <c r="F23" s="19">
        <v>0</v>
      </c>
      <c r="G23" s="19">
        <v>0</v>
      </c>
      <c r="H23" s="19">
        <v>0</v>
      </c>
      <c r="I23" s="19">
        <v>0</v>
      </c>
      <c r="J23" s="19">
        <v>0</v>
      </c>
      <c r="K23" s="19">
        <v>0</v>
      </c>
      <c r="L23" s="22">
        <v>0</v>
      </c>
      <c r="M23" s="22">
        <v>0</v>
      </c>
      <c r="N23" s="22">
        <v>0</v>
      </c>
      <c r="O23" s="19">
        <v>20</v>
      </c>
      <c r="Q23" s="19">
        <v>0</v>
      </c>
      <c r="R23" s="19">
        <v>0</v>
      </c>
      <c r="S23" s="19">
        <v>0</v>
      </c>
      <c r="T23" s="19">
        <v>0</v>
      </c>
      <c r="U23" s="20">
        <v>0</v>
      </c>
      <c r="V23" s="20">
        <v>0</v>
      </c>
      <c r="W23" s="20">
        <v>6152</v>
      </c>
      <c r="X23" s="20">
        <v>0</v>
      </c>
      <c r="Y23" s="20">
        <v>0</v>
      </c>
    </row>
    <row r="24" spans="1:25">
      <c r="A24" s="18" t="s">
        <v>2055</v>
      </c>
      <c r="B24" s="19">
        <v>0</v>
      </c>
      <c r="C24" s="19">
        <v>32</v>
      </c>
      <c r="D24" s="20">
        <v>0</v>
      </c>
      <c r="E24" s="19">
        <v>32</v>
      </c>
      <c r="F24" s="19">
        <v>0</v>
      </c>
      <c r="G24" s="19">
        <v>0</v>
      </c>
      <c r="H24" s="19">
        <v>0</v>
      </c>
      <c r="I24" s="19">
        <v>0</v>
      </c>
      <c r="J24" s="19">
        <v>0</v>
      </c>
      <c r="K24" s="19">
        <v>0</v>
      </c>
      <c r="L24" s="22">
        <v>0</v>
      </c>
      <c r="M24" s="22">
        <v>0</v>
      </c>
      <c r="N24" s="22">
        <v>0</v>
      </c>
      <c r="O24" s="19">
        <v>32</v>
      </c>
      <c r="Q24" s="19">
        <v>0</v>
      </c>
      <c r="R24" s="19">
        <v>0</v>
      </c>
      <c r="S24" s="19">
        <v>0</v>
      </c>
      <c r="T24" s="19">
        <v>0</v>
      </c>
      <c r="U24" s="20">
        <v>0</v>
      </c>
      <c r="V24" s="20">
        <v>0</v>
      </c>
      <c r="W24" s="20">
        <v>8544</v>
      </c>
      <c r="X24" s="20">
        <v>0</v>
      </c>
      <c r="Y24" s="20">
        <v>0</v>
      </c>
    </row>
    <row r="25" spans="1:25">
      <c r="A25" s="18" t="s">
        <v>2056</v>
      </c>
      <c r="B25" s="19">
        <v>0</v>
      </c>
      <c r="C25" s="19">
        <v>0</v>
      </c>
      <c r="D25" s="20">
        <v>0</v>
      </c>
      <c r="E25" s="19">
        <v>0</v>
      </c>
      <c r="F25" s="19">
        <v>0</v>
      </c>
      <c r="G25" s="19">
        <v>0</v>
      </c>
      <c r="H25" s="19">
        <v>0</v>
      </c>
      <c r="I25" s="19">
        <v>0</v>
      </c>
      <c r="J25" s="19">
        <v>0</v>
      </c>
      <c r="K25" s="19">
        <v>0</v>
      </c>
      <c r="L25" s="22">
        <v>0</v>
      </c>
      <c r="M25" s="22">
        <v>0</v>
      </c>
      <c r="N25" s="22">
        <v>0</v>
      </c>
      <c r="O25" s="19">
        <v>0</v>
      </c>
      <c r="Q25" s="19">
        <v>0</v>
      </c>
      <c r="R25" s="19">
        <v>0</v>
      </c>
      <c r="S25" s="19">
        <v>0</v>
      </c>
      <c r="T25" s="19">
        <v>0</v>
      </c>
      <c r="U25" s="20">
        <v>0</v>
      </c>
      <c r="V25" s="20">
        <v>0</v>
      </c>
      <c r="W25" s="20">
        <v>0</v>
      </c>
      <c r="X25" s="20">
        <v>0</v>
      </c>
      <c r="Y25" s="20">
        <v>0</v>
      </c>
    </row>
    <row r="26" spans="1:25">
      <c r="A26" s="18" t="s">
        <v>2057</v>
      </c>
      <c r="B26" s="19">
        <v>0</v>
      </c>
      <c r="C26" s="19">
        <v>4</v>
      </c>
      <c r="D26" s="20">
        <v>0</v>
      </c>
      <c r="E26" s="19">
        <v>4</v>
      </c>
      <c r="F26" s="19">
        <v>0</v>
      </c>
      <c r="G26" s="19">
        <v>0</v>
      </c>
      <c r="H26" s="19">
        <v>0</v>
      </c>
      <c r="I26" s="19">
        <v>0</v>
      </c>
      <c r="J26" s="19">
        <v>0</v>
      </c>
      <c r="K26" s="19">
        <v>0</v>
      </c>
      <c r="L26" s="22">
        <v>0</v>
      </c>
      <c r="M26" s="22">
        <v>0</v>
      </c>
      <c r="N26" s="22">
        <v>0</v>
      </c>
      <c r="O26" s="19">
        <v>4</v>
      </c>
      <c r="Q26" s="19">
        <v>0</v>
      </c>
      <c r="R26" s="19">
        <v>0</v>
      </c>
      <c r="S26" s="19">
        <v>0</v>
      </c>
      <c r="T26" s="19">
        <v>0</v>
      </c>
      <c r="U26" s="20">
        <v>0</v>
      </c>
      <c r="V26" s="20">
        <v>0</v>
      </c>
      <c r="W26" s="20">
        <v>1404</v>
      </c>
      <c r="X26" s="20">
        <v>0</v>
      </c>
      <c r="Y26" s="20">
        <v>0</v>
      </c>
    </row>
    <row r="27" spans="1:25">
      <c r="A27" s="18" t="s">
        <v>2058</v>
      </c>
      <c r="B27" s="19">
        <v>0</v>
      </c>
      <c r="C27" s="19">
        <v>1</v>
      </c>
      <c r="D27" s="20">
        <v>0</v>
      </c>
      <c r="E27" s="19">
        <v>1</v>
      </c>
      <c r="F27" s="19">
        <v>0</v>
      </c>
      <c r="G27" s="19">
        <v>0</v>
      </c>
      <c r="H27" s="19">
        <v>0</v>
      </c>
      <c r="I27" s="19">
        <v>0</v>
      </c>
      <c r="J27" s="19">
        <v>0</v>
      </c>
      <c r="K27" s="19">
        <v>0</v>
      </c>
      <c r="L27" s="22">
        <v>0</v>
      </c>
      <c r="M27" s="22">
        <v>0</v>
      </c>
      <c r="N27" s="22">
        <v>0</v>
      </c>
      <c r="O27" s="19">
        <v>1</v>
      </c>
      <c r="Q27" s="19">
        <v>0</v>
      </c>
      <c r="R27" s="19">
        <v>0</v>
      </c>
      <c r="S27" s="19">
        <v>0</v>
      </c>
      <c r="T27" s="19">
        <v>0</v>
      </c>
      <c r="U27" s="20">
        <v>0</v>
      </c>
      <c r="V27" s="20">
        <v>0</v>
      </c>
      <c r="W27" s="20">
        <v>423</v>
      </c>
      <c r="X27" s="20">
        <v>0</v>
      </c>
      <c r="Y27" s="20">
        <v>0</v>
      </c>
    </row>
    <row r="28" spans="1:25">
      <c r="A28" s="16" t="s">
        <v>2059</v>
      </c>
      <c r="B28" s="13">
        <f>SUM(B9:B27)</f>
        <v>0</v>
      </c>
      <c r="C28" s="13">
        <f>SUM(C9:C27)</f>
        <v>328</v>
      </c>
      <c r="D28" s="14">
        <f>IF(K28 &gt; 0, U28 / K28, 0)</f>
        <v>0</v>
      </c>
      <c r="E28" s="13">
        <f t="shared" ref="E28:K28" si="0">SUM(E9:E27)</f>
        <v>326</v>
      </c>
      <c r="F28" s="13">
        <f t="shared" si="0"/>
        <v>0</v>
      </c>
      <c r="G28" s="13">
        <f t="shared" si="0"/>
        <v>0</v>
      </c>
      <c r="H28" s="13">
        <f t="shared" si="0"/>
        <v>0</v>
      </c>
      <c r="I28" s="13">
        <f t="shared" si="0"/>
        <v>0</v>
      </c>
      <c r="J28" s="13">
        <f t="shared" si="0"/>
        <v>0</v>
      </c>
      <c r="K28" s="13">
        <f t="shared" si="0"/>
        <v>0</v>
      </c>
      <c r="L28" s="15">
        <f>IF(C28 &gt; 0, J28 / C28, 0)</f>
        <v>0</v>
      </c>
      <c r="M28" s="15">
        <f>IF(C28 &gt; 0, K28 / (C28), 0)</f>
        <v>0</v>
      </c>
      <c r="N28" s="15">
        <f>M28 - L28</f>
        <v>0</v>
      </c>
      <c r="O28" s="13">
        <f>SUM(O9:O27)</f>
        <v>328</v>
      </c>
      <c r="Q28" s="13">
        <f t="shared" ref="Q28:Y28" si="1">SUM(Q9:Q27)</f>
        <v>0</v>
      </c>
      <c r="R28" s="13">
        <f t="shared" si="1"/>
        <v>0</v>
      </c>
      <c r="S28" s="13">
        <f t="shared" si="1"/>
        <v>0</v>
      </c>
      <c r="T28" s="13">
        <f t="shared" si="1"/>
        <v>0</v>
      </c>
      <c r="U28" s="14">
        <f t="shared" si="1"/>
        <v>0</v>
      </c>
      <c r="V28" s="14">
        <f t="shared" si="1"/>
        <v>0</v>
      </c>
      <c r="W28" s="14">
        <f t="shared" si="1"/>
        <v>103343</v>
      </c>
      <c r="X28" s="14">
        <f t="shared" si="1"/>
        <v>0</v>
      </c>
      <c r="Y28" s="14">
        <f t="shared" si="1"/>
        <v>0</v>
      </c>
    </row>
    <row r="30" spans="1:25" ht="15.75">
      <c r="A30" s="3" t="s">
        <v>2060</v>
      </c>
    </row>
    <row r="31" spans="1:25">
      <c r="A31" s="26"/>
      <c r="B31" s="26"/>
      <c r="C31" s="26"/>
      <c r="D31" s="26"/>
      <c r="E31" s="26"/>
      <c r="F31" s="26"/>
      <c r="G31" s="26"/>
      <c r="H31" s="26"/>
      <c r="I31" s="26"/>
      <c r="J31" s="27" t="s">
        <v>2061</v>
      </c>
      <c r="K31" s="27"/>
      <c r="L31" s="26"/>
      <c r="M31" s="26"/>
      <c r="N31" s="26"/>
      <c r="O31" s="26"/>
    </row>
    <row r="32" spans="1:25" ht="25.5">
      <c r="A32" s="4" t="s">
        <v>2062</v>
      </c>
      <c r="B32" s="4" t="s">
        <v>2063</v>
      </c>
      <c r="C32" s="4" t="s">
        <v>2064</v>
      </c>
      <c r="D32" s="4" t="s">
        <v>2065</v>
      </c>
      <c r="E32" s="4" t="s">
        <v>2066</v>
      </c>
      <c r="F32" s="4" t="s">
        <v>2067</v>
      </c>
      <c r="G32" s="5" t="s">
        <v>2068</v>
      </c>
      <c r="H32" s="9" t="s">
        <v>2069</v>
      </c>
      <c r="I32" s="9" t="s">
        <v>2070</v>
      </c>
      <c r="J32" s="9" t="s">
        <v>2071</v>
      </c>
      <c r="K32" s="9" t="s">
        <v>2072</v>
      </c>
      <c r="L32" s="6" t="s">
        <v>2073</v>
      </c>
      <c r="M32" s="6" t="s">
        <v>2075</v>
      </c>
      <c r="N32" s="6" t="s">
        <v>2076</v>
      </c>
      <c r="O32" s="7" t="s">
        <v>2077</v>
      </c>
      <c r="Q32" s="11" t="s">
        <v>2074</v>
      </c>
      <c r="R32" s="11" t="s">
        <v>2078</v>
      </c>
      <c r="S32" s="11" t="s">
        <v>2079</v>
      </c>
    </row>
    <row r="33" spans="1:1">
      <c r="A33" s="18" t="s">
        <v>2080</v>
      </c>
    </row>
  </sheetData>
  <mergeCells count="6">
    <mergeCell ref="A7:E7"/>
    <mergeCell ref="F7:N7"/>
    <mergeCell ref="O7"/>
    <mergeCell ref="A31:I31"/>
    <mergeCell ref="J31:K31"/>
    <mergeCell ref="L31:O31"/>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Y99"/>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2081</v>
      </c>
    </row>
    <row r="3" spans="1:25">
      <c r="A3" s="2" t="s">
        <v>2082</v>
      </c>
    </row>
    <row r="4" spans="1:25">
      <c r="A4" s="2" t="s">
        <v>2083</v>
      </c>
    </row>
    <row r="6" spans="1:25" ht="15.75">
      <c r="A6" s="3" t="s">
        <v>2084</v>
      </c>
    </row>
    <row r="7" spans="1:25">
      <c r="A7" s="26"/>
      <c r="B7" s="26"/>
      <c r="C7" s="26"/>
      <c r="D7" s="26"/>
      <c r="E7" s="26"/>
      <c r="F7" s="27" t="s">
        <v>2085</v>
      </c>
      <c r="G7" s="27"/>
      <c r="H7" s="27"/>
      <c r="I7" s="27"/>
      <c r="J7" s="27"/>
      <c r="K7" s="27"/>
      <c r="L7" s="27"/>
      <c r="M7" s="27"/>
      <c r="N7" s="27"/>
      <c r="O7" s="26"/>
    </row>
    <row r="8" spans="1:25" ht="25.5">
      <c r="A8" s="4" t="s">
        <v>2086</v>
      </c>
      <c r="B8" s="5" t="s">
        <v>2087</v>
      </c>
      <c r="C8" s="5" t="s">
        <v>2088</v>
      </c>
      <c r="D8" s="6" t="s">
        <v>2089</v>
      </c>
      <c r="E8" s="5" t="s">
        <v>2090</v>
      </c>
      <c r="F8" s="5" t="s">
        <v>2092</v>
      </c>
      <c r="G8" s="5" t="s">
        <v>2093</v>
      </c>
      <c r="H8" s="5" t="s">
        <v>2094</v>
      </c>
      <c r="I8" s="5" t="s">
        <v>2095</v>
      </c>
      <c r="J8" s="5" t="s">
        <v>2096</v>
      </c>
      <c r="K8" s="5" t="s">
        <v>2097</v>
      </c>
      <c r="L8" s="8" t="s">
        <v>2098</v>
      </c>
      <c r="M8" s="8" t="s">
        <v>2099</v>
      </c>
      <c r="N8" s="8" t="s">
        <v>2100</v>
      </c>
      <c r="O8" s="5" t="s">
        <v>2101</v>
      </c>
      <c r="Q8" s="10" t="s">
        <v>2091</v>
      </c>
      <c r="R8" s="10" t="s">
        <v>2091</v>
      </c>
      <c r="S8" s="10" t="s">
        <v>2091</v>
      </c>
      <c r="T8" s="10" t="s">
        <v>2091</v>
      </c>
      <c r="U8" s="11" t="s">
        <v>2102</v>
      </c>
      <c r="V8" s="11" t="s">
        <v>2103</v>
      </c>
      <c r="W8" s="11" t="s">
        <v>2104</v>
      </c>
      <c r="X8" s="11" t="s">
        <v>2105</v>
      </c>
      <c r="Y8" s="11" t="s">
        <v>2106</v>
      </c>
    </row>
    <row r="9" spans="1:25">
      <c r="A9" s="18" t="s">
        <v>2107</v>
      </c>
      <c r="B9" s="19">
        <v>0</v>
      </c>
      <c r="C9" s="19">
        <v>3</v>
      </c>
      <c r="D9" s="20">
        <v>0</v>
      </c>
      <c r="E9" s="19">
        <v>3</v>
      </c>
      <c r="F9" s="19">
        <v>0</v>
      </c>
      <c r="G9" s="19">
        <v>0</v>
      </c>
      <c r="H9" s="19">
        <v>0</v>
      </c>
      <c r="I9" s="19">
        <v>0</v>
      </c>
      <c r="J9" s="19">
        <v>0</v>
      </c>
      <c r="K9" s="19">
        <v>0</v>
      </c>
      <c r="L9" s="22">
        <v>0</v>
      </c>
      <c r="M9" s="22">
        <v>0</v>
      </c>
      <c r="N9" s="22">
        <v>0</v>
      </c>
      <c r="O9" s="19">
        <v>3</v>
      </c>
      <c r="Q9" s="19">
        <v>0</v>
      </c>
      <c r="R9" s="19">
        <v>0</v>
      </c>
      <c r="S9" s="19">
        <v>0</v>
      </c>
      <c r="T9" s="19">
        <v>0</v>
      </c>
      <c r="U9" s="20">
        <v>0</v>
      </c>
      <c r="V9" s="20">
        <v>0</v>
      </c>
      <c r="W9" s="20">
        <v>2547</v>
      </c>
      <c r="X9" s="20">
        <v>1</v>
      </c>
      <c r="Y9" s="20">
        <v>0</v>
      </c>
    </row>
    <row r="10" spans="1:25">
      <c r="A10" s="18" t="s">
        <v>2108</v>
      </c>
      <c r="B10" s="19">
        <v>0</v>
      </c>
      <c r="C10" s="19">
        <v>2</v>
      </c>
      <c r="D10" s="20">
        <v>0</v>
      </c>
      <c r="E10" s="19">
        <v>1</v>
      </c>
      <c r="F10" s="19">
        <v>0</v>
      </c>
      <c r="G10" s="19">
        <v>0</v>
      </c>
      <c r="H10" s="19">
        <v>0</v>
      </c>
      <c r="I10" s="19">
        <v>0</v>
      </c>
      <c r="J10" s="19">
        <v>0</v>
      </c>
      <c r="K10" s="19">
        <v>0</v>
      </c>
      <c r="L10" s="22">
        <v>0</v>
      </c>
      <c r="M10" s="22">
        <v>0</v>
      </c>
      <c r="N10" s="22">
        <v>0</v>
      </c>
      <c r="O10" s="19">
        <v>2</v>
      </c>
      <c r="Q10" s="19">
        <v>0</v>
      </c>
      <c r="R10" s="19">
        <v>0</v>
      </c>
      <c r="S10" s="19">
        <v>0</v>
      </c>
      <c r="T10" s="19">
        <v>0</v>
      </c>
      <c r="U10" s="20">
        <v>0</v>
      </c>
      <c r="V10" s="20">
        <v>0</v>
      </c>
      <c r="W10" s="20">
        <v>1762</v>
      </c>
      <c r="X10" s="20">
        <v>0</v>
      </c>
      <c r="Y10" s="20">
        <v>0</v>
      </c>
    </row>
    <row r="11" spans="1:25">
      <c r="A11" s="18" t="s">
        <v>2109</v>
      </c>
      <c r="B11" s="19">
        <v>0</v>
      </c>
      <c r="C11" s="19">
        <v>4</v>
      </c>
      <c r="D11" s="20">
        <v>0</v>
      </c>
      <c r="E11" s="19">
        <v>4</v>
      </c>
      <c r="F11" s="19">
        <v>0</v>
      </c>
      <c r="G11" s="19">
        <v>0</v>
      </c>
      <c r="H11" s="19">
        <v>0</v>
      </c>
      <c r="I11" s="19">
        <v>0</v>
      </c>
      <c r="J11" s="19">
        <v>0</v>
      </c>
      <c r="K11" s="19">
        <v>0</v>
      </c>
      <c r="L11" s="22">
        <v>0</v>
      </c>
      <c r="M11" s="22">
        <v>0</v>
      </c>
      <c r="N11" s="22">
        <v>0</v>
      </c>
      <c r="O11" s="19">
        <v>4</v>
      </c>
      <c r="Q11" s="19">
        <v>0</v>
      </c>
      <c r="R11" s="19">
        <v>0</v>
      </c>
      <c r="S11" s="19">
        <v>0</v>
      </c>
      <c r="T11" s="19">
        <v>0</v>
      </c>
      <c r="U11" s="20">
        <v>0</v>
      </c>
      <c r="V11" s="20">
        <v>0</v>
      </c>
      <c r="W11" s="20">
        <v>4208</v>
      </c>
      <c r="X11" s="20">
        <v>0</v>
      </c>
      <c r="Y11" s="20">
        <v>0</v>
      </c>
    </row>
    <row r="12" spans="1:25">
      <c r="A12" s="18" t="s">
        <v>2110</v>
      </c>
      <c r="B12" s="19">
        <v>0</v>
      </c>
      <c r="C12" s="19">
        <v>16</v>
      </c>
      <c r="D12" s="20">
        <v>2393</v>
      </c>
      <c r="E12" s="19">
        <v>14</v>
      </c>
      <c r="F12" s="19">
        <v>1</v>
      </c>
      <c r="G12" s="19">
        <v>3</v>
      </c>
      <c r="H12" s="19">
        <v>0</v>
      </c>
      <c r="I12" s="19">
        <v>4</v>
      </c>
      <c r="J12" s="19">
        <v>1</v>
      </c>
      <c r="K12" s="19">
        <v>7</v>
      </c>
      <c r="L12" s="22">
        <v>6.25E-2</v>
      </c>
      <c r="M12" s="22">
        <v>0.4375</v>
      </c>
      <c r="N12" s="22">
        <v>0.375</v>
      </c>
      <c r="O12" s="19">
        <v>9</v>
      </c>
      <c r="Q12" s="19">
        <v>1</v>
      </c>
      <c r="R12" s="19">
        <v>0</v>
      </c>
      <c r="S12" s="19">
        <v>1</v>
      </c>
      <c r="T12" s="19">
        <v>6</v>
      </c>
      <c r="U12" s="20">
        <v>16751</v>
      </c>
      <c r="V12" s="20">
        <v>0</v>
      </c>
      <c r="W12" s="20">
        <v>12880</v>
      </c>
      <c r="X12" s="20">
        <v>5</v>
      </c>
      <c r="Y12" s="20">
        <v>7</v>
      </c>
    </row>
    <row r="13" spans="1:25">
      <c r="A13" s="18" t="s">
        <v>2111</v>
      </c>
      <c r="B13" s="19">
        <v>0</v>
      </c>
      <c r="C13" s="19">
        <v>16</v>
      </c>
      <c r="D13" s="20">
        <v>2440.1999999999998</v>
      </c>
      <c r="E13" s="19">
        <v>13</v>
      </c>
      <c r="F13" s="19">
        <v>2</v>
      </c>
      <c r="G13" s="19">
        <v>2</v>
      </c>
      <c r="H13" s="19">
        <v>0</v>
      </c>
      <c r="I13" s="19">
        <v>3</v>
      </c>
      <c r="J13" s="19">
        <v>2</v>
      </c>
      <c r="K13" s="19">
        <v>5</v>
      </c>
      <c r="L13" s="22">
        <v>0.125</v>
      </c>
      <c r="M13" s="22">
        <v>0.3125</v>
      </c>
      <c r="N13" s="22">
        <v>0.1875</v>
      </c>
      <c r="O13" s="19">
        <v>11</v>
      </c>
      <c r="Q13" s="19">
        <v>1</v>
      </c>
      <c r="R13" s="19">
        <v>0</v>
      </c>
      <c r="S13" s="19">
        <v>0</v>
      </c>
      <c r="T13" s="19">
        <v>5</v>
      </c>
      <c r="U13" s="20">
        <v>12201</v>
      </c>
      <c r="V13" s="20">
        <v>0</v>
      </c>
      <c r="W13" s="20">
        <v>13728</v>
      </c>
      <c r="X13" s="20">
        <v>4</v>
      </c>
      <c r="Y13" s="20">
        <v>5</v>
      </c>
    </row>
    <row r="14" spans="1:25">
      <c r="A14" s="18" t="s">
        <v>2112</v>
      </c>
      <c r="B14" s="19">
        <v>0</v>
      </c>
      <c r="C14" s="19">
        <v>6</v>
      </c>
      <c r="D14" s="20">
        <v>2781.5</v>
      </c>
      <c r="E14" s="19">
        <v>6</v>
      </c>
      <c r="F14" s="19">
        <v>1</v>
      </c>
      <c r="G14" s="19">
        <v>0</v>
      </c>
      <c r="H14" s="19">
        <v>0</v>
      </c>
      <c r="I14" s="19">
        <v>2</v>
      </c>
      <c r="J14" s="19">
        <v>1</v>
      </c>
      <c r="K14" s="19">
        <v>2</v>
      </c>
      <c r="L14" s="22">
        <v>0.16666666666666666</v>
      </c>
      <c r="M14" s="22">
        <v>0.33333333333333331</v>
      </c>
      <c r="N14" s="22">
        <v>0.16666666666666666</v>
      </c>
      <c r="O14" s="19">
        <v>4</v>
      </c>
      <c r="Q14" s="19">
        <v>0</v>
      </c>
      <c r="R14" s="19">
        <v>1</v>
      </c>
      <c r="S14" s="19">
        <v>0</v>
      </c>
      <c r="T14" s="19">
        <v>1</v>
      </c>
      <c r="U14" s="20">
        <v>5563</v>
      </c>
      <c r="V14" s="20">
        <v>0</v>
      </c>
      <c r="W14" s="20">
        <v>6354</v>
      </c>
      <c r="X14" s="20">
        <v>2</v>
      </c>
      <c r="Y14" s="20">
        <v>1</v>
      </c>
    </row>
    <row r="15" spans="1:25">
      <c r="A15" s="18" t="s">
        <v>2113</v>
      </c>
      <c r="B15" s="19">
        <v>0</v>
      </c>
      <c r="C15" s="19">
        <v>6</v>
      </c>
      <c r="D15" s="20">
        <v>2868</v>
      </c>
      <c r="E15" s="19">
        <v>6</v>
      </c>
      <c r="F15" s="19">
        <v>1</v>
      </c>
      <c r="G15" s="19">
        <v>1</v>
      </c>
      <c r="H15" s="19">
        <v>0</v>
      </c>
      <c r="I15" s="19">
        <v>1</v>
      </c>
      <c r="J15" s="19">
        <v>1</v>
      </c>
      <c r="K15" s="19">
        <v>2</v>
      </c>
      <c r="L15" s="22">
        <v>0.16666666666666666</v>
      </c>
      <c r="M15" s="22">
        <v>0.33333333333333331</v>
      </c>
      <c r="N15" s="22">
        <v>0.16666666666666666</v>
      </c>
      <c r="O15" s="19">
        <v>4</v>
      </c>
      <c r="Q15" s="19">
        <v>0</v>
      </c>
      <c r="R15" s="19">
        <v>0</v>
      </c>
      <c r="S15" s="19">
        <v>0</v>
      </c>
      <c r="T15" s="19">
        <v>2</v>
      </c>
      <c r="U15" s="20">
        <v>5736</v>
      </c>
      <c r="V15" s="20">
        <v>0</v>
      </c>
      <c r="W15" s="20">
        <v>6426</v>
      </c>
      <c r="X15" s="20">
        <v>1</v>
      </c>
      <c r="Y15" s="20">
        <v>2</v>
      </c>
    </row>
    <row r="16" spans="1:25">
      <c r="A16" s="18" t="s">
        <v>2114</v>
      </c>
      <c r="B16" s="19">
        <v>0</v>
      </c>
      <c r="C16" s="19">
        <v>4</v>
      </c>
      <c r="D16" s="20">
        <v>2334</v>
      </c>
      <c r="E16" s="19">
        <v>4</v>
      </c>
      <c r="F16" s="19">
        <v>0</v>
      </c>
      <c r="G16" s="19">
        <v>1</v>
      </c>
      <c r="H16" s="19">
        <v>0</v>
      </c>
      <c r="I16" s="19">
        <v>0</v>
      </c>
      <c r="J16" s="19">
        <v>0</v>
      </c>
      <c r="K16" s="19">
        <v>1</v>
      </c>
      <c r="L16" s="22">
        <v>0</v>
      </c>
      <c r="M16" s="22">
        <v>0.25</v>
      </c>
      <c r="N16" s="22">
        <v>0.25</v>
      </c>
      <c r="O16" s="19">
        <v>3</v>
      </c>
      <c r="Q16" s="19">
        <v>0</v>
      </c>
      <c r="R16" s="19">
        <v>0</v>
      </c>
      <c r="S16" s="19">
        <v>0</v>
      </c>
      <c r="T16" s="19">
        <v>1</v>
      </c>
      <c r="U16" s="20">
        <v>2334</v>
      </c>
      <c r="V16" s="20">
        <v>0</v>
      </c>
      <c r="W16" s="20">
        <v>4192</v>
      </c>
      <c r="X16" s="20">
        <v>0</v>
      </c>
      <c r="Y16" s="20">
        <v>1</v>
      </c>
    </row>
    <row r="17" spans="1:25">
      <c r="A17" s="18" t="s">
        <v>2115</v>
      </c>
      <c r="B17" s="19">
        <v>0</v>
      </c>
      <c r="C17" s="19">
        <v>8</v>
      </c>
      <c r="D17" s="20">
        <v>2893</v>
      </c>
      <c r="E17" s="19">
        <v>8</v>
      </c>
      <c r="F17" s="19">
        <v>1</v>
      </c>
      <c r="G17" s="19">
        <v>1</v>
      </c>
      <c r="H17" s="19">
        <v>0</v>
      </c>
      <c r="I17" s="19">
        <v>0</v>
      </c>
      <c r="J17" s="19">
        <v>1</v>
      </c>
      <c r="K17" s="19">
        <v>1</v>
      </c>
      <c r="L17" s="22">
        <v>0.125</v>
      </c>
      <c r="M17" s="22">
        <v>0.125</v>
      </c>
      <c r="N17" s="22">
        <v>0</v>
      </c>
      <c r="O17" s="19">
        <v>7</v>
      </c>
      <c r="Q17" s="19">
        <v>1</v>
      </c>
      <c r="R17" s="19">
        <v>1</v>
      </c>
      <c r="S17" s="19">
        <v>0</v>
      </c>
      <c r="T17" s="19">
        <v>0</v>
      </c>
      <c r="U17" s="20">
        <v>2893</v>
      </c>
      <c r="V17" s="20">
        <v>0</v>
      </c>
      <c r="W17" s="20">
        <v>9536</v>
      </c>
      <c r="X17" s="20">
        <v>1</v>
      </c>
      <c r="Y17" s="20">
        <v>0</v>
      </c>
    </row>
    <row r="18" spans="1:25">
      <c r="A18" s="18" t="s">
        <v>2116</v>
      </c>
      <c r="B18" s="19">
        <v>2</v>
      </c>
      <c r="C18" s="19">
        <v>83</v>
      </c>
      <c r="D18" s="20">
        <v>3291</v>
      </c>
      <c r="E18" s="19">
        <v>60</v>
      </c>
      <c r="F18" s="19">
        <v>2</v>
      </c>
      <c r="G18" s="19">
        <v>11</v>
      </c>
      <c r="H18" s="19">
        <v>0</v>
      </c>
      <c r="I18" s="19">
        <v>5</v>
      </c>
      <c r="J18" s="19">
        <v>2</v>
      </c>
      <c r="K18" s="19">
        <v>16</v>
      </c>
      <c r="L18" s="22">
        <v>2.4096385542168676E-2</v>
      </c>
      <c r="M18" s="22">
        <v>0.19277108433734941</v>
      </c>
      <c r="N18" s="22">
        <v>0.16867469879518074</v>
      </c>
      <c r="O18" s="19">
        <v>67</v>
      </c>
      <c r="Q18" s="19">
        <v>5</v>
      </c>
      <c r="R18" s="19">
        <v>1</v>
      </c>
      <c r="S18" s="19">
        <v>0</v>
      </c>
      <c r="T18" s="19">
        <v>15</v>
      </c>
      <c r="U18" s="20">
        <v>52656</v>
      </c>
      <c r="V18" s="20">
        <v>0</v>
      </c>
      <c r="W18" s="20">
        <v>106039</v>
      </c>
      <c r="X18" s="20">
        <v>10</v>
      </c>
      <c r="Y18" s="20">
        <v>15</v>
      </c>
    </row>
    <row r="19" spans="1:25">
      <c r="A19" s="18" t="s">
        <v>2117</v>
      </c>
      <c r="B19" s="19">
        <v>0</v>
      </c>
      <c r="C19" s="19">
        <v>7</v>
      </c>
      <c r="D19" s="20">
        <v>3263</v>
      </c>
      <c r="E19" s="19">
        <v>6</v>
      </c>
      <c r="F19" s="19">
        <v>0</v>
      </c>
      <c r="G19" s="19">
        <v>2</v>
      </c>
      <c r="H19" s="19">
        <v>0</v>
      </c>
      <c r="I19" s="19">
        <v>1</v>
      </c>
      <c r="J19" s="19">
        <v>0</v>
      </c>
      <c r="K19" s="19">
        <v>3</v>
      </c>
      <c r="L19" s="22">
        <v>0</v>
      </c>
      <c r="M19" s="22">
        <v>0.42857142857142855</v>
      </c>
      <c r="N19" s="22">
        <v>0.42857142857142855</v>
      </c>
      <c r="O19" s="19">
        <v>4</v>
      </c>
      <c r="Q19" s="19">
        <v>0</v>
      </c>
      <c r="R19" s="19">
        <v>0</v>
      </c>
      <c r="S19" s="19">
        <v>0</v>
      </c>
      <c r="T19" s="19">
        <v>3</v>
      </c>
      <c r="U19" s="20">
        <v>9789</v>
      </c>
      <c r="V19" s="20">
        <v>0</v>
      </c>
      <c r="W19" s="20">
        <v>9023</v>
      </c>
      <c r="X19" s="20">
        <v>1</v>
      </c>
      <c r="Y19" s="20">
        <v>3</v>
      </c>
    </row>
    <row r="20" spans="1:25">
      <c r="A20" s="18" t="s">
        <v>2118</v>
      </c>
      <c r="B20" s="19">
        <v>0</v>
      </c>
      <c r="C20" s="19">
        <v>38</v>
      </c>
      <c r="D20" s="20">
        <v>3393</v>
      </c>
      <c r="E20" s="19">
        <v>24</v>
      </c>
      <c r="F20" s="19">
        <v>1</v>
      </c>
      <c r="G20" s="19">
        <v>4</v>
      </c>
      <c r="H20" s="19">
        <v>0</v>
      </c>
      <c r="I20" s="19">
        <v>4</v>
      </c>
      <c r="J20" s="19">
        <v>1</v>
      </c>
      <c r="K20" s="19">
        <v>8</v>
      </c>
      <c r="L20" s="22">
        <v>2.6315789473684209E-2</v>
      </c>
      <c r="M20" s="22">
        <v>0.21052631578947367</v>
      </c>
      <c r="N20" s="22">
        <v>0.18421052631578946</v>
      </c>
      <c r="O20" s="19">
        <v>30</v>
      </c>
      <c r="Q20" s="19">
        <v>2</v>
      </c>
      <c r="R20" s="19">
        <v>0</v>
      </c>
      <c r="S20" s="19">
        <v>0</v>
      </c>
      <c r="T20" s="19">
        <v>8</v>
      </c>
      <c r="U20" s="20">
        <v>27144</v>
      </c>
      <c r="V20" s="20">
        <v>0</v>
      </c>
      <c r="W20" s="20">
        <v>51870</v>
      </c>
      <c r="X20" s="20">
        <v>9</v>
      </c>
      <c r="Y20" s="20">
        <v>8</v>
      </c>
    </row>
    <row r="21" spans="1:25">
      <c r="A21" s="18" t="s">
        <v>2119</v>
      </c>
      <c r="B21" s="19">
        <v>0</v>
      </c>
      <c r="C21" s="19">
        <v>4</v>
      </c>
      <c r="D21" s="20">
        <v>0</v>
      </c>
      <c r="E21" s="19">
        <v>2</v>
      </c>
      <c r="F21" s="19">
        <v>0</v>
      </c>
      <c r="G21" s="19">
        <v>0</v>
      </c>
      <c r="H21" s="19">
        <v>0</v>
      </c>
      <c r="I21" s="19">
        <v>0</v>
      </c>
      <c r="J21" s="19">
        <v>0</v>
      </c>
      <c r="K21" s="19">
        <v>0</v>
      </c>
      <c r="L21" s="22">
        <v>0</v>
      </c>
      <c r="M21" s="22">
        <v>0</v>
      </c>
      <c r="N21" s="22">
        <v>0</v>
      </c>
      <c r="O21" s="19">
        <v>4</v>
      </c>
      <c r="Q21" s="19">
        <v>0</v>
      </c>
      <c r="R21" s="19">
        <v>0</v>
      </c>
      <c r="S21" s="19">
        <v>0</v>
      </c>
      <c r="T21" s="19">
        <v>0</v>
      </c>
      <c r="U21" s="20">
        <v>0</v>
      </c>
      <c r="V21" s="20">
        <v>0</v>
      </c>
      <c r="W21" s="20">
        <v>5040</v>
      </c>
      <c r="X21" s="20">
        <v>0</v>
      </c>
      <c r="Y21" s="20">
        <v>0</v>
      </c>
    </row>
    <row r="22" spans="1:25">
      <c r="A22" s="18" t="s">
        <v>2120</v>
      </c>
      <c r="B22" s="19">
        <v>0</v>
      </c>
      <c r="C22" s="19">
        <v>2</v>
      </c>
      <c r="D22" s="20">
        <v>3719</v>
      </c>
      <c r="E22" s="19">
        <v>1</v>
      </c>
      <c r="F22" s="19">
        <v>0</v>
      </c>
      <c r="G22" s="19">
        <v>1</v>
      </c>
      <c r="H22" s="19">
        <v>0</v>
      </c>
      <c r="I22" s="19">
        <v>0</v>
      </c>
      <c r="J22" s="19">
        <v>0</v>
      </c>
      <c r="K22" s="19">
        <v>1</v>
      </c>
      <c r="L22" s="22">
        <v>0</v>
      </c>
      <c r="M22" s="22">
        <v>0.5</v>
      </c>
      <c r="N22" s="22">
        <v>0.5</v>
      </c>
      <c r="O22" s="19">
        <v>1</v>
      </c>
      <c r="Q22" s="19">
        <v>0</v>
      </c>
      <c r="R22" s="19">
        <v>0</v>
      </c>
      <c r="S22" s="19">
        <v>0</v>
      </c>
      <c r="T22" s="19">
        <v>1</v>
      </c>
      <c r="U22" s="20">
        <v>3719</v>
      </c>
      <c r="V22" s="20">
        <v>0</v>
      </c>
      <c r="W22" s="20">
        <v>2614</v>
      </c>
      <c r="X22" s="20">
        <v>0</v>
      </c>
      <c r="Y22" s="20">
        <v>1</v>
      </c>
    </row>
    <row r="23" spans="1:25">
      <c r="A23" s="18" t="s">
        <v>2121</v>
      </c>
      <c r="B23" s="19">
        <v>0</v>
      </c>
      <c r="C23" s="19">
        <v>16</v>
      </c>
      <c r="D23" s="20">
        <v>4104.333333333333</v>
      </c>
      <c r="E23" s="19">
        <v>10</v>
      </c>
      <c r="F23" s="19">
        <v>1</v>
      </c>
      <c r="G23" s="19">
        <v>2</v>
      </c>
      <c r="H23" s="19">
        <v>0</v>
      </c>
      <c r="I23" s="19">
        <v>1</v>
      </c>
      <c r="J23" s="19">
        <v>1</v>
      </c>
      <c r="K23" s="19">
        <v>3</v>
      </c>
      <c r="L23" s="22">
        <v>6.25E-2</v>
      </c>
      <c r="M23" s="22">
        <v>0.1875</v>
      </c>
      <c r="N23" s="22">
        <v>0.125</v>
      </c>
      <c r="O23" s="19">
        <v>13</v>
      </c>
      <c r="Q23" s="19">
        <v>2</v>
      </c>
      <c r="R23" s="19">
        <v>1</v>
      </c>
      <c r="S23" s="19">
        <v>0</v>
      </c>
      <c r="T23" s="19">
        <v>2</v>
      </c>
      <c r="U23" s="20">
        <v>12313</v>
      </c>
      <c r="V23" s="20">
        <v>0</v>
      </c>
      <c r="W23" s="20">
        <v>26560</v>
      </c>
      <c r="X23" s="20">
        <v>1</v>
      </c>
      <c r="Y23" s="20">
        <v>2</v>
      </c>
    </row>
    <row r="24" spans="1:25">
      <c r="A24" s="18" t="s">
        <v>2122</v>
      </c>
      <c r="B24" s="19">
        <v>0</v>
      </c>
      <c r="C24" s="19">
        <v>32</v>
      </c>
      <c r="D24" s="20">
        <v>4100.1428571428569</v>
      </c>
      <c r="E24" s="19">
        <v>29</v>
      </c>
      <c r="F24" s="19">
        <v>2</v>
      </c>
      <c r="G24" s="19">
        <v>3</v>
      </c>
      <c r="H24" s="19">
        <v>0</v>
      </c>
      <c r="I24" s="19">
        <v>4</v>
      </c>
      <c r="J24" s="19">
        <v>2</v>
      </c>
      <c r="K24" s="19">
        <v>7</v>
      </c>
      <c r="L24" s="22">
        <v>6.25E-2</v>
      </c>
      <c r="M24" s="22">
        <v>0.21875</v>
      </c>
      <c r="N24" s="22">
        <v>0.15625</v>
      </c>
      <c r="O24" s="19">
        <v>25</v>
      </c>
      <c r="Q24" s="19">
        <v>2</v>
      </c>
      <c r="R24" s="19">
        <v>0</v>
      </c>
      <c r="S24" s="19">
        <v>0</v>
      </c>
      <c r="T24" s="19">
        <v>7</v>
      </c>
      <c r="U24" s="20">
        <v>28701</v>
      </c>
      <c r="V24" s="20">
        <v>0</v>
      </c>
      <c r="W24" s="20">
        <v>51040</v>
      </c>
      <c r="X24" s="20">
        <v>7</v>
      </c>
      <c r="Y24" s="20">
        <v>7</v>
      </c>
    </row>
    <row r="25" spans="1:25">
      <c r="A25" s="18" t="s">
        <v>2123</v>
      </c>
      <c r="B25" s="19">
        <v>0</v>
      </c>
      <c r="C25" s="19">
        <v>0</v>
      </c>
      <c r="D25" s="20">
        <v>0</v>
      </c>
      <c r="E25" s="19">
        <v>0</v>
      </c>
      <c r="F25" s="19">
        <v>0</v>
      </c>
      <c r="G25" s="19">
        <v>0</v>
      </c>
      <c r="H25" s="19">
        <v>0</v>
      </c>
      <c r="I25" s="19">
        <v>0</v>
      </c>
      <c r="J25" s="19">
        <v>0</v>
      </c>
      <c r="K25" s="19">
        <v>0</v>
      </c>
      <c r="L25" s="22">
        <v>0</v>
      </c>
      <c r="M25" s="22">
        <v>0</v>
      </c>
      <c r="N25" s="22">
        <v>0</v>
      </c>
      <c r="O25" s="19">
        <v>0</v>
      </c>
      <c r="Q25" s="19">
        <v>0</v>
      </c>
      <c r="R25" s="19">
        <v>0</v>
      </c>
      <c r="S25" s="19">
        <v>0</v>
      </c>
      <c r="T25" s="19">
        <v>0</v>
      </c>
      <c r="U25" s="20">
        <v>0</v>
      </c>
      <c r="V25" s="20">
        <v>0</v>
      </c>
      <c r="W25" s="20">
        <v>0</v>
      </c>
      <c r="X25" s="20">
        <v>0</v>
      </c>
      <c r="Y25" s="20">
        <v>0</v>
      </c>
    </row>
    <row r="26" spans="1:25">
      <c r="A26" s="16" t="s">
        <v>2124</v>
      </c>
      <c r="B26" s="13">
        <f>SUM(B9:B25)</f>
        <v>2</v>
      </c>
      <c r="C26" s="13">
        <f>SUM(C9:C25)</f>
        <v>247</v>
      </c>
      <c r="D26" s="14">
        <f>IF(K26 &gt; 0, U26 / K26, 0)</f>
        <v>3210.7142857142858</v>
      </c>
      <c r="E26" s="13">
        <f t="shared" ref="E26:K26" si="0">SUM(E9:E25)</f>
        <v>191</v>
      </c>
      <c r="F26" s="13">
        <f t="shared" si="0"/>
        <v>12</v>
      </c>
      <c r="G26" s="13">
        <f t="shared" si="0"/>
        <v>31</v>
      </c>
      <c r="H26" s="13">
        <f t="shared" si="0"/>
        <v>0</v>
      </c>
      <c r="I26" s="13">
        <f t="shared" si="0"/>
        <v>25</v>
      </c>
      <c r="J26" s="13">
        <f t="shared" si="0"/>
        <v>12</v>
      </c>
      <c r="K26" s="13">
        <f t="shared" si="0"/>
        <v>56</v>
      </c>
      <c r="L26" s="15">
        <f>IF(C26 &gt; 0, J26 / C26, 0)</f>
        <v>4.8582995951417005E-2</v>
      </c>
      <c r="M26" s="15">
        <f>IF(C26 &gt; 0, K26 / (C26), 0)</f>
        <v>0.22672064777327935</v>
      </c>
      <c r="N26" s="15">
        <f>M26 - L26</f>
        <v>0.17813765182186236</v>
      </c>
      <c r="O26" s="13">
        <f>SUM(O9:O25)</f>
        <v>191</v>
      </c>
      <c r="Q26" s="13">
        <f t="shared" ref="Q26:Y26" si="1">SUM(Q9:Q25)</f>
        <v>14</v>
      </c>
      <c r="R26" s="13">
        <f t="shared" si="1"/>
        <v>4</v>
      </c>
      <c r="S26" s="13">
        <f t="shared" si="1"/>
        <v>1</v>
      </c>
      <c r="T26" s="13">
        <f t="shared" si="1"/>
        <v>51</v>
      </c>
      <c r="U26" s="14">
        <f t="shared" si="1"/>
        <v>179800</v>
      </c>
      <c r="V26" s="14">
        <f t="shared" si="1"/>
        <v>0</v>
      </c>
      <c r="W26" s="14">
        <f t="shared" si="1"/>
        <v>313819</v>
      </c>
      <c r="X26" s="14">
        <f t="shared" si="1"/>
        <v>42</v>
      </c>
      <c r="Y26" s="14">
        <f t="shared" si="1"/>
        <v>52</v>
      </c>
    </row>
    <row r="28" spans="1:25" ht="15.75">
      <c r="A28" s="3" t="s">
        <v>2125</v>
      </c>
    </row>
    <row r="29" spans="1:25">
      <c r="A29" s="26"/>
      <c r="B29" s="26"/>
      <c r="C29" s="26"/>
      <c r="D29" s="26"/>
      <c r="E29" s="26"/>
      <c r="F29" s="26"/>
      <c r="G29" s="26"/>
      <c r="H29" s="26"/>
      <c r="I29" s="26"/>
      <c r="J29" s="27" t="s">
        <v>2126</v>
      </c>
      <c r="K29" s="27"/>
      <c r="L29" s="26"/>
      <c r="M29" s="26"/>
      <c r="N29" s="26"/>
      <c r="O29" s="26"/>
    </row>
    <row r="30" spans="1:25" ht="25.5">
      <c r="A30" s="4" t="s">
        <v>2127</v>
      </c>
      <c r="B30" s="4" t="s">
        <v>2128</v>
      </c>
      <c r="C30" s="4" t="s">
        <v>2129</v>
      </c>
      <c r="D30" s="4" t="s">
        <v>2130</v>
      </c>
      <c r="E30" s="4" t="s">
        <v>2131</v>
      </c>
      <c r="F30" s="4" t="s">
        <v>2132</v>
      </c>
      <c r="G30" s="5" t="s">
        <v>2133</v>
      </c>
      <c r="H30" s="9" t="s">
        <v>2134</v>
      </c>
      <c r="I30" s="9" t="s">
        <v>2135</v>
      </c>
      <c r="J30" s="9" t="s">
        <v>2136</v>
      </c>
      <c r="K30" s="9" t="s">
        <v>2137</v>
      </c>
      <c r="L30" s="6" t="s">
        <v>2138</v>
      </c>
      <c r="M30" s="6" t="s">
        <v>2140</v>
      </c>
      <c r="N30" s="6" t="s">
        <v>2141</v>
      </c>
      <c r="O30" s="7" t="s">
        <v>2142</v>
      </c>
      <c r="Q30" s="11" t="s">
        <v>2139</v>
      </c>
      <c r="R30" s="11" t="s">
        <v>2143</v>
      </c>
      <c r="S30" s="11" t="s">
        <v>2144</v>
      </c>
    </row>
    <row r="31" spans="1:25">
      <c r="A31" s="17" t="s">
        <v>2145</v>
      </c>
    </row>
    <row r="32" spans="1:25">
      <c r="A32" s="18" t="s">
        <v>2146</v>
      </c>
      <c r="B32" s="18" t="s">
        <v>2147</v>
      </c>
      <c r="C32" s="18" t="s">
        <v>2148</v>
      </c>
      <c r="D32" s="18" t="s">
        <v>2149</v>
      </c>
      <c r="E32" s="18" t="s">
        <v>2150</v>
      </c>
      <c r="F32" s="18" t="s">
        <v>2151</v>
      </c>
      <c r="G32" s="19">
        <v>14</v>
      </c>
      <c r="H32" s="23">
        <v>45526</v>
      </c>
      <c r="I32" s="23">
        <v>45951</v>
      </c>
      <c r="J32" s="23">
        <v>45521</v>
      </c>
      <c r="K32" s="23">
        <v>45523</v>
      </c>
      <c r="L32" s="20">
        <v>500</v>
      </c>
      <c r="M32" s="20">
        <v>2635</v>
      </c>
      <c r="N32" s="20">
        <v>2720</v>
      </c>
      <c r="O32" s="21">
        <v>1340.95</v>
      </c>
      <c r="Q32" s="20">
        <v>2625</v>
      </c>
      <c r="R32" s="20">
        <f t="shared" ref="R32:R38" si="2">N32</f>
        <v>2720</v>
      </c>
      <c r="S32" s="20">
        <v>2720</v>
      </c>
    </row>
    <row r="33" spans="1:19">
      <c r="A33" s="18" t="s">
        <v>2152</v>
      </c>
      <c r="B33" s="18" t="s">
        <v>2153</v>
      </c>
      <c r="C33" s="18" t="s">
        <v>2154</v>
      </c>
      <c r="D33" s="18" t="s">
        <v>2155</v>
      </c>
      <c r="E33" s="18" t="s">
        <v>2156</v>
      </c>
      <c r="F33" s="18" t="s">
        <v>2157</v>
      </c>
      <c r="G33" s="19">
        <v>13</v>
      </c>
      <c r="H33" s="23">
        <v>45532</v>
      </c>
      <c r="I33" s="23">
        <v>45927</v>
      </c>
      <c r="J33" s="23">
        <v>45504</v>
      </c>
      <c r="K33" s="23">
        <v>45508</v>
      </c>
      <c r="L33" s="20">
        <v>500</v>
      </c>
      <c r="M33" s="20">
        <v>2635</v>
      </c>
      <c r="N33" s="20">
        <v>2310</v>
      </c>
      <c r="O33" s="21">
        <v>2608.0700000000002</v>
      </c>
      <c r="Q33" s="20">
        <v>2170</v>
      </c>
      <c r="R33" s="20">
        <f t="shared" si="2"/>
        <v>2310</v>
      </c>
      <c r="S33" s="20">
        <v>2310</v>
      </c>
    </row>
    <row r="34" spans="1:19">
      <c r="A34" s="18" t="s">
        <v>2158</v>
      </c>
      <c r="B34" s="18" t="s">
        <v>2159</v>
      </c>
      <c r="C34" s="18" t="s">
        <v>2160</v>
      </c>
      <c r="D34" s="18" t="s">
        <v>2161</v>
      </c>
      <c r="E34" s="18" t="s">
        <v>2162</v>
      </c>
      <c r="F34" s="18" t="s">
        <v>2163</v>
      </c>
      <c r="G34" s="19">
        <v>13</v>
      </c>
      <c r="H34" s="23">
        <v>45536</v>
      </c>
      <c r="I34" s="23">
        <v>45930</v>
      </c>
      <c r="J34" s="23">
        <v>45516</v>
      </c>
      <c r="K34" s="23">
        <v>45518</v>
      </c>
      <c r="L34" s="20">
        <v>500</v>
      </c>
      <c r="M34" s="20">
        <v>2380</v>
      </c>
      <c r="N34" s="20">
        <v>2151</v>
      </c>
      <c r="O34" s="21">
        <v>1151</v>
      </c>
      <c r="Q34" s="20">
        <v>2120</v>
      </c>
      <c r="R34" s="20">
        <f t="shared" si="2"/>
        <v>2151</v>
      </c>
      <c r="S34" s="20">
        <v>2151</v>
      </c>
    </row>
    <row r="35" spans="1:19">
      <c r="A35" s="18" t="s">
        <v>2164</v>
      </c>
      <c r="B35" s="18" t="s">
        <v>2165</v>
      </c>
      <c r="C35" s="18" t="s">
        <v>2166</v>
      </c>
      <c r="D35" s="18" t="s">
        <v>2167</v>
      </c>
      <c r="E35" s="18" t="s">
        <v>2168</v>
      </c>
      <c r="F35" s="18" t="s">
        <v>2169</v>
      </c>
      <c r="G35" s="19">
        <v>13</v>
      </c>
      <c r="H35" s="23">
        <v>45536</v>
      </c>
      <c r="I35" s="23">
        <v>45930</v>
      </c>
      <c r="J35" s="23">
        <v>45484</v>
      </c>
      <c r="K35" s="23">
        <v>45488</v>
      </c>
      <c r="L35" s="20">
        <v>2020</v>
      </c>
      <c r="M35" s="20">
        <v>2482</v>
      </c>
      <c r="N35" s="20">
        <v>2236</v>
      </c>
      <c r="O35" s="21">
        <v>1236</v>
      </c>
      <c r="Q35" s="20">
        <v>2020</v>
      </c>
      <c r="R35" s="20">
        <f t="shared" si="2"/>
        <v>2236</v>
      </c>
      <c r="S35" s="20">
        <v>2236</v>
      </c>
    </row>
    <row r="36" spans="1:19">
      <c r="A36" s="18" t="s">
        <v>2170</v>
      </c>
      <c r="B36" s="18" t="s">
        <v>2171</v>
      </c>
      <c r="C36" s="18" t="s">
        <v>2172</v>
      </c>
      <c r="D36" s="18" t="s">
        <v>2173</v>
      </c>
      <c r="E36" s="18" t="s">
        <v>2174</v>
      </c>
      <c r="F36" s="18" t="s">
        <v>2175</v>
      </c>
      <c r="G36" s="19">
        <v>15</v>
      </c>
      <c r="H36" s="23">
        <v>45585</v>
      </c>
      <c r="I36" s="23">
        <v>46041</v>
      </c>
      <c r="J36" s="23">
        <v>45523</v>
      </c>
      <c r="K36" s="23">
        <v>45523</v>
      </c>
      <c r="L36" s="20">
        <v>500</v>
      </c>
      <c r="M36" s="20">
        <v>2380</v>
      </c>
      <c r="N36" s="20">
        <v>2364</v>
      </c>
      <c r="O36" s="21">
        <v>0</v>
      </c>
      <c r="Q36" s="20">
        <v>2170</v>
      </c>
      <c r="R36" s="20">
        <f t="shared" si="2"/>
        <v>2364</v>
      </c>
      <c r="S36" s="20">
        <v>2364</v>
      </c>
    </row>
    <row r="37" spans="1:19">
      <c r="A37" s="18" t="s">
        <v>2176</v>
      </c>
      <c r="B37" s="18" t="s">
        <v>2177</v>
      </c>
      <c r="C37" s="18" t="s">
        <v>2178</v>
      </c>
      <c r="D37" s="18" t="s">
        <v>2179</v>
      </c>
      <c r="E37" s="18" t="s">
        <v>2180</v>
      </c>
      <c r="F37" s="18" t="s">
        <v>2181</v>
      </c>
      <c r="G37" s="19">
        <v>15</v>
      </c>
      <c r="H37" s="23">
        <v>45507</v>
      </c>
      <c r="I37" s="23">
        <v>45963</v>
      </c>
      <c r="J37" s="23">
        <v>45483</v>
      </c>
      <c r="K37" s="23">
        <v>45488</v>
      </c>
      <c r="L37" s="20">
        <v>500</v>
      </c>
      <c r="M37" s="20">
        <v>2482</v>
      </c>
      <c r="N37" s="20">
        <v>2485</v>
      </c>
      <c r="O37" s="21">
        <v>2361.77</v>
      </c>
      <c r="Q37" s="20">
        <v>2475</v>
      </c>
      <c r="R37" s="20">
        <f t="shared" si="2"/>
        <v>2485</v>
      </c>
      <c r="S37" s="20">
        <v>2485</v>
      </c>
    </row>
    <row r="38" spans="1:19">
      <c r="B38" s="18" t="s">
        <v>2182</v>
      </c>
      <c r="D38" s="18" t="s">
        <v>2183</v>
      </c>
      <c r="E38" s="18" t="s">
        <v>2184</v>
      </c>
      <c r="F38" s="18" t="s">
        <v>2185</v>
      </c>
      <c r="G38" s="19">
        <v>13</v>
      </c>
      <c r="H38" s="23">
        <v>45542</v>
      </c>
      <c r="I38" s="23">
        <v>45936</v>
      </c>
      <c r="J38" s="23">
        <v>45540</v>
      </c>
      <c r="L38" s="20">
        <v>500</v>
      </c>
      <c r="M38" s="20">
        <v>0</v>
      </c>
      <c r="N38" s="20">
        <v>2485</v>
      </c>
      <c r="O38" s="21">
        <v>0</v>
      </c>
      <c r="Q38" s="20">
        <v>0</v>
      </c>
      <c r="R38" s="20">
        <f t="shared" si="2"/>
        <v>2485</v>
      </c>
      <c r="S38" s="20">
        <v>2485</v>
      </c>
    </row>
    <row r="39" spans="1:19">
      <c r="A39" s="17" t="s">
        <v>2186</v>
      </c>
    </row>
    <row r="40" spans="1:19">
      <c r="A40" s="18" t="s">
        <v>2187</v>
      </c>
      <c r="B40" s="18" t="s">
        <v>2188</v>
      </c>
      <c r="C40" s="18" t="s">
        <v>2189</v>
      </c>
      <c r="D40" s="18" t="s">
        <v>2190</v>
      </c>
      <c r="E40" s="18" t="s">
        <v>2191</v>
      </c>
      <c r="F40" s="18" t="s">
        <v>2192</v>
      </c>
      <c r="G40" s="19">
        <v>12</v>
      </c>
      <c r="H40" s="23">
        <v>45572</v>
      </c>
      <c r="I40" s="23">
        <v>45936</v>
      </c>
      <c r="J40" s="23">
        <v>45511</v>
      </c>
      <c r="K40" s="23">
        <v>45511</v>
      </c>
      <c r="L40" s="20">
        <v>500</v>
      </c>
      <c r="M40" s="20">
        <v>2635</v>
      </c>
      <c r="N40" s="20">
        <v>2576</v>
      </c>
      <c r="O40" s="21">
        <v>0</v>
      </c>
      <c r="Q40" s="20">
        <v>2410</v>
      </c>
      <c r="R40" s="20">
        <f>N40</f>
        <v>2576</v>
      </c>
      <c r="S40" s="20">
        <v>2576</v>
      </c>
    </row>
    <row r="41" spans="1:19">
      <c r="A41" s="18" t="s">
        <v>2193</v>
      </c>
      <c r="B41" s="18" t="s">
        <v>2194</v>
      </c>
      <c r="C41" s="18" t="s">
        <v>2195</v>
      </c>
      <c r="D41" s="18" t="s">
        <v>2196</v>
      </c>
      <c r="E41" s="18" t="s">
        <v>2197</v>
      </c>
      <c r="F41" s="18" t="s">
        <v>2198</v>
      </c>
      <c r="G41" s="19">
        <v>15</v>
      </c>
      <c r="H41" s="23">
        <v>45566</v>
      </c>
      <c r="I41" s="23">
        <v>46022</v>
      </c>
      <c r="J41" s="23">
        <v>45502</v>
      </c>
      <c r="K41" s="23">
        <v>45502</v>
      </c>
      <c r="L41" s="20">
        <v>500</v>
      </c>
      <c r="M41" s="20">
        <v>2635</v>
      </c>
      <c r="N41" s="20">
        <v>2524</v>
      </c>
      <c r="O41" s="21">
        <v>0</v>
      </c>
      <c r="Q41" s="20">
        <v>2310</v>
      </c>
      <c r="R41" s="20">
        <f>N41</f>
        <v>2524</v>
      </c>
      <c r="S41" s="20">
        <v>2524</v>
      </c>
    </row>
    <row r="42" spans="1:19">
      <c r="A42" s="18" t="s">
        <v>2199</v>
      </c>
      <c r="B42" s="18" t="s">
        <v>2200</v>
      </c>
      <c r="C42" s="18" t="s">
        <v>2201</v>
      </c>
      <c r="D42" s="18" t="s">
        <v>2202</v>
      </c>
      <c r="E42" s="18" t="s">
        <v>2203</v>
      </c>
      <c r="F42" s="18" t="s">
        <v>2204</v>
      </c>
      <c r="G42" s="19">
        <v>15</v>
      </c>
      <c r="H42" s="23">
        <v>45553</v>
      </c>
      <c r="I42" s="23">
        <v>46008</v>
      </c>
      <c r="J42" s="23">
        <v>45503</v>
      </c>
      <c r="K42" s="23">
        <v>45508</v>
      </c>
      <c r="L42" s="20">
        <v>500</v>
      </c>
      <c r="M42" s="20">
        <v>2380</v>
      </c>
      <c r="N42" s="20">
        <v>2267</v>
      </c>
      <c r="O42" s="21">
        <v>982.36</v>
      </c>
      <c r="Q42" s="20">
        <v>2260</v>
      </c>
      <c r="R42" s="20">
        <f>N42</f>
        <v>2267</v>
      </c>
      <c r="S42" s="20">
        <v>2267</v>
      </c>
    </row>
    <row r="43" spans="1:19">
      <c r="B43" s="18" t="s">
        <v>2205</v>
      </c>
      <c r="D43" s="18" t="s">
        <v>2206</v>
      </c>
      <c r="E43" s="18" t="s">
        <v>2207</v>
      </c>
      <c r="F43" s="18" t="s">
        <v>2208</v>
      </c>
      <c r="G43" s="19">
        <v>13</v>
      </c>
      <c r="H43" s="23">
        <v>45548</v>
      </c>
      <c r="I43" s="23">
        <v>45942</v>
      </c>
      <c r="J43" s="23">
        <v>45508</v>
      </c>
      <c r="K43" s="23">
        <v>45509</v>
      </c>
      <c r="L43" s="20">
        <v>500</v>
      </c>
      <c r="M43" s="20">
        <v>0</v>
      </c>
      <c r="N43" s="20">
        <v>2442</v>
      </c>
      <c r="O43" s="21">
        <v>1473.6</v>
      </c>
      <c r="Q43" s="20">
        <v>0</v>
      </c>
      <c r="R43" s="20">
        <f>N43</f>
        <v>2442</v>
      </c>
      <c r="S43" s="20">
        <v>2442</v>
      </c>
    </row>
    <row r="44" spans="1:19">
      <c r="B44" s="18" t="s">
        <v>2209</v>
      </c>
      <c r="D44" s="18" t="s">
        <v>2210</v>
      </c>
      <c r="E44" s="18" t="s">
        <v>2211</v>
      </c>
      <c r="F44" s="18" t="s">
        <v>2212</v>
      </c>
      <c r="G44" s="19">
        <v>13</v>
      </c>
      <c r="H44" s="23">
        <v>45580</v>
      </c>
      <c r="I44" s="23">
        <v>45975</v>
      </c>
      <c r="J44" s="23">
        <v>45517</v>
      </c>
      <c r="K44" s="23">
        <v>45518</v>
      </c>
      <c r="L44" s="20">
        <v>500</v>
      </c>
      <c r="M44" s="20">
        <v>0</v>
      </c>
      <c r="N44" s="20">
        <v>2392</v>
      </c>
      <c r="O44" s="21">
        <v>0</v>
      </c>
      <c r="Q44" s="20">
        <v>0</v>
      </c>
      <c r="R44" s="20">
        <f>N44</f>
        <v>2392</v>
      </c>
      <c r="S44" s="20">
        <v>2392</v>
      </c>
    </row>
    <row r="45" spans="1:19">
      <c r="A45" s="17" t="s">
        <v>2213</v>
      </c>
    </row>
    <row r="46" spans="1:19">
      <c r="A46" s="18" t="s">
        <v>2214</v>
      </c>
      <c r="B46" s="18" t="s">
        <v>2215</v>
      </c>
      <c r="C46" s="18" t="s">
        <v>2216</v>
      </c>
      <c r="D46" s="18" t="s">
        <v>2217</v>
      </c>
      <c r="E46" s="18" t="s">
        <v>2218</v>
      </c>
      <c r="F46" s="18" t="s">
        <v>2219</v>
      </c>
      <c r="G46" s="19">
        <v>12</v>
      </c>
      <c r="H46" s="23">
        <v>45600</v>
      </c>
      <c r="I46" s="23">
        <v>45964</v>
      </c>
      <c r="L46" s="20">
        <v>500</v>
      </c>
      <c r="M46" s="20">
        <v>2798</v>
      </c>
      <c r="N46" s="20">
        <v>2741</v>
      </c>
      <c r="O46" s="21">
        <v>0</v>
      </c>
      <c r="Q46" s="20">
        <v>2670</v>
      </c>
      <c r="R46" s="20">
        <f>N46</f>
        <v>2741</v>
      </c>
      <c r="S46" s="20">
        <v>2741</v>
      </c>
    </row>
    <row r="47" spans="1:19">
      <c r="A47" s="18" t="s">
        <v>2220</v>
      </c>
      <c r="B47" s="18" t="s">
        <v>2221</v>
      </c>
      <c r="C47" s="18" t="s">
        <v>2222</v>
      </c>
      <c r="D47" s="18" t="s">
        <v>2223</v>
      </c>
      <c r="E47" s="18" t="s">
        <v>2224</v>
      </c>
      <c r="F47" s="18" t="s">
        <v>2225</v>
      </c>
      <c r="G47" s="19">
        <v>13</v>
      </c>
      <c r="H47" s="23">
        <v>45516</v>
      </c>
      <c r="I47" s="23">
        <v>45911</v>
      </c>
      <c r="J47" s="23">
        <v>45488</v>
      </c>
      <c r="K47" s="23">
        <v>45488</v>
      </c>
      <c r="L47" s="20">
        <v>500</v>
      </c>
      <c r="M47" s="20">
        <v>2900</v>
      </c>
      <c r="N47" s="20">
        <v>2822</v>
      </c>
      <c r="O47" s="21">
        <v>4701.04</v>
      </c>
      <c r="Q47" s="20">
        <v>2670</v>
      </c>
      <c r="R47" s="20">
        <f>N47</f>
        <v>2822</v>
      </c>
      <c r="S47" s="20">
        <v>2822</v>
      </c>
    </row>
    <row r="48" spans="1:19">
      <c r="A48" s="17" t="s">
        <v>2226</v>
      </c>
    </row>
    <row r="49" spans="1:19">
      <c r="A49" s="18" t="s">
        <v>2227</v>
      </c>
      <c r="B49" s="18" t="s">
        <v>2228</v>
      </c>
      <c r="C49" s="18" t="s">
        <v>2229</v>
      </c>
      <c r="D49" s="18" t="s">
        <v>2230</v>
      </c>
      <c r="E49" s="18" t="s">
        <v>2231</v>
      </c>
      <c r="F49" s="18" t="s">
        <v>2232</v>
      </c>
      <c r="G49" s="19">
        <v>15</v>
      </c>
      <c r="H49" s="23">
        <v>45627</v>
      </c>
      <c r="I49" s="23">
        <v>46081</v>
      </c>
      <c r="J49" s="23">
        <v>45531</v>
      </c>
      <c r="K49" s="23">
        <v>45531</v>
      </c>
      <c r="L49" s="20">
        <v>500</v>
      </c>
      <c r="M49" s="20">
        <v>2849</v>
      </c>
      <c r="N49" s="20">
        <v>2894</v>
      </c>
      <c r="O49" s="21">
        <v>0</v>
      </c>
      <c r="Q49" s="20">
        <v>2720</v>
      </c>
      <c r="R49" s="20">
        <f>N49</f>
        <v>2894</v>
      </c>
      <c r="S49" s="20">
        <v>2894</v>
      </c>
    </row>
    <row r="50" spans="1:19">
      <c r="B50" s="18" t="s">
        <v>2233</v>
      </c>
      <c r="D50" s="18" t="s">
        <v>2234</v>
      </c>
      <c r="E50" s="18" t="s">
        <v>2235</v>
      </c>
      <c r="F50" s="18" t="s">
        <v>2236</v>
      </c>
      <c r="G50" s="19">
        <v>15</v>
      </c>
      <c r="H50" s="23">
        <v>45549</v>
      </c>
      <c r="I50" s="23">
        <v>46004</v>
      </c>
      <c r="J50" s="23">
        <v>45503</v>
      </c>
      <c r="K50" s="23">
        <v>45508</v>
      </c>
      <c r="L50" s="20">
        <v>500</v>
      </c>
      <c r="M50" s="20">
        <v>0</v>
      </c>
      <c r="N50" s="20">
        <v>2842</v>
      </c>
      <c r="O50" s="21">
        <v>1618.39</v>
      </c>
      <c r="Q50" s="20">
        <v>0</v>
      </c>
      <c r="R50" s="20">
        <f>N50</f>
        <v>2842</v>
      </c>
      <c r="S50" s="20">
        <v>2842</v>
      </c>
    </row>
    <row r="51" spans="1:19">
      <c r="A51" s="17" t="s">
        <v>2237</v>
      </c>
    </row>
    <row r="52" spans="1:19">
      <c r="A52" s="18" t="s">
        <v>2238</v>
      </c>
      <c r="B52" s="18" t="s">
        <v>2239</v>
      </c>
      <c r="C52" s="18" t="s">
        <v>2240</v>
      </c>
      <c r="D52" s="18" t="s">
        <v>2241</v>
      </c>
      <c r="E52" s="18" t="s">
        <v>2242</v>
      </c>
      <c r="F52" s="18" t="s">
        <v>2243</v>
      </c>
      <c r="G52" s="19">
        <v>13</v>
      </c>
      <c r="H52" s="23">
        <v>45507</v>
      </c>
      <c r="I52" s="23">
        <v>45902</v>
      </c>
      <c r="J52" s="23">
        <v>45505</v>
      </c>
      <c r="K52" s="23">
        <v>45507</v>
      </c>
      <c r="L52" s="20">
        <v>500</v>
      </c>
      <c r="M52" s="20">
        <v>2798</v>
      </c>
      <c r="N52" s="20">
        <v>2334</v>
      </c>
      <c r="O52" s="21">
        <v>2305.5</v>
      </c>
      <c r="Q52" s="20">
        <v>2798</v>
      </c>
      <c r="R52" s="20">
        <f>N52</f>
        <v>2334</v>
      </c>
      <c r="S52" s="20">
        <v>2334</v>
      </c>
    </row>
    <row r="53" spans="1:19">
      <c r="A53" s="17" t="s">
        <v>2244</v>
      </c>
    </row>
    <row r="54" spans="1:19">
      <c r="B54" s="18" t="s">
        <v>2245</v>
      </c>
      <c r="D54" s="18" t="s">
        <v>2246</v>
      </c>
      <c r="E54" s="18" t="s">
        <v>2247</v>
      </c>
      <c r="F54" s="18" t="s">
        <v>2248</v>
      </c>
      <c r="G54" s="19">
        <v>13</v>
      </c>
      <c r="H54" s="23">
        <v>45563</v>
      </c>
      <c r="I54" s="23">
        <v>45957</v>
      </c>
      <c r="L54" s="20">
        <v>500</v>
      </c>
      <c r="M54" s="20">
        <v>0</v>
      </c>
      <c r="N54" s="20">
        <v>2893</v>
      </c>
      <c r="O54" s="21">
        <v>0</v>
      </c>
      <c r="Q54" s="20">
        <v>0</v>
      </c>
      <c r="R54" s="20">
        <f>N54</f>
        <v>2893</v>
      </c>
      <c r="S54" s="20">
        <v>2893</v>
      </c>
    </row>
    <row r="55" spans="1:19">
      <c r="A55" s="17" t="s">
        <v>2249</v>
      </c>
    </row>
    <row r="56" spans="1:19">
      <c r="A56" s="18" t="s">
        <v>2250</v>
      </c>
      <c r="B56" s="18" t="s">
        <v>2251</v>
      </c>
      <c r="C56" s="18" t="s">
        <v>2252</v>
      </c>
      <c r="D56" s="18" t="s">
        <v>2253</v>
      </c>
      <c r="E56" s="18" t="s">
        <v>2254</v>
      </c>
      <c r="F56" s="18" t="s">
        <v>2255</v>
      </c>
      <c r="G56" s="19">
        <v>12</v>
      </c>
      <c r="H56" s="23">
        <v>45597</v>
      </c>
      <c r="I56" s="23">
        <v>45961</v>
      </c>
      <c r="L56" s="20">
        <v>500</v>
      </c>
      <c r="M56" s="20">
        <v>3709</v>
      </c>
      <c r="N56" s="20">
        <v>3654</v>
      </c>
      <c r="O56" s="21">
        <v>0</v>
      </c>
      <c r="Q56" s="20">
        <v>3470</v>
      </c>
      <c r="R56" s="20">
        <f t="shared" ref="R56:R71" si="3">N56</f>
        <v>3654</v>
      </c>
      <c r="S56" s="20">
        <v>3654</v>
      </c>
    </row>
    <row r="57" spans="1:19">
      <c r="A57" s="18" t="s">
        <v>2256</v>
      </c>
      <c r="B57" s="18" t="s">
        <v>2257</v>
      </c>
      <c r="C57" s="18" t="s">
        <v>2258</v>
      </c>
      <c r="D57" s="18" t="s">
        <v>2259</v>
      </c>
      <c r="E57" s="18" t="s">
        <v>2260</v>
      </c>
      <c r="F57" s="18" t="s">
        <v>2261</v>
      </c>
      <c r="G57" s="19">
        <v>13</v>
      </c>
      <c r="H57" s="23">
        <v>45525</v>
      </c>
      <c r="I57" s="23">
        <v>45920</v>
      </c>
      <c r="J57" s="23">
        <v>45519</v>
      </c>
      <c r="K57" s="23">
        <v>45524</v>
      </c>
      <c r="L57" s="20">
        <v>500</v>
      </c>
      <c r="M57" s="20">
        <v>3709</v>
      </c>
      <c r="N57" s="20">
        <v>3826</v>
      </c>
      <c r="O57" s="21">
        <v>1871.58</v>
      </c>
      <c r="Q57" s="20">
        <v>3681</v>
      </c>
      <c r="R57" s="20">
        <f t="shared" si="3"/>
        <v>3826</v>
      </c>
      <c r="S57" s="20">
        <v>3826</v>
      </c>
    </row>
    <row r="58" spans="1:19">
      <c r="A58" s="18" t="s">
        <v>2262</v>
      </c>
      <c r="B58" s="18" t="s">
        <v>2263</v>
      </c>
      <c r="C58" s="18" t="s">
        <v>2264</v>
      </c>
      <c r="D58" s="18" t="s">
        <v>2265</v>
      </c>
      <c r="E58" s="18" t="s">
        <v>2266</v>
      </c>
      <c r="F58" s="18" t="s">
        <v>2267</v>
      </c>
      <c r="G58" s="19">
        <v>15</v>
      </c>
      <c r="H58" s="23">
        <v>45458</v>
      </c>
      <c r="I58" s="23">
        <v>45914</v>
      </c>
      <c r="J58" s="23">
        <v>45458</v>
      </c>
      <c r="K58" s="23">
        <v>45458</v>
      </c>
      <c r="L58" s="20">
        <v>500</v>
      </c>
      <c r="M58" s="20">
        <v>2981</v>
      </c>
      <c r="N58" s="20">
        <v>2980</v>
      </c>
      <c r="O58" s="21">
        <v>7890.32</v>
      </c>
      <c r="Q58" s="20">
        <v>2870</v>
      </c>
      <c r="R58" s="20">
        <f t="shared" si="3"/>
        <v>2980</v>
      </c>
      <c r="S58" s="20">
        <v>2980</v>
      </c>
    </row>
    <row r="59" spans="1:19">
      <c r="A59" s="18" t="s">
        <v>2268</v>
      </c>
      <c r="B59" s="18" t="s">
        <v>2269</v>
      </c>
      <c r="C59" s="18" t="s">
        <v>2270</v>
      </c>
      <c r="D59" s="18" t="s">
        <v>2271</v>
      </c>
      <c r="E59" s="18" t="s">
        <v>2272</v>
      </c>
      <c r="F59" s="18" t="s">
        <v>2273</v>
      </c>
      <c r="G59" s="19">
        <v>15</v>
      </c>
      <c r="H59" s="23">
        <v>45596</v>
      </c>
      <c r="I59" s="23">
        <v>46052</v>
      </c>
      <c r="J59" s="23">
        <v>45539</v>
      </c>
      <c r="K59" s="23">
        <v>45539</v>
      </c>
      <c r="L59" s="20">
        <v>500</v>
      </c>
      <c r="M59" s="20">
        <v>2981</v>
      </c>
      <c r="N59" s="20">
        <v>2905</v>
      </c>
      <c r="O59" s="21">
        <v>0</v>
      </c>
      <c r="Q59" s="20">
        <v>2770</v>
      </c>
      <c r="R59" s="20">
        <f t="shared" si="3"/>
        <v>2905</v>
      </c>
      <c r="S59" s="20">
        <v>2905</v>
      </c>
    </row>
    <row r="60" spans="1:19">
      <c r="A60" s="18" t="s">
        <v>2274</v>
      </c>
      <c r="B60" s="18" t="s">
        <v>2275</v>
      </c>
      <c r="C60" s="18" t="s">
        <v>2276</v>
      </c>
      <c r="D60" s="18" t="s">
        <v>2277</v>
      </c>
      <c r="E60" s="18" t="s">
        <v>2278</v>
      </c>
      <c r="F60" s="18" t="s">
        <v>2279</v>
      </c>
      <c r="G60" s="19">
        <v>15</v>
      </c>
      <c r="H60" s="23">
        <v>45530</v>
      </c>
      <c r="I60" s="23">
        <v>45986</v>
      </c>
      <c r="J60" s="23">
        <v>45494</v>
      </c>
      <c r="K60" s="23">
        <v>45502</v>
      </c>
      <c r="L60" s="20">
        <v>500</v>
      </c>
      <c r="M60" s="20">
        <v>3181</v>
      </c>
      <c r="N60" s="20">
        <v>3191</v>
      </c>
      <c r="O60" s="21">
        <v>627.61</v>
      </c>
      <c r="Q60" s="20">
        <v>3181</v>
      </c>
      <c r="R60" s="20">
        <f t="shared" si="3"/>
        <v>3191</v>
      </c>
      <c r="S60" s="20">
        <v>3191</v>
      </c>
    </row>
    <row r="61" spans="1:19">
      <c r="A61" s="18" t="s">
        <v>2280</v>
      </c>
      <c r="B61" s="18" t="s">
        <v>2281</v>
      </c>
      <c r="C61" s="18" t="s">
        <v>2282</v>
      </c>
      <c r="D61" s="18" t="s">
        <v>2283</v>
      </c>
      <c r="E61" s="18" t="s">
        <v>2284</v>
      </c>
      <c r="F61" s="18" t="s">
        <v>2285</v>
      </c>
      <c r="G61" s="19">
        <v>13</v>
      </c>
      <c r="H61" s="23">
        <v>45530</v>
      </c>
      <c r="I61" s="23">
        <v>45925</v>
      </c>
      <c r="J61" s="23">
        <v>45488</v>
      </c>
      <c r="K61" s="23">
        <v>45488</v>
      </c>
      <c r="L61" s="20">
        <v>500</v>
      </c>
      <c r="M61" s="20">
        <v>3181</v>
      </c>
      <c r="N61" s="20">
        <v>3164</v>
      </c>
      <c r="O61" s="21">
        <v>3790.39</v>
      </c>
      <c r="Q61" s="20">
        <v>2970</v>
      </c>
      <c r="R61" s="20">
        <f t="shared" si="3"/>
        <v>3164</v>
      </c>
      <c r="S61" s="20">
        <v>3164</v>
      </c>
    </row>
    <row r="62" spans="1:19">
      <c r="A62" s="18" t="s">
        <v>2286</v>
      </c>
      <c r="B62" s="18" t="s">
        <v>2287</v>
      </c>
      <c r="C62" s="18" t="s">
        <v>2288</v>
      </c>
      <c r="D62" s="18" t="s">
        <v>2289</v>
      </c>
      <c r="E62" s="18" t="s">
        <v>2290</v>
      </c>
      <c r="F62" s="18" t="s">
        <v>2291</v>
      </c>
      <c r="G62" s="19">
        <v>14</v>
      </c>
      <c r="H62" s="23">
        <v>45502</v>
      </c>
      <c r="I62" s="23">
        <v>45928</v>
      </c>
      <c r="J62" s="23">
        <v>45446</v>
      </c>
      <c r="K62" s="23">
        <v>45446</v>
      </c>
      <c r="L62" s="20">
        <v>500</v>
      </c>
      <c r="M62" s="20">
        <v>3181</v>
      </c>
      <c r="N62" s="20">
        <v>3254</v>
      </c>
      <c r="O62" s="21">
        <v>5822.91</v>
      </c>
      <c r="Q62" s="20">
        <v>2970</v>
      </c>
      <c r="R62" s="20">
        <f t="shared" si="3"/>
        <v>3254</v>
      </c>
      <c r="S62" s="20">
        <v>3254</v>
      </c>
    </row>
    <row r="63" spans="1:19">
      <c r="A63" s="18" t="s">
        <v>2292</v>
      </c>
      <c r="B63" s="18" t="s">
        <v>2293</v>
      </c>
      <c r="C63" s="18" t="s">
        <v>2294</v>
      </c>
      <c r="D63" s="18" t="s">
        <v>2295</v>
      </c>
      <c r="E63" s="18" t="s">
        <v>2296</v>
      </c>
      <c r="F63" s="18" t="s">
        <v>2297</v>
      </c>
      <c r="G63" s="19">
        <v>15</v>
      </c>
      <c r="H63" s="23">
        <v>45476</v>
      </c>
      <c r="I63" s="23">
        <v>45932</v>
      </c>
      <c r="J63" s="23">
        <v>45466</v>
      </c>
      <c r="K63" s="23">
        <v>45467</v>
      </c>
      <c r="L63" s="20">
        <v>500</v>
      </c>
      <c r="M63" s="20">
        <v>3181</v>
      </c>
      <c r="N63" s="20">
        <v>3080</v>
      </c>
      <c r="O63" s="21">
        <v>5971.29</v>
      </c>
      <c r="Q63" s="20">
        <v>3070</v>
      </c>
      <c r="R63" s="20">
        <f t="shared" si="3"/>
        <v>3080</v>
      </c>
      <c r="S63" s="20">
        <v>3080</v>
      </c>
    </row>
    <row r="64" spans="1:19">
      <c r="A64" s="18" t="s">
        <v>2298</v>
      </c>
      <c r="B64" s="18" t="s">
        <v>2299</v>
      </c>
      <c r="C64" s="18" t="s">
        <v>2300</v>
      </c>
      <c r="D64" s="18" t="s">
        <v>2301</v>
      </c>
      <c r="E64" s="18" t="s">
        <v>2302</v>
      </c>
      <c r="F64" s="18" t="s">
        <v>2303</v>
      </c>
      <c r="G64" s="19">
        <v>14</v>
      </c>
      <c r="H64" s="23">
        <v>45540</v>
      </c>
      <c r="I64" s="23">
        <v>45965</v>
      </c>
      <c r="J64" s="23">
        <v>45511</v>
      </c>
      <c r="K64" s="23">
        <v>45512</v>
      </c>
      <c r="L64" s="20">
        <v>500</v>
      </c>
      <c r="M64" s="20">
        <v>3181</v>
      </c>
      <c r="N64" s="20">
        <v>3386</v>
      </c>
      <c r="O64" s="21">
        <v>2934.54</v>
      </c>
      <c r="Q64" s="20">
        <v>3120</v>
      </c>
      <c r="R64" s="20">
        <f t="shared" si="3"/>
        <v>3386</v>
      </c>
      <c r="S64" s="20">
        <v>3386</v>
      </c>
    </row>
    <row r="65" spans="1:19">
      <c r="A65" s="18" t="s">
        <v>2304</v>
      </c>
      <c r="B65" s="18" t="s">
        <v>2305</v>
      </c>
      <c r="C65" s="18" t="s">
        <v>2306</v>
      </c>
      <c r="D65" s="18" t="s">
        <v>2307</v>
      </c>
      <c r="E65" s="18" t="s">
        <v>2308</v>
      </c>
      <c r="F65" s="18" t="s">
        <v>2309</v>
      </c>
      <c r="G65" s="19">
        <v>15</v>
      </c>
      <c r="H65" s="23">
        <v>45489</v>
      </c>
      <c r="I65" s="23">
        <v>45945</v>
      </c>
      <c r="J65" s="23">
        <v>45483</v>
      </c>
      <c r="K65" s="23">
        <v>45483</v>
      </c>
      <c r="L65" s="20">
        <v>500</v>
      </c>
      <c r="M65" s="20">
        <v>3397</v>
      </c>
      <c r="N65" s="20">
        <v>3526</v>
      </c>
      <c r="O65" s="21">
        <v>5800.3</v>
      </c>
      <c r="Q65" s="20">
        <v>3381</v>
      </c>
      <c r="R65" s="20">
        <f t="shared" si="3"/>
        <v>3526</v>
      </c>
      <c r="S65" s="20">
        <v>3526</v>
      </c>
    </row>
    <row r="66" spans="1:19">
      <c r="A66" s="18" t="s">
        <v>2310</v>
      </c>
      <c r="B66" s="18" t="s">
        <v>2311</v>
      </c>
      <c r="C66" s="18" t="s">
        <v>2312</v>
      </c>
      <c r="D66" s="18" t="s">
        <v>2313</v>
      </c>
      <c r="E66" s="18" t="s">
        <v>2314</v>
      </c>
      <c r="F66" s="18" t="s">
        <v>2315</v>
      </c>
      <c r="G66" s="19">
        <v>13</v>
      </c>
      <c r="H66" s="23">
        <v>45535</v>
      </c>
      <c r="I66" s="23">
        <v>45930</v>
      </c>
      <c r="J66" s="23">
        <v>45529</v>
      </c>
      <c r="K66" s="23">
        <v>45531</v>
      </c>
      <c r="L66" s="20">
        <v>500</v>
      </c>
      <c r="M66" s="20">
        <v>3397</v>
      </c>
      <c r="N66" s="20">
        <v>3476</v>
      </c>
      <c r="O66" s="21">
        <v>571.58000000000004</v>
      </c>
      <c r="Q66" s="20">
        <v>3381</v>
      </c>
      <c r="R66" s="20">
        <f t="shared" si="3"/>
        <v>3476</v>
      </c>
      <c r="S66" s="20">
        <v>3476</v>
      </c>
    </row>
    <row r="67" spans="1:19">
      <c r="A67" s="18" t="s">
        <v>2316</v>
      </c>
      <c r="B67" s="18" t="s">
        <v>2317</v>
      </c>
      <c r="C67" s="18" t="s">
        <v>2318</v>
      </c>
      <c r="D67" s="18" t="s">
        <v>2319</v>
      </c>
      <c r="E67" s="18" t="s">
        <v>2320</v>
      </c>
      <c r="F67" s="18" t="s">
        <v>2321</v>
      </c>
      <c r="G67" s="19">
        <v>15</v>
      </c>
      <c r="H67" s="23">
        <v>45527</v>
      </c>
      <c r="I67" s="23">
        <v>45983</v>
      </c>
      <c r="J67" s="23">
        <v>45505</v>
      </c>
      <c r="K67" s="23">
        <v>45508</v>
      </c>
      <c r="L67" s="20">
        <v>500</v>
      </c>
      <c r="M67" s="20">
        <v>3181</v>
      </c>
      <c r="N67" s="20">
        <v>3276</v>
      </c>
      <c r="O67" s="21">
        <v>1414.15</v>
      </c>
      <c r="Q67" s="20">
        <v>3181</v>
      </c>
      <c r="R67" s="20">
        <f t="shared" si="3"/>
        <v>3276</v>
      </c>
      <c r="S67" s="20">
        <v>3276</v>
      </c>
    </row>
    <row r="68" spans="1:19">
      <c r="A68" s="18" t="s">
        <v>2322</v>
      </c>
      <c r="B68" s="18" t="s">
        <v>2323</v>
      </c>
      <c r="C68" s="18" t="s">
        <v>2324</v>
      </c>
      <c r="D68" s="18" t="s">
        <v>2325</v>
      </c>
      <c r="E68" s="18" t="s">
        <v>2326</v>
      </c>
      <c r="F68" s="18" t="s">
        <v>2327</v>
      </c>
      <c r="G68" s="19">
        <v>14</v>
      </c>
      <c r="H68" s="23">
        <v>45489</v>
      </c>
      <c r="I68" s="23">
        <v>45915</v>
      </c>
      <c r="J68" s="23">
        <v>45486</v>
      </c>
      <c r="K68" s="23">
        <v>45488</v>
      </c>
      <c r="L68" s="20">
        <v>2870</v>
      </c>
      <c r="M68" s="20">
        <v>2981</v>
      </c>
      <c r="N68" s="20">
        <v>3030</v>
      </c>
      <c r="O68" s="21">
        <v>4603.17</v>
      </c>
      <c r="Q68" s="20">
        <v>2870</v>
      </c>
      <c r="R68" s="20">
        <f t="shared" si="3"/>
        <v>3030</v>
      </c>
      <c r="S68" s="20">
        <v>3030</v>
      </c>
    </row>
    <row r="69" spans="1:19">
      <c r="A69" s="18" t="s">
        <v>2328</v>
      </c>
      <c r="B69" s="18" t="s">
        <v>2329</v>
      </c>
      <c r="C69" s="18" t="s">
        <v>2330</v>
      </c>
      <c r="D69" s="18" t="s">
        <v>2331</v>
      </c>
      <c r="E69" s="18" t="s">
        <v>2332</v>
      </c>
      <c r="F69" s="18" t="s">
        <v>2333</v>
      </c>
      <c r="G69" s="19">
        <v>15</v>
      </c>
      <c r="H69" s="23">
        <v>45504</v>
      </c>
      <c r="I69" s="23">
        <v>45960</v>
      </c>
      <c r="J69" s="23">
        <v>45482</v>
      </c>
      <c r="K69" s="23">
        <v>45483</v>
      </c>
      <c r="L69" s="20">
        <v>500</v>
      </c>
      <c r="M69" s="20">
        <v>3181</v>
      </c>
      <c r="N69" s="20">
        <v>3291</v>
      </c>
      <c r="O69" s="21">
        <v>3510.78</v>
      </c>
      <c r="Q69" s="20">
        <v>3181</v>
      </c>
      <c r="R69" s="20">
        <f t="shared" si="3"/>
        <v>3291</v>
      </c>
      <c r="S69" s="20">
        <v>3291</v>
      </c>
    </row>
    <row r="70" spans="1:19">
      <c r="B70" s="18" t="s">
        <v>2334</v>
      </c>
      <c r="D70" s="18" t="s">
        <v>2335</v>
      </c>
      <c r="E70" s="18" t="s">
        <v>2336</v>
      </c>
      <c r="F70" s="18" t="s">
        <v>2337</v>
      </c>
      <c r="G70" s="19">
        <v>15</v>
      </c>
      <c r="H70" s="23">
        <v>45595</v>
      </c>
      <c r="I70" s="23">
        <v>46051</v>
      </c>
      <c r="J70" s="23">
        <v>45536</v>
      </c>
      <c r="K70" s="23">
        <v>45538</v>
      </c>
      <c r="L70" s="20">
        <v>3181</v>
      </c>
      <c r="M70" s="20">
        <v>0</v>
      </c>
      <c r="N70" s="20">
        <v>3191</v>
      </c>
      <c r="O70" s="21">
        <v>0</v>
      </c>
      <c r="Q70" s="20">
        <v>0</v>
      </c>
      <c r="R70" s="20">
        <f t="shared" si="3"/>
        <v>3191</v>
      </c>
      <c r="S70" s="20">
        <v>3191</v>
      </c>
    </row>
    <row r="71" spans="1:19">
      <c r="B71" s="18" t="s">
        <v>2338</v>
      </c>
      <c r="D71" s="18" t="s">
        <v>2339</v>
      </c>
      <c r="E71" s="18" t="s">
        <v>2340</v>
      </c>
      <c r="F71" s="18" t="s">
        <v>2341</v>
      </c>
      <c r="G71" s="19">
        <v>13</v>
      </c>
      <c r="H71" s="23">
        <v>45541</v>
      </c>
      <c r="I71" s="23">
        <v>45935</v>
      </c>
      <c r="J71" s="23">
        <v>45538</v>
      </c>
      <c r="K71" s="23">
        <v>45539</v>
      </c>
      <c r="L71" s="20">
        <v>500</v>
      </c>
      <c r="M71" s="20">
        <v>0</v>
      </c>
      <c r="N71" s="20">
        <v>3426</v>
      </c>
      <c r="O71" s="21">
        <v>2866.67</v>
      </c>
      <c r="Q71" s="20">
        <v>0</v>
      </c>
      <c r="R71" s="20">
        <f t="shared" si="3"/>
        <v>3426</v>
      </c>
      <c r="S71" s="20">
        <v>3426</v>
      </c>
    </row>
    <row r="72" spans="1:19">
      <c r="A72" s="17" t="s">
        <v>2342</v>
      </c>
    </row>
    <row r="73" spans="1:19">
      <c r="A73" s="18" t="s">
        <v>2343</v>
      </c>
      <c r="B73" s="18" t="s">
        <v>2344</v>
      </c>
      <c r="C73" s="18" t="s">
        <v>2345</v>
      </c>
      <c r="D73" s="18" t="s">
        <v>2346</v>
      </c>
      <c r="E73" s="18" t="s">
        <v>2347</v>
      </c>
      <c r="F73" s="18" t="s">
        <v>2348</v>
      </c>
      <c r="G73" s="19">
        <v>15</v>
      </c>
      <c r="H73" s="23">
        <v>45458</v>
      </c>
      <c r="I73" s="23">
        <v>45914</v>
      </c>
      <c r="J73" s="23">
        <v>45447</v>
      </c>
      <c r="K73" s="23">
        <v>45447</v>
      </c>
      <c r="L73" s="20">
        <v>500</v>
      </c>
      <c r="M73" s="20">
        <v>3189</v>
      </c>
      <c r="N73" s="20">
        <v>3080</v>
      </c>
      <c r="O73" s="21">
        <v>7812.66</v>
      </c>
      <c r="Q73" s="20">
        <v>3070</v>
      </c>
      <c r="R73" s="20">
        <f>N73</f>
        <v>3080</v>
      </c>
      <c r="S73" s="20">
        <v>3080</v>
      </c>
    </row>
    <row r="74" spans="1:19">
      <c r="A74" s="18" t="s">
        <v>2349</v>
      </c>
      <c r="B74" s="18" t="s">
        <v>2350</v>
      </c>
      <c r="C74" s="18" t="s">
        <v>2351</v>
      </c>
      <c r="D74" s="18" t="s">
        <v>2352</v>
      </c>
      <c r="E74" s="18" t="s">
        <v>2353</v>
      </c>
      <c r="F74" s="18" t="s">
        <v>2354</v>
      </c>
      <c r="G74" s="19">
        <v>13</v>
      </c>
      <c r="H74" s="23">
        <v>45512</v>
      </c>
      <c r="I74" s="23">
        <v>45907</v>
      </c>
      <c r="J74" s="23">
        <v>45483</v>
      </c>
      <c r="K74" s="23">
        <v>45483</v>
      </c>
      <c r="L74" s="20">
        <v>500</v>
      </c>
      <c r="M74" s="20">
        <v>3397</v>
      </c>
      <c r="N74" s="20">
        <v>3433</v>
      </c>
      <c r="O74" s="21">
        <v>6090.8</v>
      </c>
      <c r="Q74" s="20">
        <v>3170</v>
      </c>
      <c r="R74" s="20">
        <f>N74</f>
        <v>3433</v>
      </c>
      <c r="S74" s="20">
        <v>3433</v>
      </c>
    </row>
    <row r="75" spans="1:19">
      <c r="A75" s="18" t="s">
        <v>2355</v>
      </c>
      <c r="B75" s="18" t="s">
        <v>2356</v>
      </c>
      <c r="C75" s="18" t="s">
        <v>2357</v>
      </c>
      <c r="D75" s="18" t="s">
        <v>2358</v>
      </c>
      <c r="E75" s="18" t="s">
        <v>2359</v>
      </c>
      <c r="F75" s="18" t="s">
        <v>2360</v>
      </c>
      <c r="G75" s="19">
        <v>15</v>
      </c>
      <c r="H75" s="23">
        <v>45510</v>
      </c>
      <c r="I75" s="23">
        <v>45966</v>
      </c>
      <c r="J75" s="23">
        <v>45499</v>
      </c>
      <c r="K75" s="23">
        <v>45502</v>
      </c>
      <c r="L75" s="20">
        <v>500</v>
      </c>
      <c r="M75" s="20">
        <v>3189</v>
      </c>
      <c r="N75" s="20">
        <v>3276</v>
      </c>
      <c r="O75" s="21">
        <v>3218.35</v>
      </c>
      <c r="Q75" s="20">
        <v>3181</v>
      </c>
      <c r="R75" s="20">
        <f>N75</f>
        <v>3276</v>
      </c>
      <c r="S75" s="20">
        <v>3276</v>
      </c>
    </row>
    <row r="76" spans="1:19">
      <c r="A76" s="17" t="s">
        <v>2361</v>
      </c>
    </row>
    <row r="77" spans="1:19">
      <c r="A77" s="18" t="s">
        <v>2362</v>
      </c>
      <c r="B77" s="18" t="s">
        <v>2363</v>
      </c>
      <c r="C77" s="18" t="s">
        <v>2364</v>
      </c>
      <c r="D77" s="18" t="s">
        <v>2365</v>
      </c>
      <c r="E77" s="18" t="s">
        <v>2366</v>
      </c>
      <c r="F77" s="18" t="s">
        <v>2367</v>
      </c>
      <c r="G77" s="19">
        <v>15</v>
      </c>
      <c r="H77" s="23">
        <v>45505</v>
      </c>
      <c r="I77" s="23">
        <v>45961</v>
      </c>
      <c r="J77" s="23">
        <v>45491</v>
      </c>
      <c r="K77" s="23">
        <v>45491</v>
      </c>
      <c r="L77" s="20">
        <v>500</v>
      </c>
      <c r="M77" s="20">
        <v>3285</v>
      </c>
      <c r="N77" s="20">
        <v>3395</v>
      </c>
      <c r="O77" s="21">
        <v>3507.26</v>
      </c>
      <c r="Q77" s="20">
        <v>3285</v>
      </c>
      <c r="R77" s="20">
        <f t="shared" ref="R77:R84" si="4">N77</f>
        <v>3395</v>
      </c>
      <c r="S77" s="20">
        <v>3395</v>
      </c>
    </row>
    <row r="78" spans="1:19">
      <c r="A78" s="18" t="s">
        <v>2368</v>
      </c>
      <c r="B78" s="18" t="s">
        <v>2369</v>
      </c>
      <c r="C78" s="18" t="s">
        <v>2370</v>
      </c>
      <c r="D78" s="18" t="s">
        <v>2371</v>
      </c>
      <c r="E78" s="18" t="s">
        <v>2372</v>
      </c>
      <c r="F78" s="18" t="s">
        <v>2373</v>
      </c>
      <c r="G78" s="19">
        <v>15</v>
      </c>
      <c r="H78" s="23">
        <v>45595</v>
      </c>
      <c r="I78" s="23">
        <v>46051</v>
      </c>
      <c r="J78" s="23">
        <v>45525</v>
      </c>
      <c r="K78" s="23">
        <v>45527</v>
      </c>
      <c r="L78" s="20">
        <v>500</v>
      </c>
      <c r="M78" s="20">
        <v>3285</v>
      </c>
      <c r="N78" s="20">
        <v>3394</v>
      </c>
      <c r="O78" s="21">
        <v>0</v>
      </c>
      <c r="Q78" s="20">
        <v>3070</v>
      </c>
      <c r="R78" s="20">
        <f t="shared" si="4"/>
        <v>3394</v>
      </c>
      <c r="S78" s="20">
        <v>3394</v>
      </c>
    </row>
    <row r="79" spans="1:19">
      <c r="A79" s="18" t="s">
        <v>2374</v>
      </c>
      <c r="B79" s="18" t="s">
        <v>2375</v>
      </c>
      <c r="C79" s="18" t="s">
        <v>2376</v>
      </c>
      <c r="D79" s="18" t="s">
        <v>2377</v>
      </c>
      <c r="E79" s="18" t="s">
        <v>2378</v>
      </c>
      <c r="F79" s="18" t="s">
        <v>2379</v>
      </c>
      <c r="G79" s="19">
        <v>15</v>
      </c>
      <c r="H79" s="23">
        <v>45564</v>
      </c>
      <c r="I79" s="23">
        <v>46019</v>
      </c>
      <c r="J79" s="23">
        <v>45512</v>
      </c>
      <c r="K79" s="23">
        <v>45518</v>
      </c>
      <c r="L79" s="20">
        <v>500</v>
      </c>
      <c r="M79" s="20">
        <v>3501</v>
      </c>
      <c r="N79" s="20">
        <v>3544</v>
      </c>
      <c r="O79" s="21">
        <v>236.27</v>
      </c>
      <c r="Q79" s="20">
        <v>3270</v>
      </c>
      <c r="R79" s="20">
        <f t="shared" si="4"/>
        <v>3544</v>
      </c>
      <c r="S79" s="20">
        <v>3544</v>
      </c>
    </row>
    <row r="80" spans="1:19">
      <c r="A80" s="18" t="s">
        <v>2380</v>
      </c>
      <c r="B80" s="18" t="s">
        <v>2381</v>
      </c>
      <c r="C80" s="18" t="s">
        <v>2382</v>
      </c>
      <c r="D80" s="18" t="s">
        <v>2383</v>
      </c>
      <c r="E80" s="18" t="s">
        <v>2384</v>
      </c>
      <c r="F80" s="18" t="s">
        <v>2385</v>
      </c>
      <c r="G80" s="19">
        <v>15</v>
      </c>
      <c r="H80" s="23">
        <v>45553</v>
      </c>
      <c r="I80" s="23">
        <v>46008</v>
      </c>
      <c r="J80" s="23">
        <v>45504</v>
      </c>
      <c r="K80" s="23">
        <v>45508</v>
      </c>
      <c r="L80" s="20">
        <v>500</v>
      </c>
      <c r="M80" s="20">
        <v>3501</v>
      </c>
      <c r="N80" s="20">
        <v>3544</v>
      </c>
      <c r="O80" s="21">
        <v>1535.73</v>
      </c>
      <c r="Q80" s="20">
        <v>3270</v>
      </c>
      <c r="R80" s="20">
        <f t="shared" si="4"/>
        <v>3544</v>
      </c>
      <c r="S80" s="20">
        <v>3544</v>
      </c>
    </row>
    <row r="81" spans="1:19">
      <c r="A81" s="18" t="s">
        <v>2386</v>
      </c>
      <c r="B81" s="18" t="s">
        <v>2387</v>
      </c>
      <c r="C81" s="18" t="s">
        <v>2388</v>
      </c>
      <c r="D81" s="18" t="s">
        <v>2389</v>
      </c>
      <c r="E81" s="18" t="s">
        <v>2390</v>
      </c>
      <c r="F81" s="18" t="s">
        <v>2391</v>
      </c>
      <c r="G81" s="19">
        <v>15</v>
      </c>
      <c r="H81" s="23">
        <v>45564</v>
      </c>
      <c r="I81" s="23">
        <v>46019</v>
      </c>
      <c r="J81" s="23">
        <v>45504</v>
      </c>
      <c r="K81" s="23">
        <v>45508</v>
      </c>
      <c r="L81" s="20">
        <v>500</v>
      </c>
      <c r="M81" s="20">
        <v>3709</v>
      </c>
      <c r="N81" s="20">
        <v>3789</v>
      </c>
      <c r="O81" s="21">
        <v>252.6</v>
      </c>
      <c r="Q81" s="20">
        <v>3470</v>
      </c>
      <c r="R81" s="20">
        <f t="shared" si="4"/>
        <v>3789</v>
      </c>
      <c r="S81" s="20">
        <v>3789</v>
      </c>
    </row>
    <row r="82" spans="1:19">
      <c r="A82" s="18" t="s">
        <v>2392</v>
      </c>
      <c r="B82" s="18" t="s">
        <v>2393</v>
      </c>
      <c r="C82" s="18" t="s">
        <v>2394</v>
      </c>
      <c r="D82" s="18" t="s">
        <v>2395</v>
      </c>
      <c r="E82" s="18" t="s">
        <v>2396</v>
      </c>
      <c r="F82" s="18" t="s">
        <v>2397</v>
      </c>
      <c r="G82" s="19">
        <v>13</v>
      </c>
      <c r="H82" s="23">
        <v>45521</v>
      </c>
      <c r="I82" s="23">
        <v>45916</v>
      </c>
      <c r="J82" s="23">
        <v>45511</v>
      </c>
      <c r="K82" s="23">
        <v>45511</v>
      </c>
      <c r="L82" s="20">
        <v>500</v>
      </c>
      <c r="M82" s="20">
        <v>3501</v>
      </c>
      <c r="N82" s="20">
        <v>3495</v>
      </c>
      <c r="O82" s="21">
        <v>1721.89</v>
      </c>
      <c r="Q82" s="20">
        <v>3485</v>
      </c>
      <c r="R82" s="20">
        <f t="shared" si="4"/>
        <v>3495</v>
      </c>
      <c r="S82" s="20">
        <v>3495</v>
      </c>
    </row>
    <row r="83" spans="1:19">
      <c r="B83" s="18" t="s">
        <v>2398</v>
      </c>
      <c r="D83" s="18" t="s">
        <v>2399</v>
      </c>
      <c r="E83" s="18" t="s">
        <v>2400</v>
      </c>
      <c r="F83" s="18" t="s">
        <v>2401</v>
      </c>
      <c r="G83" s="19">
        <v>15</v>
      </c>
      <c r="H83" s="23">
        <v>45559</v>
      </c>
      <c r="I83" s="23">
        <v>46014</v>
      </c>
      <c r="J83" s="23">
        <v>45538</v>
      </c>
      <c r="K83" s="23">
        <v>45538</v>
      </c>
      <c r="L83" s="20">
        <v>500</v>
      </c>
      <c r="M83" s="20">
        <v>0</v>
      </c>
      <c r="N83" s="20">
        <v>2688</v>
      </c>
      <c r="O83" s="21">
        <v>630.47</v>
      </c>
      <c r="Q83" s="20">
        <v>0</v>
      </c>
      <c r="R83" s="20">
        <f t="shared" si="4"/>
        <v>2688</v>
      </c>
      <c r="S83" s="20">
        <v>2688</v>
      </c>
    </row>
    <row r="84" spans="1:19">
      <c r="B84" s="18" t="s">
        <v>2402</v>
      </c>
      <c r="D84" s="18" t="s">
        <v>2403</v>
      </c>
      <c r="E84" s="18" t="s">
        <v>2404</v>
      </c>
      <c r="F84" s="18" t="s">
        <v>2405</v>
      </c>
      <c r="G84" s="19">
        <v>15</v>
      </c>
      <c r="H84" s="23">
        <v>45566</v>
      </c>
      <c r="I84" s="23">
        <v>46022</v>
      </c>
      <c r="J84" s="23">
        <v>45472</v>
      </c>
      <c r="K84" s="23">
        <v>45474</v>
      </c>
      <c r="L84" s="20">
        <v>500</v>
      </c>
      <c r="M84" s="20">
        <v>0</v>
      </c>
      <c r="N84" s="20">
        <v>3295</v>
      </c>
      <c r="O84" s="21">
        <v>0</v>
      </c>
      <c r="Q84" s="20">
        <v>0</v>
      </c>
      <c r="R84" s="20">
        <f t="shared" si="4"/>
        <v>3295</v>
      </c>
      <c r="S84" s="20">
        <v>3295</v>
      </c>
    </row>
    <row r="85" spans="1:19">
      <c r="A85" s="17" t="s">
        <v>2406</v>
      </c>
    </row>
    <row r="86" spans="1:19">
      <c r="B86" s="18" t="s">
        <v>2407</v>
      </c>
      <c r="D86" s="18" t="s">
        <v>2408</v>
      </c>
      <c r="E86" s="18" t="s">
        <v>2409</v>
      </c>
      <c r="F86" s="18" t="s">
        <v>2410</v>
      </c>
      <c r="G86" s="19">
        <v>15</v>
      </c>
      <c r="H86" s="23">
        <v>45546</v>
      </c>
      <c r="I86" s="23">
        <v>46001</v>
      </c>
      <c r="J86" s="23">
        <v>45512</v>
      </c>
      <c r="K86" s="23">
        <v>45518</v>
      </c>
      <c r="L86" s="20">
        <v>500</v>
      </c>
      <c r="M86" s="20">
        <v>0</v>
      </c>
      <c r="N86" s="20">
        <v>3719</v>
      </c>
      <c r="O86" s="21">
        <v>2488.67</v>
      </c>
      <c r="Q86" s="20">
        <v>0</v>
      </c>
      <c r="R86" s="20">
        <f>N86</f>
        <v>3719</v>
      </c>
      <c r="S86" s="20">
        <v>3719</v>
      </c>
    </row>
    <row r="87" spans="1:19">
      <c r="A87" s="17" t="s">
        <v>2411</v>
      </c>
    </row>
    <row r="88" spans="1:19">
      <c r="A88" s="18" t="s">
        <v>2412</v>
      </c>
      <c r="B88" s="18" t="s">
        <v>2413</v>
      </c>
      <c r="C88" s="18" t="s">
        <v>2414</v>
      </c>
      <c r="D88" s="18" t="s">
        <v>2415</v>
      </c>
      <c r="E88" s="18" t="s">
        <v>2416</v>
      </c>
      <c r="F88" s="18" t="s">
        <v>2417</v>
      </c>
      <c r="G88" s="19">
        <v>14</v>
      </c>
      <c r="H88" s="23">
        <v>45542</v>
      </c>
      <c r="I88" s="23">
        <v>45967</v>
      </c>
      <c r="J88" s="23">
        <v>45519</v>
      </c>
      <c r="K88" s="23">
        <v>45525</v>
      </c>
      <c r="L88" s="20">
        <v>3749</v>
      </c>
      <c r="M88" s="20">
        <v>3949</v>
      </c>
      <c r="N88" s="20">
        <v>4003</v>
      </c>
      <c r="O88" s="21">
        <v>3202.4</v>
      </c>
      <c r="Q88" s="20">
        <v>3749</v>
      </c>
      <c r="R88" s="20">
        <f>N88</f>
        <v>4003</v>
      </c>
      <c r="S88" s="20">
        <v>4003</v>
      </c>
    </row>
    <row r="89" spans="1:19">
      <c r="A89" s="18" t="s">
        <v>2418</v>
      </c>
      <c r="B89" s="18" t="s">
        <v>2419</v>
      </c>
      <c r="C89" s="18" t="s">
        <v>2420</v>
      </c>
      <c r="D89" s="18" t="s">
        <v>2421</v>
      </c>
      <c r="E89" s="18" t="s">
        <v>2422</v>
      </c>
      <c r="F89" s="18" t="s">
        <v>2423</v>
      </c>
      <c r="G89" s="19">
        <v>15</v>
      </c>
      <c r="H89" s="23">
        <v>45502</v>
      </c>
      <c r="I89" s="23">
        <v>45958</v>
      </c>
      <c r="J89" s="23">
        <v>45502</v>
      </c>
      <c r="K89" s="23">
        <v>45502</v>
      </c>
      <c r="L89" s="20">
        <v>500</v>
      </c>
      <c r="M89" s="20">
        <v>3949</v>
      </c>
      <c r="N89" s="20">
        <v>3955</v>
      </c>
      <c r="O89" s="21">
        <v>8306.09</v>
      </c>
      <c r="Q89" s="20">
        <v>3945</v>
      </c>
      <c r="R89" s="20">
        <f>N89</f>
        <v>3955</v>
      </c>
      <c r="S89" s="20">
        <v>3955</v>
      </c>
    </row>
    <row r="90" spans="1:19">
      <c r="B90" s="18" t="s">
        <v>2424</v>
      </c>
      <c r="D90" s="18" t="s">
        <v>2425</v>
      </c>
      <c r="E90" s="18" t="s">
        <v>2426</v>
      </c>
      <c r="F90" s="18" t="s">
        <v>2427</v>
      </c>
      <c r="G90" s="19">
        <v>14</v>
      </c>
      <c r="H90" s="23">
        <v>45544</v>
      </c>
      <c r="I90" s="23">
        <v>45969</v>
      </c>
      <c r="L90" s="20">
        <v>500</v>
      </c>
      <c r="M90" s="20">
        <v>0</v>
      </c>
      <c r="N90" s="20">
        <v>4355</v>
      </c>
      <c r="O90" s="21">
        <v>0</v>
      </c>
      <c r="Q90" s="20">
        <v>0</v>
      </c>
      <c r="R90" s="20">
        <f>N90</f>
        <v>4355</v>
      </c>
      <c r="S90" s="20">
        <v>4355</v>
      </c>
    </row>
    <row r="91" spans="1:19">
      <c r="A91" s="17" t="s">
        <v>2428</v>
      </c>
    </row>
    <row r="92" spans="1:19">
      <c r="A92" s="18" t="s">
        <v>2429</v>
      </c>
      <c r="B92" s="18" t="s">
        <v>2430</v>
      </c>
      <c r="C92" s="18" t="s">
        <v>2431</v>
      </c>
      <c r="D92" s="18" t="s">
        <v>2432</v>
      </c>
      <c r="E92" s="18" t="s">
        <v>2433</v>
      </c>
      <c r="F92" s="18" t="s">
        <v>2434</v>
      </c>
      <c r="G92" s="19">
        <v>15</v>
      </c>
      <c r="H92" s="23">
        <v>45506</v>
      </c>
      <c r="I92" s="23">
        <v>45962</v>
      </c>
      <c r="J92" s="23">
        <v>45499</v>
      </c>
      <c r="K92" s="23">
        <v>45502</v>
      </c>
      <c r="L92" s="20">
        <v>500</v>
      </c>
      <c r="M92" s="20">
        <v>3898</v>
      </c>
      <c r="N92" s="20">
        <v>4004</v>
      </c>
      <c r="O92" s="21">
        <v>3985.74</v>
      </c>
      <c r="Q92" s="20">
        <v>3894</v>
      </c>
      <c r="R92" s="20">
        <f t="shared" ref="R92:R98" si="5">N92</f>
        <v>4004</v>
      </c>
      <c r="S92" s="20">
        <v>4004</v>
      </c>
    </row>
    <row r="93" spans="1:19">
      <c r="A93" s="18" t="s">
        <v>2435</v>
      </c>
      <c r="B93" s="18" t="s">
        <v>2436</v>
      </c>
      <c r="C93" s="18" t="s">
        <v>2437</v>
      </c>
      <c r="D93" s="18" t="s">
        <v>2438</v>
      </c>
      <c r="E93" s="18" t="s">
        <v>2439</v>
      </c>
      <c r="F93" s="18" t="s">
        <v>2440</v>
      </c>
      <c r="G93" s="19">
        <v>15</v>
      </c>
      <c r="H93" s="23">
        <v>45555</v>
      </c>
      <c r="I93" s="23">
        <v>46010</v>
      </c>
      <c r="J93" s="23">
        <v>45504</v>
      </c>
      <c r="K93" s="23">
        <v>45508</v>
      </c>
      <c r="L93" s="20">
        <v>500</v>
      </c>
      <c r="M93" s="20">
        <v>3898</v>
      </c>
      <c r="N93" s="20">
        <v>4025</v>
      </c>
      <c r="O93" s="21">
        <v>1475.83</v>
      </c>
      <c r="Q93" s="20">
        <v>3699</v>
      </c>
      <c r="R93" s="20">
        <f t="shared" si="5"/>
        <v>4025</v>
      </c>
      <c r="S93" s="20">
        <v>4025</v>
      </c>
    </row>
    <row r="94" spans="1:19">
      <c r="A94" s="18" t="s">
        <v>2441</v>
      </c>
      <c r="B94" s="18" t="s">
        <v>2442</v>
      </c>
      <c r="C94" s="18" t="s">
        <v>2443</v>
      </c>
      <c r="D94" s="18" t="s">
        <v>2444</v>
      </c>
      <c r="E94" s="18" t="s">
        <v>2445</v>
      </c>
      <c r="F94" s="18" t="s">
        <v>2446</v>
      </c>
      <c r="G94" s="19">
        <v>13</v>
      </c>
      <c r="H94" s="23">
        <v>45514</v>
      </c>
      <c r="I94" s="23">
        <v>45909</v>
      </c>
      <c r="J94" s="23">
        <v>45510</v>
      </c>
      <c r="K94" s="23">
        <v>45511</v>
      </c>
      <c r="L94" s="20">
        <v>4394</v>
      </c>
      <c r="M94" s="20">
        <v>3898</v>
      </c>
      <c r="N94" s="20">
        <v>3904</v>
      </c>
      <c r="O94" s="21">
        <v>2804.53</v>
      </c>
      <c r="Q94" s="20">
        <v>3894</v>
      </c>
      <c r="R94" s="20">
        <f t="shared" si="5"/>
        <v>3904</v>
      </c>
      <c r="S94" s="20">
        <v>3904</v>
      </c>
    </row>
    <row r="95" spans="1:19">
      <c r="A95" s="18" t="s">
        <v>2447</v>
      </c>
      <c r="B95" s="18" t="s">
        <v>2448</v>
      </c>
      <c r="C95" s="18" t="s">
        <v>2449</v>
      </c>
      <c r="D95" s="18" t="s">
        <v>2450</v>
      </c>
      <c r="E95" s="18" t="s">
        <v>2451</v>
      </c>
      <c r="F95" s="18" t="s">
        <v>2452</v>
      </c>
      <c r="G95" s="19">
        <v>15</v>
      </c>
      <c r="H95" s="23">
        <v>45562</v>
      </c>
      <c r="I95" s="23">
        <v>46017</v>
      </c>
      <c r="J95" s="23">
        <v>45504</v>
      </c>
      <c r="K95" s="23">
        <v>45508</v>
      </c>
      <c r="L95" s="20">
        <v>500</v>
      </c>
      <c r="M95" s="20">
        <v>3898</v>
      </c>
      <c r="N95" s="20">
        <v>4050</v>
      </c>
      <c r="O95" s="21">
        <v>540</v>
      </c>
      <c r="Q95" s="20">
        <v>3699</v>
      </c>
      <c r="R95" s="20">
        <f t="shared" si="5"/>
        <v>4050</v>
      </c>
      <c r="S95" s="20">
        <v>4050</v>
      </c>
    </row>
    <row r="96" spans="1:19">
      <c r="A96" s="18" t="s">
        <v>2453</v>
      </c>
      <c r="B96" s="18" t="s">
        <v>2454</v>
      </c>
      <c r="C96" s="18" t="s">
        <v>2455</v>
      </c>
      <c r="D96" s="18" t="s">
        <v>2456</v>
      </c>
      <c r="E96" s="18" t="s">
        <v>2457</v>
      </c>
      <c r="F96" s="18" t="s">
        <v>2458</v>
      </c>
      <c r="G96" s="19">
        <v>13</v>
      </c>
      <c r="H96" s="23">
        <v>45526</v>
      </c>
      <c r="I96" s="23">
        <v>45921</v>
      </c>
      <c r="J96" s="23">
        <v>45496</v>
      </c>
      <c r="K96" s="23">
        <v>45496</v>
      </c>
      <c r="L96" s="20">
        <v>500</v>
      </c>
      <c r="M96" s="20">
        <v>4000</v>
      </c>
      <c r="N96" s="20">
        <v>4055</v>
      </c>
      <c r="O96" s="21">
        <v>5366.23</v>
      </c>
      <c r="Q96" s="20">
        <v>3799</v>
      </c>
      <c r="R96" s="20">
        <f t="shared" si="5"/>
        <v>4055</v>
      </c>
      <c r="S96" s="20">
        <v>4055</v>
      </c>
    </row>
    <row r="97" spans="1:19">
      <c r="A97" s="18" t="s">
        <v>2459</v>
      </c>
      <c r="B97" s="18" t="s">
        <v>2460</v>
      </c>
      <c r="C97" s="18" t="s">
        <v>2461</v>
      </c>
      <c r="D97" s="18" t="s">
        <v>2462</v>
      </c>
      <c r="E97" s="18" t="s">
        <v>2463</v>
      </c>
      <c r="F97" s="18" t="s">
        <v>2464</v>
      </c>
      <c r="G97" s="19">
        <v>13</v>
      </c>
      <c r="H97" s="23">
        <v>45530</v>
      </c>
      <c r="I97" s="23">
        <v>45925</v>
      </c>
      <c r="J97" s="23">
        <v>45502</v>
      </c>
      <c r="K97" s="23">
        <v>45508</v>
      </c>
      <c r="L97" s="20">
        <v>500</v>
      </c>
      <c r="M97" s="20">
        <v>4204</v>
      </c>
      <c r="N97" s="20">
        <v>4224</v>
      </c>
      <c r="O97" s="21">
        <v>6055.54</v>
      </c>
      <c r="Q97" s="20">
        <v>3999</v>
      </c>
      <c r="R97" s="20">
        <f t="shared" si="5"/>
        <v>4224</v>
      </c>
      <c r="S97" s="20">
        <v>4224</v>
      </c>
    </row>
    <row r="98" spans="1:19">
      <c r="A98" s="18" t="s">
        <v>2465</v>
      </c>
      <c r="B98" s="18" t="s">
        <v>2466</v>
      </c>
      <c r="C98" s="18" t="s">
        <v>2467</v>
      </c>
      <c r="D98" s="18" t="s">
        <v>2468</v>
      </c>
      <c r="E98" s="18" t="s">
        <v>2469</v>
      </c>
      <c r="F98" s="18" t="s">
        <v>2470</v>
      </c>
      <c r="G98" s="19">
        <v>15</v>
      </c>
      <c r="H98" s="23">
        <v>45528</v>
      </c>
      <c r="I98" s="23">
        <v>45984</v>
      </c>
      <c r="J98" s="23">
        <v>45503</v>
      </c>
      <c r="K98" s="23">
        <v>45508</v>
      </c>
      <c r="L98" s="20">
        <v>500</v>
      </c>
      <c r="M98" s="20">
        <v>4408</v>
      </c>
      <c r="N98" s="20">
        <v>4439</v>
      </c>
      <c r="O98" s="21">
        <v>1558.15</v>
      </c>
      <c r="Q98" s="20">
        <v>4394</v>
      </c>
      <c r="R98" s="20">
        <f t="shared" si="5"/>
        <v>4439</v>
      </c>
      <c r="S98" s="20">
        <v>4439</v>
      </c>
    </row>
    <row r="99" spans="1:19">
      <c r="A99" s="16" t="s">
        <v>2471</v>
      </c>
      <c r="B99" s="12">
        <f>COUNTA(B32:B38)+COUNTA(B40:B44)+COUNTA(B46:B47)+COUNTA(B49:B50)+COUNTA(B52:B52)+COUNTA(B54:B54)+COUNTA(B56:B71)+COUNTA(B73:B75)+COUNTA(B77:B84)+COUNTA(B86:B86)+COUNTA(B88:B90)+COUNTA(B92:B98)</f>
        <v>56</v>
      </c>
      <c r="G99" s="13">
        <f>IF((COUNTA(G32:G38)+COUNTA(G40:G44)+COUNTA(G46:G47)+COUNTA(G49:G50)+COUNTA(G52:G52)+COUNTA(G54:G54)+COUNTA(G56:G71)+COUNTA(G73:G75)+COUNTA(G77:G84)+COUNTA(G86:G86)+COUNTA(G88:G90)+COUNTA(G92:G98))=0,0,(SUM(G32:G38)+SUM(G40:G44)+SUM(G46:G47)+SUM(G49:G50)+SUM(G52:G52)+SUM(G54:G54)+SUM(G56:G71)+SUM(G73:G75)+SUM(G77:G84)+SUM(G86:G86)+SUM(G88:G90)+SUM(G92:G98))/(COUNTA(G32:G38)+COUNTA(G40:G44)+COUNTA(G46:G47)+COUNTA(G49:G50)+COUNTA(G52:G52)+COUNTA(G54:G54)+COUNTA(G56:G71)+COUNTA(G73:G75)+COUNTA(G77:G84)+COUNTA(G86:G86)+COUNTA(G88:G90)+COUNTA(G92:G98)))</f>
        <v>14.089285714285714</v>
      </c>
      <c r="L99" s="14">
        <f>IF((COUNTA(L32:L38)+COUNTA(L40:L44)+COUNTA(L46:L47)+COUNTA(L49:L50)+COUNTA(L52:L52)+COUNTA(L54:L54)+COUNTA(L56:L71)+COUNTA(L73:L75)+COUNTA(L77:L84)+COUNTA(L86:L86)+COUNTA(L88:L90)+COUNTA(L92:L98))=0,0,(SUM(L32:L38)+SUM(L40:L44)+SUM(L46:L47)+SUM(L49:L50)+SUM(L52:L52)+SUM(L54:L54)+SUM(L56:L71)+SUM(L73:L75)+SUM(L77:L84)+SUM(L86:L86)+SUM(L88:L90)+SUM(L92:L98))/(COUNTA(L32:L38)+COUNTA(L40:L44)+COUNTA(L46:L47)+COUNTA(L49:L50)+COUNTA(L52:L52)+COUNTA(L54:L54)+COUNTA(L56:L71)+COUNTA(L73:L75)+COUNTA(L77:L84)+COUNTA(L86:L86)+COUNTA(L88:L90)+COUNTA(L92:L98)))</f>
        <v>744.89285714285711</v>
      </c>
      <c r="M99" s="14">
        <f>IF((COUNTA(M32:M38)+COUNTA(M40:M44)+COUNTA(M46:M47)+COUNTA(M49:M50)+COUNTA(M52:M52)+COUNTA(M54:M54)+COUNTA(M56:M71)+COUNTA(M73:M75)+COUNTA(M77:M84)+COUNTA(M86:M86)+COUNTA(M88:M90)+COUNTA(M92:M98))=0,0,(SUM(M32:M38)+SUM(M40:M44)+SUM(M46:M47)+SUM(M49:M50)+SUM(M52:M52)+SUM(M54:M54)+SUM(M56:M71)+SUM(M73:M75)+SUM(M77:M84)+SUM(M86:M86)+SUM(M88:M90)+SUM(M92:M98))/(COUNTA(M32:M38)+COUNTA(M40:M44)+COUNTA(M46:M47)+COUNTA(M49:M50)+COUNTA(M52:M52)+COUNTA(M54:M54)+COUNTA(M56:M71)+COUNTA(M73:M75)+COUNTA(M77:M84)+COUNTA(M86:M86)+COUNTA(M88:M90)+COUNTA(M92:M98)))</f>
        <v>2608.3928571428573</v>
      </c>
      <c r="N99" s="14">
        <f>IF(B99 &gt; 0, R99 / B99, 0)</f>
        <v>3210.7142857142858</v>
      </c>
      <c r="Q99" s="14">
        <f>IF((COUNTA(Q32:Q38)+COUNTA(Q40:Q44)+COUNTA(Q46:Q47)+COUNTA(Q49:Q50)+COUNTA(Q52:Q52)+COUNTA(Q54:Q54)+COUNTA(Q56:Q71)+COUNTA(Q73:Q75)+COUNTA(Q77:Q84)+COUNTA(Q86:Q86)+COUNTA(Q88:Q90)+COUNTA(Q92:Q98))=0,0,(SUM(Q32:Q38)+SUM(Q40:Q44)+SUM(Q46:Q47)+SUM(Q49:Q50)+SUM(Q52:Q52)+SUM(Q54:Q54)+SUM(Q56:Q71)+SUM(Q73:Q75)+SUM(Q77:Q84)+SUM(Q86:Q86)+SUM(Q88:Q90)+SUM(Q92:Q98))/(COUNTA(Q32:Q38)+COUNTA(Q40:Q44)+COUNTA(Q46:Q47)+COUNTA(Q49:Q50)+COUNTA(Q52:Q52)+COUNTA(Q54:Q54)+COUNTA(Q56:Q71)+COUNTA(Q73:Q75)+COUNTA(Q77:Q84)+COUNTA(Q86:Q86)+COUNTA(Q88:Q90)+COUNTA(Q92:Q98)))</f>
        <v>2497.4464285714284</v>
      </c>
      <c r="R99" s="14">
        <f>SUM(R32:R38)+SUM(R40:R44)+SUM(R46:R47)+SUM(R49:R50)+SUM(R52:R52)+SUM(R54:R54)+SUM(R56:R71)+SUM(R73:R75)+SUM(R77:R84)+SUM(R86:R86)+SUM(R88:R90)+SUM(R92:R98)</f>
        <v>179800</v>
      </c>
    </row>
  </sheetData>
  <mergeCells count="6">
    <mergeCell ref="A7:E7"/>
    <mergeCell ref="F7:N7"/>
    <mergeCell ref="O7"/>
    <mergeCell ref="A29:I29"/>
    <mergeCell ref="J29:K29"/>
    <mergeCell ref="L29:O29"/>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Y128"/>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2472</v>
      </c>
    </row>
    <row r="3" spans="1:25">
      <c r="A3" s="2" t="s">
        <v>2473</v>
      </c>
    </row>
    <row r="4" spans="1:25">
      <c r="A4" s="2" t="s">
        <v>2474</v>
      </c>
    </row>
    <row r="6" spans="1:25" ht="15.75">
      <c r="A6" s="3" t="s">
        <v>2475</v>
      </c>
    </row>
    <row r="7" spans="1:25">
      <c r="A7" s="26"/>
      <c r="B7" s="26"/>
      <c r="C7" s="26"/>
      <c r="D7" s="26"/>
      <c r="E7" s="26"/>
      <c r="F7" s="27" t="s">
        <v>2476</v>
      </c>
      <c r="G7" s="27"/>
      <c r="H7" s="27"/>
      <c r="I7" s="27"/>
      <c r="J7" s="27"/>
      <c r="K7" s="27"/>
      <c r="L7" s="27"/>
      <c r="M7" s="27"/>
      <c r="N7" s="27"/>
      <c r="O7" s="26"/>
    </row>
    <row r="8" spans="1:25" ht="25.5">
      <c r="A8" s="4" t="s">
        <v>2477</v>
      </c>
      <c r="B8" s="5" t="s">
        <v>2478</v>
      </c>
      <c r="C8" s="5" t="s">
        <v>2479</v>
      </c>
      <c r="D8" s="6" t="s">
        <v>2480</v>
      </c>
      <c r="E8" s="5" t="s">
        <v>2481</v>
      </c>
      <c r="F8" s="5" t="s">
        <v>2483</v>
      </c>
      <c r="G8" s="5" t="s">
        <v>2484</v>
      </c>
      <c r="H8" s="5" t="s">
        <v>2485</v>
      </c>
      <c r="I8" s="5" t="s">
        <v>2486</v>
      </c>
      <c r="J8" s="5" t="s">
        <v>2487</v>
      </c>
      <c r="K8" s="5" t="s">
        <v>2488</v>
      </c>
      <c r="L8" s="8" t="s">
        <v>2489</v>
      </c>
      <c r="M8" s="8" t="s">
        <v>2490</v>
      </c>
      <c r="N8" s="8" t="s">
        <v>2491</v>
      </c>
      <c r="O8" s="5" t="s">
        <v>2492</v>
      </c>
      <c r="Q8" s="10" t="s">
        <v>2482</v>
      </c>
      <c r="R8" s="10" t="s">
        <v>2482</v>
      </c>
      <c r="S8" s="10" t="s">
        <v>2482</v>
      </c>
      <c r="T8" s="10" t="s">
        <v>2482</v>
      </c>
      <c r="U8" s="11" t="s">
        <v>2493</v>
      </c>
      <c r="V8" s="11" t="s">
        <v>2494</v>
      </c>
      <c r="W8" s="11" t="s">
        <v>2495</v>
      </c>
      <c r="X8" s="11" t="s">
        <v>2496</v>
      </c>
      <c r="Y8" s="11" t="s">
        <v>2497</v>
      </c>
    </row>
    <row r="9" spans="1:25">
      <c r="A9" s="18" t="s">
        <v>2498</v>
      </c>
      <c r="B9" s="19">
        <v>0</v>
      </c>
      <c r="C9" s="19">
        <v>14</v>
      </c>
      <c r="D9" s="20">
        <v>2133.3333333333335</v>
      </c>
      <c r="E9" s="19">
        <v>12</v>
      </c>
      <c r="F9" s="19">
        <v>0</v>
      </c>
      <c r="G9" s="19">
        <v>2</v>
      </c>
      <c r="H9" s="19">
        <v>0</v>
      </c>
      <c r="I9" s="19">
        <v>1</v>
      </c>
      <c r="J9" s="19">
        <v>0</v>
      </c>
      <c r="K9" s="19">
        <v>3</v>
      </c>
      <c r="L9" s="22">
        <v>0</v>
      </c>
      <c r="M9" s="22">
        <v>0.21428571428571427</v>
      </c>
      <c r="N9" s="22">
        <v>0.21428571428571427</v>
      </c>
      <c r="O9" s="19">
        <v>11</v>
      </c>
      <c r="Q9" s="19">
        <v>0</v>
      </c>
      <c r="R9" s="19">
        <v>0</v>
      </c>
      <c r="S9" s="19">
        <v>0</v>
      </c>
      <c r="T9" s="19">
        <v>3</v>
      </c>
      <c r="U9" s="20">
        <v>6400</v>
      </c>
      <c r="V9" s="20">
        <v>0</v>
      </c>
      <c r="W9" s="20">
        <v>7462</v>
      </c>
      <c r="X9" s="20">
        <v>13</v>
      </c>
      <c r="Y9" s="20">
        <v>3</v>
      </c>
    </row>
    <row r="10" spans="1:25">
      <c r="A10" s="18" t="s">
        <v>2499</v>
      </c>
      <c r="B10" s="19">
        <v>0</v>
      </c>
      <c r="C10" s="19">
        <v>28</v>
      </c>
      <c r="D10" s="20">
        <v>1005</v>
      </c>
      <c r="E10" s="19">
        <v>26</v>
      </c>
      <c r="F10" s="19">
        <v>0</v>
      </c>
      <c r="G10" s="19">
        <v>0</v>
      </c>
      <c r="H10" s="19">
        <v>0</v>
      </c>
      <c r="I10" s="19">
        <v>2</v>
      </c>
      <c r="J10" s="19">
        <v>0</v>
      </c>
      <c r="K10" s="19">
        <v>2</v>
      </c>
      <c r="L10" s="22">
        <v>0</v>
      </c>
      <c r="M10" s="22">
        <v>7.1428571428571425E-2</v>
      </c>
      <c r="N10" s="22">
        <v>7.1428571428571425E-2</v>
      </c>
      <c r="O10" s="19">
        <v>26</v>
      </c>
      <c r="Q10" s="19">
        <v>0</v>
      </c>
      <c r="R10" s="19">
        <v>0</v>
      </c>
      <c r="S10" s="19">
        <v>0</v>
      </c>
      <c r="T10" s="19">
        <v>2</v>
      </c>
      <c r="U10" s="20">
        <v>2010</v>
      </c>
      <c r="V10" s="20">
        <v>0</v>
      </c>
      <c r="W10" s="20">
        <v>3724</v>
      </c>
      <c r="X10" s="20">
        <v>16</v>
      </c>
      <c r="Y10" s="20">
        <v>2</v>
      </c>
    </row>
    <row r="11" spans="1:25">
      <c r="A11" s="18" t="s">
        <v>2500</v>
      </c>
      <c r="B11" s="19">
        <v>0</v>
      </c>
      <c r="C11" s="19">
        <v>28</v>
      </c>
      <c r="D11" s="20">
        <v>1337.5</v>
      </c>
      <c r="E11" s="19">
        <v>28</v>
      </c>
      <c r="F11" s="19">
        <v>0</v>
      </c>
      <c r="G11" s="19">
        <v>2</v>
      </c>
      <c r="H11" s="19">
        <v>0</v>
      </c>
      <c r="I11" s="19">
        <v>2</v>
      </c>
      <c r="J11" s="19">
        <v>0</v>
      </c>
      <c r="K11" s="19">
        <v>4</v>
      </c>
      <c r="L11" s="22">
        <v>0</v>
      </c>
      <c r="M11" s="22">
        <v>0.14285714285714285</v>
      </c>
      <c r="N11" s="22">
        <v>0.14285714285714285</v>
      </c>
      <c r="O11" s="19">
        <v>24</v>
      </c>
      <c r="Q11" s="19">
        <v>0</v>
      </c>
      <c r="R11" s="19">
        <v>0</v>
      </c>
      <c r="S11" s="19">
        <v>0</v>
      </c>
      <c r="T11" s="19">
        <v>4</v>
      </c>
      <c r="U11" s="20">
        <v>5350</v>
      </c>
      <c r="V11" s="20">
        <v>0</v>
      </c>
      <c r="W11" s="20">
        <v>5152</v>
      </c>
      <c r="X11" s="20">
        <v>27</v>
      </c>
      <c r="Y11" s="20">
        <v>4</v>
      </c>
    </row>
    <row r="12" spans="1:25">
      <c r="A12" s="18" t="s">
        <v>2501</v>
      </c>
      <c r="B12" s="19">
        <v>0</v>
      </c>
      <c r="C12" s="19">
        <v>28</v>
      </c>
      <c r="D12" s="20">
        <v>1478.125</v>
      </c>
      <c r="E12" s="19">
        <v>28</v>
      </c>
      <c r="F12" s="19">
        <v>0</v>
      </c>
      <c r="G12" s="19">
        <v>4</v>
      </c>
      <c r="H12" s="19">
        <v>0</v>
      </c>
      <c r="I12" s="19">
        <v>4</v>
      </c>
      <c r="J12" s="19">
        <v>0</v>
      </c>
      <c r="K12" s="19">
        <v>8</v>
      </c>
      <c r="L12" s="22">
        <v>0</v>
      </c>
      <c r="M12" s="22">
        <v>0.2857142857142857</v>
      </c>
      <c r="N12" s="22">
        <v>0.2857142857142857</v>
      </c>
      <c r="O12" s="19">
        <v>20</v>
      </c>
      <c r="Q12" s="19">
        <v>1</v>
      </c>
      <c r="R12" s="19">
        <v>0</v>
      </c>
      <c r="S12" s="19">
        <v>0</v>
      </c>
      <c r="T12" s="19">
        <v>8</v>
      </c>
      <c r="U12" s="20">
        <v>11825</v>
      </c>
      <c r="V12" s="20">
        <v>0</v>
      </c>
      <c r="W12" s="20">
        <v>6216</v>
      </c>
      <c r="X12" s="20">
        <v>28</v>
      </c>
      <c r="Y12" s="20">
        <v>8</v>
      </c>
    </row>
    <row r="13" spans="1:25">
      <c r="A13" s="18" t="s">
        <v>2502</v>
      </c>
      <c r="B13" s="19">
        <v>0</v>
      </c>
      <c r="C13" s="19">
        <v>56</v>
      </c>
      <c r="D13" s="20">
        <v>796.875</v>
      </c>
      <c r="E13" s="19">
        <v>52</v>
      </c>
      <c r="F13" s="19">
        <v>0</v>
      </c>
      <c r="G13" s="19">
        <v>0</v>
      </c>
      <c r="H13" s="19">
        <v>0</v>
      </c>
      <c r="I13" s="19">
        <v>8</v>
      </c>
      <c r="J13" s="19">
        <v>0</v>
      </c>
      <c r="K13" s="19">
        <v>8</v>
      </c>
      <c r="L13" s="22">
        <v>0</v>
      </c>
      <c r="M13" s="22">
        <v>0.14285714285714285</v>
      </c>
      <c r="N13" s="22">
        <v>0.14285714285714285</v>
      </c>
      <c r="O13" s="19">
        <v>48</v>
      </c>
      <c r="Q13" s="19">
        <v>0</v>
      </c>
      <c r="R13" s="19">
        <v>0</v>
      </c>
      <c r="S13" s="19">
        <v>0</v>
      </c>
      <c r="T13" s="19">
        <v>8</v>
      </c>
      <c r="U13" s="20">
        <v>6375</v>
      </c>
      <c r="V13" s="20">
        <v>0</v>
      </c>
      <c r="W13" s="20">
        <v>3696</v>
      </c>
      <c r="X13" s="20">
        <v>46</v>
      </c>
      <c r="Y13" s="20">
        <v>8</v>
      </c>
    </row>
    <row r="14" spans="1:25">
      <c r="A14" s="18" t="s">
        <v>2503</v>
      </c>
      <c r="B14" s="19">
        <v>0</v>
      </c>
      <c r="C14" s="19">
        <v>56</v>
      </c>
      <c r="D14" s="20">
        <v>829.0625</v>
      </c>
      <c r="E14" s="19">
        <v>56</v>
      </c>
      <c r="F14" s="19">
        <v>0</v>
      </c>
      <c r="G14" s="19">
        <v>0</v>
      </c>
      <c r="H14" s="19">
        <v>0</v>
      </c>
      <c r="I14" s="19">
        <v>16</v>
      </c>
      <c r="J14" s="19">
        <v>0</v>
      </c>
      <c r="K14" s="19">
        <v>16</v>
      </c>
      <c r="L14" s="22">
        <v>0</v>
      </c>
      <c r="M14" s="22">
        <v>0.2857142857142857</v>
      </c>
      <c r="N14" s="22">
        <v>0.2857142857142857</v>
      </c>
      <c r="O14" s="19">
        <v>40</v>
      </c>
      <c r="Q14" s="19">
        <v>4</v>
      </c>
      <c r="R14" s="19">
        <v>0</v>
      </c>
      <c r="S14" s="19">
        <v>0</v>
      </c>
      <c r="T14" s="19">
        <v>16</v>
      </c>
      <c r="U14" s="20">
        <v>13265</v>
      </c>
      <c r="V14" s="20">
        <v>0</v>
      </c>
      <c r="W14" s="20">
        <v>4088</v>
      </c>
      <c r="X14" s="20">
        <v>58</v>
      </c>
      <c r="Y14" s="20">
        <v>16</v>
      </c>
    </row>
    <row r="15" spans="1:25">
      <c r="A15" s="18" t="s">
        <v>2504</v>
      </c>
      <c r="B15" s="19">
        <v>0</v>
      </c>
      <c r="C15" s="19">
        <v>56</v>
      </c>
      <c r="D15" s="20">
        <v>1041.6666666666667</v>
      </c>
      <c r="E15" s="19">
        <v>47</v>
      </c>
      <c r="F15" s="19">
        <v>0</v>
      </c>
      <c r="G15" s="19">
        <v>2</v>
      </c>
      <c r="H15" s="19">
        <v>0</v>
      </c>
      <c r="I15" s="19">
        <v>7</v>
      </c>
      <c r="J15" s="19">
        <v>0</v>
      </c>
      <c r="K15" s="19">
        <v>9</v>
      </c>
      <c r="L15" s="22">
        <v>0</v>
      </c>
      <c r="M15" s="22">
        <v>0.16071428571428573</v>
      </c>
      <c r="N15" s="22">
        <v>0.16071428571428573</v>
      </c>
      <c r="O15" s="19">
        <v>47</v>
      </c>
      <c r="Q15" s="19">
        <v>2</v>
      </c>
      <c r="R15" s="19">
        <v>0</v>
      </c>
      <c r="S15" s="19">
        <v>0</v>
      </c>
      <c r="T15" s="19">
        <v>9</v>
      </c>
      <c r="U15" s="20">
        <v>9375</v>
      </c>
      <c r="V15" s="20">
        <v>0</v>
      </c>
      <c r="W15" s="20">
        <v>3920</v>
      </c>
      <c r="X15" s="20">
        <v>46</v>
      </c>
      <c r="Y15" s="20">
        <v>9</v>
      </c>
    </row>
    <row r="16" spans="1:25">
      <c r="A16" s="18" t="s">
        <v>2505</v>
      </c>
      <c r="B16" s="19">
        <v>0</v>
      </c>
      <c r="C16" s="19">
        <v>56</v>
      </c>
      <c r="D16" s="20">
        <v>1200</v>
      </c>
      <c r="E16" s="19">
        <v>54</v>
      </c>
      <c r="F16" s="19">
        <v>0</v>
      </c>
      <c r="G16" s="19">
        <v>0</v>
      </c>
      <c r="H16" s="19">
        <v>0</v>
      </c>
      <c r="I16" s="19">
        <v>4</v>
      </c>
      <c r="J16" s="19">
        <v>0</v>
      </c>
      <c r="K16" s="19">
        <v>4</v>
      </c>
      <c r="L16" s="22">
        <v>0</v>
      </c>
      <c r="M16" s="22">
        <v>7.1428571428571425E-2</v>
      </c>
      <c r="N16" s="22">
        <v>7.1428571428571425E-2</v>
      </c>
      <c r="O16" s="19">
        <v>52</v>
      </c>
      <c r="Q16" s="19">
        <v>1</v>
      </c>
      <c r="R16" s="19">
        <v>0</v>
      </c>
      <c r="S16" s="19">
        <v>0</v>
      </c>
      <c r="T16" s="19">
        <v>4</v>
      </c>
      <c r="U16" s="20">
        <v>4800</v>
      </c>
      <c r="V16" s="20">
        <v>0</v>
      </c>
      <c r="W16" s="20">
        <v>3976</v>
      </c>
      <c r="X16" s="20">
        <v>52</v>
      </c>
      <c r="Y16" s="20">
        <v>4</v>
      </c>
    </row>
    <row r="17" spans="1:25">
      <c r="A17" s="18" t="s">
        <v>2506</v>
      </c>
      <c r="B17" s="19">
        <v>0</v>
      </c>
      <c r="C17" s="19">
        <v>56</v>
      </c>
      <c r="D17" s="20">
        <v>1100</v>
      </c>
      <c r="E17" s="19">
        <v>54</v>
      </c>
      <c r="F17" s="19">
        <v>0</v>
      </c>
      <c r="G17" s="19">
        <v>0</v>
      </c>
      <c r="H17" s="19">
        <v>0</v>
      </c>
      <c r="I17" s="19">
        <v>2</v>
      </c>
      <c r="J17" s="19">
        <v>0</v>
      </c>
      <c r="K17" s="19">
        <v>2</v>
      </c>
      <c r="L17" s="22">
        <v>0</v>
      </c>
      <c r="M17" s="22">
        <v>3.5714285714285712E-2</v>
      </c>
      <c r="N17" s="22">
        <v>3.5714285714285712E-2</v>
      </c>
      <c r="O17" s="19">
        <v>54</v>
      </c>
      <c r="Q17" s="19">
        <v>1</v>
      </c>
      <c r="R17" s="19">
        <v>0</v>
      </c>
      <c r="S17" s="19">
        <v>0</v>
      </c>
      <c r="T17" s="19">
        <v>2</v>
      </c>
      <c r="U17" s="20">
        <v>2200</v>
      </c>
      <c r="V17" s="20">
        <v>0</v>
      </c>
      <c r="W17" s="20">
        <v>4536</v>
      </c>
      <c r="X17" s="20">
        <v>51</v>
      </c>
      <c r="Y17" s="20">
        <v>2</v>
      </c>
    </row>
    <row r="18" spans="1:25">
      <c r="A18" s="18" t="s">
        <v>2507</v>
      </c>
      <c r="B18" s="19">
        <v>0</v>
      </c>
      <c r="C18" s="19">
        <v>56</v>
      </c>
      <c r="D18" s="20">
        <v>0</v>
      </c>
      <c r="E18" s="19">
        <v>56</v>
      </c>
      <c r="F18" s="19">
        <v>0</v>
      </c>
      <c r="G18" s="19">
        <v>0</v>
      </c>
      <c r="H18" s="19">
        <v>0</v>
      </c>
      <c r="I18" s="19">
        <v>0</v>
      </c>
      <c r="J18" s="19">
        <v>0</v>
      </c>
      <c r="K18" s="19">
        <v>0</v>
      </c>
      <c r="L18" s="22">
        <v>0</v>
      </c>
      <c r="M18" s="22">
        <v>0</v>
      </c>
      <c r="N18" s="22">
        <v>0</v>
      </c>
      <c r="O18" s="19">
        <v>56</v>
      </c>
      <c r="Q18" s="19">
        <v>0</v>
      </c>
      <c r="R18" s="19">
        <v>0</v>
      </c>
      <c r="S18" s="19">
        <v>0</v>
      </c>
      <c r="T18" s="19">
        <v>0</v>
      </c>
      <c r="U18" s="20">
        <v>0</v>
      </c>
      <c r="V18" s="20">
        <v>0</v>
      </c>
      <c r="W18" s="20">
        <v>4536</v>
      </c>
      <c r="X18" s="20">
        <v>55</v>
      </c>
      <c r="Y18" s="20">
        <v>0</v>
      </c>
    </row>
    <row r="19" spans="1:25">
      <c r="A19" s="18" t="s">
        <v>2508</v>
      </c>
      <c r="B19" s="19">
        <v>0</v>
      </c>
      <c r="C19" s="19">
        <v>56</v>
      </c>
      <c r="D19" s="20">
        <v>1150</v>
      </c>
      <c r="E19" s="19">
        <v>56</v>
      </c>
      <c r="F19" s="19">
        <v>0</v>
      </c>
      <c r="G19" s="19">
        <v>0</v>
      </c>
      <c r="H19" s="19">
        <v>0</v>
      </c>
      <c r="I19" s="19">
        <v>6</v>
      </c>
      <c r="J19" s="19">
        <v>0</v>
      </c>
      <c r="K19" s="19">
        <v>6</v>
      </c>
      <c r="L19" s="22">
        <v>0</v>
      </c>
      <c r="M19" s="22">
        <v>0.10714285714285714</v>
      </c>
      <c r="N19" s="22">
        <v>0.10714285714285714</v>
      </c>
      <c r="O19" s="19">
        <v>50</v>
      </c>
      <c r="Q19" s="19">
        <v>1</v>
      </c>
      <c r="R19" s="19">
        <v>0</v>
      </c>
      <c r="S19" s="19">
        <v>0</v>
      </c>
      <c r="T19" s="19">
        <v>6</v>
      </c>
      <c r="U19" s="20">
        <v>6900</v>
      </c>
      <c r="V19" s="20">
        <v>0</v>
      </c>
      <c r="W19" s="20">
        <v>4704</v>
      </c>
      <c r="X19" s="20">
        <v>54</v>
      </c>
      <c r="Y19" s="20">
        <v>6</v>
      </c>
    </row>
    <row r="20" spans="1:25">
      <c r="A20" s="18" t="s">
        <v>2509</v>
      </c>
      <c r="B20" s="19">
        <v>0</v>
      </c>
      <c r="C20" s="19">
        <v>84</v>
      </c>
      <c r="D20" s="20">
        <v>1669.5</v>
      </c>
      <c r="E20" s="19">
        <v>81</v>
      </c>
      <c r="F20" s="19">
        <v>0</v>
      </c>
      <c r="G20" s="19">
        <v>1</v>
      </c>
      <c r="H20" s="19">
        <v>0</v>
      </c>
      <c r="I20" s="19">
        <v>9</v>
      </c>
      <c r="J20" s="19">
        <v>0</v>
      </c>
      <c r="K20" s="19">
        <v>10</v>
      </c>
      <c r="L20" s="22">
        <v>0</v>
      </c>
      <c r="M20" s="22">
        <v>0.11904761904761904</v>
      </c>
      <c r="N20" s="22">
        <v>0.11904761904761904</v>
      </c>
      <c r="O20" s="19">
        <v>74</v>
      </c>
      <c r="Q20" s="19">
        <v>0</v>
      </c>
      <c r="R20" s="19">
        <v>0</v>
      </c>
      <c r="S20" s="19">
        <v>0</v>
      </c>
      <c r="T20" s="19">
        <v>10</v>
      </c>
      <c r="U20" s="20">
        <v>16695</v>
      </c>
      <c r="V20" s="20">
        <v>0</v>
      </c>
      <c r="W20" s="20">
        <v>31472</v>
      </c>
      <c r="X20" s="20">
        <v>79</v>
      </c>
      <c r="Y20" s="20">
        <v>10</v>
      </c>
    </row>
    <row r="21" spans="1:25">
      <c r="A21" s="18" t="s">
        <v>2510</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2511</v>
      </c>
      <c r="B22" s="19">
        <v>0</v>
      </c>
      <c r="C22" s="19">
        <v>42</v>
      </c>
      <c r="D22" s="20">
        <v>1965</v>
      </c>
      <c r="E22" s="19">
        <v>40</v>
      </c>
      <c r="F22" s="19">
        <v>0</v>
      </c>
      <c r="G22" s="19">
        <v>0</v>
      </c>
      <c r="H22" s="19">
        <v>0</v>
      </c>
      <c r="I22" s="19">
        <v>5</v>
      </c>
      <c r="J22" s="19">
        <v>0</v>
      </c>
      <c r="K22" s="19">
        <v>5</v>
      </c>
      <c r="L22" s="22">
        <v>0</v>
      </c>
      <c r="M22" s="22">
        <v>0.11904761904761904</v>
      </c>
      <c r="N22" s="22">
        <v>0.11904761904761904</v>
      </c>
      <c r="O22" s="19">
        <v>37</v>
      </c>
      <c r="Q22" s="19">
        <v>0</v>
      </c>
      <c r="R22" s="19">
        <v>0</v>
      </c>
      <c r="S22" s="19">
        <v>0</v>
      </c>
      <c r="T22" s="19">
        <v>5</v>
      </c>
      <c r="U22" s="20">
        <v>9825</v>
      </c>
      <c r="V22" s="20">
        <v>0</v>
      </c>
      <c r="W22" s="20">
        <v>19152</v>
      </c>
      <c r="X22" s="20">
        <v>37</v>
      </c>
      <c r="Y22" s="20">
        <v>5</v>
      </c>
    </row>
    <row r="23" spans="1:25">
      <c r="A23" s="18" t="s">
        <v>2512</v>
      </c>
      <c r="B23" s="19">
        <v>0</v>
      </c>
      <c r="C23" s="19">
        <v>28</v>
      </c>
      <c r="D23" s="20">
        <v>2070</v>
      </c>
      <c r="E23" s="19">
        <v>28</v>
      </c>
      <c r="F23" s="19">
        <v>0</v>
      </c>
      <c r="G23" s="19">
        <v>0</v>
      </c>
      <c r="H23" s="19">
        <v>0</v>
      </c>
      <c r="I23" s="19">
        <v>1</v>
      </c>
      <c r="J23" s="19">
        <v>0</v>
      </c>
      <c r="K23" s="19">
        <v>1</v>
      </c>
      <c r="L23" s="22">
        <v>0</v>
      </c>
      <c r="M23" s="22">
        <v>3.5714285714285712E-2</v>
      </c>
      <c r="N23" s="22">
        <v>3.5714285714285712E-2</v>
      </c>
      <c r="O23" s="19">
        <v>27</v>
      </c>
      <c r="Q23" s="19">
        <v>4</v>
      </c>
      <c r="R23" s="19">
        <v>0</v>
      </c>
      <c r="S23" s="19">
        <v>0</v>
      </c>
      <c r="T23" s="19">
        <v>1</v>
      </c>
      <c r="U23" s="20">
        <v>2070</v>
      </c>
      <c r="V23" s="20">
        <v>0</v>
      </c>
      <c r="W23" s="20">
        <v>13048</v>
      </c>
      <c r="X23" s="20">
        <v>27</v>
      </c>
      <c r="Y23" s="20">
        <v>1</v>
      </c>
    </row>
    <row r="24" spans="1:25">
      <c r="A24" s="18" t="s">
        <v>2513</v>
      </c>
      <c r="B24" s="19">
        <v>0</v>
      </c>
      <c r="C24" s="19">
        <v>28</v>
      </c>
      <c r="D24" s="20">
        <v>1115.8333333333333</v>
      </c>
      <c r="E24" s="19">
        <v>28</v>
      </c>
      <c r="F24" s="19">
        <v>0</v>
      </c>
      <c r="G24" s="19">
        <v>2</v>
      </c>
      <c r="H24" s="19">
        <v>0</v>
      </c>
      <c r="I24" s="19">
        <v>4</v>
      </c>
      <c r="J24" s="19">
        <v>0</v>
      </c>
      <c r="K24" s="19">
        <v>6</v>
      </c>
      <c r="L24" s="22">
        <v>0</v>
      </c>
      <c r="M24" s="22">
        <v>0.21428571428571427</v>
      </c>
      <c r="N24" s="22">
        <v>0.21428571428571427</v>
      </c>
      <c r="O24" s="19">
        <v>22</v>
      </c>
      <c r="Q24" s="19">
        <v>0</v>
      </c>
      <c r="R24" s="19">
        <v>0</v>
      </c>
      <c r="S24" s="19">
        <v>0</v>
      </c>
      <c r="T24" s="19">
        <v>6</v>
      </c>
      <c r="U24" s="20">
        <v>6695</v>
      </c>
      <c r="V24" s="20">
        <v>0</v>
      </c>
      <c r="W24" s="20">
        <v>4312</v>
      </c>
      <c r="X24" s="20">
        <v>24</v>
      </c>
      <c r="Y24" s="20">
        <v>6</v>
      </c>
    </row>
    <row r="25" spans="1:25">
      <c r="A25" s="16" t="s">
        <v>2514</v>
      </c>
      <c r="B25" s="13">
        <f>SUM(B9:B24)</f>
        <v>0</v>
      </c>
      <c r="C25" s="13">
        <f>SUM(C9:C24)</f>
        <v>672</v>
      </c>
      <c r="D25" s="14">
        <f>IF(K25 &gt; 0, U25 / K25, 0)</f>
        <v>1235.5357142857142</v>
      </c>
      <c r="E25" s="13">
        <f t="shared" ref="E25:K25" si="0">SUM(E9:E24)</f>
        <v>646</v>
      </c>
      <c r="F25" s="13">
        <f t="shared" si="0"/>
        <v>0</v>
      </c>
      <c r="G25" s="13">
        <f t="shared" si="0"/>
        <v>13</v>
      </c>
      <c r="H25" s="13">
        <f t="shared" si="0"/>
        <v>0</v>
      </c>
      <c r="I25" s="13">
        <f t="shared" si="0"/>
        <v>71</v>
      </c>
      <c r="J25" s="13">
        <f t="shared" si="0"/>
        <v>0</v>
      </c>
      <c r="K25" s="13">
        <f t="shared" si="0"/>
        <v>84</v>
      </c>
      <c r="L25" s="15">
        <f>IF(C25 &gt; 0, J25 / C25, 0)</f>
        <v>0</v>
      </c>
      <c r="M25" s="15">
        <f>IF(C25 &gt; 0, K25 / (C25), 0)</f>
        <v>0.125</v>
      </c>
      <c r="N25" s="15">
        <f>M25 - L25</f>
        <v>0.125</v>
      </c>
      <c r="O25" s="13">
        <f>SUM(O9:O24)</f>
        <v>588</v>
      </c>
      <c r="Q25" s="13">
        <f t="shared" ref="Q25:Y25" si="1">SUM(Q9:Q24)</f>
        <v>14</v>
      </c>
      <c r="R25" s="13">
        <f t="shared" si="1"/>
        <v>0</v>
      </c>
      <c r="S25" s="13">
        <f t="shared" si="1"/>
        <v>0</v>
      </c>
      <c r="T25" s="13">
        <f t="shared" si="1"/>
        <v>84</v>
      </c>
      <c r="U25" s="14">
        <f t="shared" si="1"/>
        <v>103785</v>
      </c>
      <c r="V25" s="14">
        <f t="shared" si="1"/>
        <v>0</v>
      </c>
      <c r="W25" s="14">
        <f t="shared" si="1"/>
        <v>119994</v>
      </c>
      <c r="X25" s="14">
        <f t="shared" si="1"/>
        <v>613</v>
      </c>
      <c r="Y25" s="14">
        <f t="shared" si="1"/>
        <v>84</v>
      </c>
    </row>
    <row r="27" spans="1:25" ht="15.75">
      <c r="A27" s="3" t="s">
        <v>2515</v>
      </c>
    </row>
    <row r="28" spans="1:25">
      <c r="A28" s="26"/>
      <c r="B28" s="26"/>
      <c r="C28" s="26"/>
      <c r="D28" s="26"/>
      <c r="E28" s="26"/>
      <c r="F28" s="26"/>
      <c r="G28" s="26"/>
      <c r="H28" s="26"/>
      <c r="I28" s="26"/>
      <c r="J28" s="27" t="s">
        <v>2516</v>
      </c>
      <c r="K28" s="27"/>
      <c r="L28" s="26"/>
      <c r="M28" s="26"/>
      <c r="N28" s="26"/>
      <c r="O28" s="26"/>
    </row>
    <row r="29" spans="1:25" ht="25.5">
      <c r="A29" s="4" t="s">
        <v>2517</v>
      </c>
      <c r="B29" s="4" t="s">
        <v>2518</v>
      </c>
      <c r="C29" s="4" t="s">
        <v>2519</v>
      </c>
      <c r="D29" s="4" t="s">
        <v>2520</v>
      </c>
      <c r="E29" s="4" t="s">
        <v>2521</v>
      </c>
      <c r="F29" s="4" t="s">
        <v>2522</v>
      </c>
      <c r="G29" s="5" t="s">
        <v>2523</v>
      </c>
      <c r="H29" s="9" t="s">
        <v>2524</v>
      </c>
      <c r="I29" s="9" t="s">
        <v>2525</v>
      </c>
      <c r="J29" s="9" t="s">
        <v>2526</v>
      </c>
      <c r="K29" s="9" t="s">
        <v>2527</v>
      </c>
      <c r="L29" s="6" t="s">
        <v>2528</v>
      </c>
      <c r="M29" s="6" t="s">
        <v>2530</v>
      </c>
      <c r="N29" s="6" t="s">
        <v>2531</v>
      </c>
      <c r="O29" s="7" t="s">
        <v>2532</v>
      </c>
      <c r="Q29" s="11" t="s">
        <v>2529</v>
      </c>
      <c r="R29" s="11" t="s">
        <v>2533</v>
      </c>
      <c r="S29" s="11" t="s">
        <v>2534</v>
      </c>
    </row>
    <row r="30" spans="1:25">
      <c r="A30" s="17" t="s">
        <v>2535</v>
      </c>
    </row>
    <row r="31" spans="1:25">
      <c r="B31" s="18" t="s">
        <v>2536</v>
      </c>
      <c r="D31" s="18" t="s">
        <v>2537</v>
      </c>
      <c r="E31" s="18" t="s">
        <v>2538</v>
      </c>
      <c r="F31" s="18" t="s">
        <v>2539</v>
      </c>
      <c r="G31" s="19">
        <v>12</v>
      </c>
      <c r="H31" s="23">
        <v>45887</v>
      </c>
      <c r="I31" s="23">
        <v>46234</v>
      </c>
      <c r="J31" s="23">
        <v>45535</v>
      </c>
      <c r="K31" s="23">
        <v>45535</v>
      </c>
      <c r="L31" s="20">
        <v>2175</v>
      </c>
      <c r="M31" s="20">
        <v>0</v>
      </c>
      <c r="N31" s="20">
        <v>2175</v>
      </c>
      <c r="O31" s="21">
        <v>0</v>
      </c>
      <c r="Q31" s="20">
        <v>0</v>
      </c>
      <c r="R31" s="20">
        <f>N31</f>
        <v>2175</v>
      </c>
      <c r="S31" s="20">
        <v>2175</v>
      </c>
    </row>
    <row r="32" spans="1:25">
      <c r="B32" s="18" t="s">
        <v>2540</v>
      </c>
      <c r="D32" s="18" t="s">
        <v>2541</v>
      </c>
      <c r="E32" s="18" t="s">
        <v>2542</v>
      </c>
      <c r="F32" s="18" t="s">
        <v>2543</v>
      </c>
      <c r="G32" s="19">
        <v>12</v>
      </c>
      <c r="H32" s="23">
        <v>45870</v>
      </c>
      <c r="I32" s="23">
        <v>46234</v>
      </c>
      <c r="J32" s="23">
        <v>45531</v>
      </c>
      <c r="K32" s="23">
        <v>45531</v>
      </c>
      <c r="L32" s="20">
        <v>0</v>
      </c>
      <c r="M32" s="20">
        <v>0</v>
      </c>
      <c r="N32" s="20">
        <v>2075</v>
      </c>
      <c r="O32" s="21">
        <v>0</v>
      </c>
      <c r="Q32" s="20">
        <v>0</v>
      </c>
      <c r="R32" s="20">
        <f>N32</f>
        <v>2075</v>
      </c>
      <c r="S32" s="20">
        <v>2075</v>
      </c>
    </row>
    <row r="33" spans="1:19">
      <c r="B33" s="18" t="s">
        <v>2544</v>
      </c>
      <c r="D33" s="18" t="s">
        <v>2545</v>
      </c>
      <c r="E33" s="18" t="s">
        <v>2546</v>
      </c>
      <c r="F33" s="18" t="s">
        <v>2547</v>
      </c>
      <c r="G33" s="19">
        <v>12</v>
      </c>
      <c r="H33" s="23">
        <v>45887</v>
      </c>
      <c r="I33" s="23">
        <v>46234</v>
      </c>
      <c r="J33" s="23">
        <v>45536</v>
      </c>
      <c r="K33" s="23">
        <v>45539</v>
      </c>
      <c r="L33" s="20">
        <v>2175</v>
      </c>
      <c r="M33" s="20">
        <v>0</v>
      </c>
      <c r="N33" s="20">
        <v>2150</v>
      </c>
      <c r="O33" s="21">
        <v>0</v>
      </c>
      <c r="Q33" s="20">
        <v>0</v>
      </c>
      <c r="R33" s="20">
        <f>N33</f>
        <v>2150</v>
      </c>
      <c r="S33" s="20">
        <v>2150</v>
      </c>
    </row>
    <row r="34" spans="1:19">
      <c r="A34" s="17" t="s">
        <v>2548</v>
      </c>
    </row>
    <row r="35" spans="1:19">
      <c r="A35" s="18" t="s">
        <v>2549</v>
      </c>
      <c r="B35" s="18" t="s">
        <v>2550</v>
      </c>
      <c r="C35" s="18" t="s">
        <v>2551</v>
      </c>
      <c r="D35" s="18" t="s">
        <v>2552</v>
      </c>
      <c r="E35" s="18" t="s">
        <v>2553</v>
      </c>
      <c r="F35" s="18" t="s">
        <v>2554</v>
      </c>
      <c r="G35" s="19">
        <v>12</v>
      </c>
      <c r="H35" s="23">
        <v>45870</v>
      </c>
      <c r="I35" s="23">
        <v>46234</v>
      </c>
      <c r="J35" s="23">
        <v>45530</v>
      </c>
      <c r="K35" s="23">
        <v>45530</v>
      </c>
      <c r="L35" s="20">
        <v>950</v>
      </c>
      <c r="M35" s="20">
        <v>951.79</v>
      </c>
      <c r="N35" s="20">
        <v>1005</v>
      </c>
      <c r="O35" s="21">
        <v>0</v>
      </c>
      <c r="Q35" s="20">
        <v>1480</v>
      </c>
      <c r="R35" s="20">
        <f>N35</f>
        <v>1005</v>
      </c>
      <c r="S35" s="20">
        <v>1005</v>
      </c>
    </row>
    <row r="36" spans="1:19">
      <c r="A36" s="18" t="s">
        <v>2555</v>
      </c>
      <c r="B36" s="18" t="s">
        <v>2556</v>
      </c>
      <c r="C36" s="18" t="s">
        <v>2557</v>
      </c>
      <c r="D36" s="18" t="s">
        <v>2558</v>
      </c>
      <c r="E36" s="18" t="s">
        <v>2559</v>
      </c>
      <c r="F36" s="18" t="s">
        <v>2560</v>
      </c>
      <c r="G36" s="19">
        <v>12</v>
      </c>
      <c r="H36" s="23">
        <v>45870</v>
      </c>
      <c r="I36" s="23">
        <v>46234</v>
      </c>
      <c r="J36" s="23">
        <v>45530</v>
      </c>
      <c r="K36" s="23">
        <v>45530</v>
      </c>
      <c r="L36" s="20">
        <v>950</v>
      </c>
      <c r="M36" s="20">
        <v>951.79</v>
      </c>
      <c r="N36" s="20">
        <v>1005</v>
      </c>
      <c r="O36" s="21">
        <v>0</v>
      </c>
      <c r="Q36" s="20">
        <v>1480</v>
      </c>
      <c r="R36" s="20">
        <f>N36</f>
        <v>1005</v>
      </c>
      <c r="S36" s="20">
        <v>1005</v>
      </c>
    </row>
    <row r="37" spans="1:19">
      <c r="A37" s="17" t="s">
        <v>2561</v>
      </c>
    </row>
    <row r="38" spans="1:19">
      <c r="A38" s="18" t="s">
        <v>2562</v>
      </c>
      <c r="B38" s="18" t="s">
        <v>2563</v>
      </c>
      <c r="C38" s="18" t="s">
        <v>2564</v>
      </c>
      <c r="D38" s="18" t="s">
        <v>2565</v>
      </c>
      <c r="E38" s="18" t="s">
        <v>2566</v>
      </c>
      <c r="F38" s="18" t="s">
        <v>2567</v>
      </c>
      <c r="G38" s="19">
        <v>12</v>
      </c>
      <c r="H38" s="23">
        <v>45870</v>
      </c>
      <c r="I38" s="23">
        <v>46234</v>
      </c>
      <c r="J38" s="23">
        <v>45534</v>
      </c>
      <c r="K38" s="23">
        <v>45534</v>
      </c>
      <c r="L38" s="20">
        <v>1270</v>
      </c>
      <c r="M38" s="20">
        <v>1200.3599999999999</v>
      </c>
      <c r="N38" s="20">
        <v>1375</v>
      </c>
      <c r="O38" s="21">
        <v>0</v>
      </c>
      <c r="Q38" s="20">
        <v>995</v>
      </c>
      <c r="R38" s="20">
        <f>N38</f>
        <v>1375</v>
      </c>
      <c r="S38" s="20">
        <v>1375</v>
      </c>
    </row>
    <row r="39" spans="1:19">
      <c r="A39" s="18" t="s">
        <v>2568</v>
      </c>
      <c r="B39" s="18" t="s">
        <v>2569</v>
      </c>
      <c r="C39" s="18" t="s">
        <v>2570</v>
      </c>
      <c r="D39" s="18" t="s">
        <v>2571</v>
      </c>
      <c r="E39" s="18" t="s">
        <v>2572</v>
      </c>
      <c r="F39" s="18" t="s">
        <v>2573</v>
      </c>
      <c r="G39" s="19">
        <v>12</v>
      </c>
      <c r="H39" s="23">
        <v>45870</v>
      </c>
      <c r="I39" s="23">
        <v>46234</v>
      </c>
      <c r="J39" s="23">
        <v>45534</v>
      </c>
      <c r="K39" s="23">
        <v>45535</v>
      </c>
      <c r="L39" s="20">
        <v>1270</v>
      </c>
      <c r="M39" s="20">
        <v>1200.3599999999999</v>
      </c>
      <c r="N39" s="20">
        <v>1375</v>
      </c>
      <c r="O39" s="21">
        <v>0</v>
      </c>
      <c r="Q39" s="20">
        <v>995</v>
      </c>
      <c r="R39" s="20">
        <f>N39</f>
        <v>1375</v>
      </c>
      <c r="S39" s="20">
        <v>1375</v>
      </c>
    </row>
    <row r="40" spans="1:19">
      <c r="B40" s="18" t="s">
        <v>2574</v>
      </c>
      <c r="D40" s="18" t="s">
        <v>2575</v>
      </c>
      <c r="E40" s="18" t="s">
        <v>2576</v>
      </c>
      <c r="F40" s="18" t="s">
        <v>2577</v>
      </c>
      <c r="G40" s="19">
        <v>12</v>
      </c>
      <c r="H40" s="23">
        <v>45887</v>
      </c>
      <c r="I40" s="23">
        <v>46234</v>
      </c>
      <c r="J40" s="23">
        <v>45532</v>
      </c>
      <c r="K40" s="23">
        <v>45533</v>
      </c>
      <c r="L40" s="20">
        <v>1300</v>
      </c>
      <c r="M40" s="20">
        <v>0</v>
      </c>
      <c r="N40" s="20">
        <v>1300</v>
      </c>
      <c r="O40" s="21">
        <v>0</v>
      </c>
      <c r="Q40" s="20">
        <v>0</v>
      </c>
      <c r="R40" s="20">
        <f>N40</f>
        <v>1300</v>
      </c>
      <c r="S40" s="20">
        <v>1300</v>
      </c>
    </row>
    <row r="41" spans="1:19">
      <c r="B41" s="18" t="s">
        <v>2578</v>
      </c>
      <c r="D41" s="18" t="s">
        <v>2579</v>
      </c>
      <c r="E41" s="18" t="s">
        <v>2580</v>
      </c>
      <c r="F41" s="18" t="s">
        <v>2581</v>
      </c>
      <c r="G41" s="19">
        <v>12</v>
      </c>
      <c r="H41" s="23">
        <v>45887</v>
      </c>
      <c r="I41" s="23">
        <v>46234</v>
      </c>
      <c r="J41" s="23">
        <v>45532</v>
      </c>
      <c r="K41" s="23">
        <v>45533</v>
      </c>
      <c r="L41" s="20">
        <v>1300</v>
      </c>
      <c r="M41" s="20">
        <v>0</v>
      </c>
      <c r="N41" s="20">
        <v>1300</v>
      </c>
      <c r="O41" s="21">
        <v>0</v>
      </c>
      <c r="Q41" s="20">
        <v>0</v>
      </c>
      <c r="R41" s="20">
        <f>N41</f>
        <v>1300</v>
      </c>
      <c r="S41" s="20">
        <v>1300</v>
      </c>
    </row>
    <row r="42" spans="1:19">
      <c r="A42" s="17" t="s">
        <v>2582</v>
      </c>
    </row>
    <row r="43" spans="1:19">
      <c r="A43" s="18" t="s">
        <v>2583</v>
      </c>
      <c r="B43" s="18" t="s">
        <v>2584</v>
      </c>
      <c r="C43" s="18" t="s">
        <v>2585</v>
      </c>
      <c r="D43" s="18" t="s">
        <v>2586</v>
      </c>
      <c r="E43" s="18" t="s">
        <v>2587</v>
      </c>
      <c r="F43" s="18" t="s">
        <v>2588</v>
      </c>
      <c r="G43" s="19">
        <v>12</v>
      </c>
      <c r="H43" s="23">
        <v>45870</v>
      </c>
      <c r="I43" s="23">
        <v>46234</v>
      </c>
      <c r="J43" s="23">
        <v>45528</v>
      </c>
      <c r="K43" s="23">
        <v>45528</v>
      </c>
      <c r="L43" s="20">
        <v>1225</v>
      </c>
      <c r="M43" s="20">
        <v>1300.3599999999999</v>
      </c>
      <c r="N43" s="20">
        <v>1400</v>
      </c>
      <c r="O43" s="21">
        <v>0</v>
      </c>
      <c r="Q43" s="20">
        <v>1019</v>
      </c>
      <c r="R43" s="20">
        <f t="shared" ref="R43:R50" si="2">N43</f>
        <v>1400</v>
      </c>
      <c r="S43" s="20">
        <v>1400</v>
      </c>
    </row>
    <row r="44" spans="1:19">
      <c r="A44" s="18" t="s">
        <v>2589</v>
      </c>
      <c r="B44" s="18" t="s">
        <v>2590</v>
      </c>
      <c r="C44" s="18" t="s">
        <v>2591</v>
      </c>
      <c r="D44" s="18" t="s">
        <v>2592</v>
      </c>
      <c r="E44" s="18" t="s">
        <v>2593</v>
      </c>
      <c r="F44" s="18" t="s">
        <v>2594</v>
      </c>
      <c r="G44" s="19">
        <v>12</v>
      </c>
      <c r="H44" s="23">
        <v>45870</v>
      </c>
      <c r="I44" s="23">
        <v>46234</v>
      </c>
      <c r="J44" s="23">
        <v>45530</v>
      </c>
      <c r="K44" s="23">
        <v>45530</v>
      </c>
      <c r="L44" s="20">
        <v>0</v>
      </c>
      <c r="M44" s="20">
        <v>1300.3599999999999</v>
      </c>
      <c r="N44" s="20">
        <v>1400</v>
      </c>
      <c r="O44" s="21">
        <v>0</v>
      </c>
      <c r="Q44" s="20">
        <v>1019</v>
      </c>
      <c r="R44" s="20">
        <f t="shared" si="2"/>
        <v>1400</v>
      </c>
      <c r="S44" s="20">
        <v>1400</v>
      </c>
    </row>
    <row r="45" spans="1:19">
      <c r="A45" s="18" t="s">
        <v>2595</v>
      </c>
      <c r="B45" s="18" t="s">
        <v>2596</v>
      </c>
      <c r="C45" s="18" t="s">
        <v>2597</v>
      </c>
      <c r="D45" s="18" t="s">
        <v>2598</v>
      </c>
      <c r="E45" s="18" t="s">
        <v>2599</v>
      </c>
      <c r="F45" s="18" t="s">
        <v>2600</v>
      </c>
      <c r="G45" s="19">
        <v>12</v>
      </c>
      <c r="H45" s="23">
        <v>45870</v>
      </c>
      <c r="I45" s="23">
        <v>46234</v>
      </c>
      <c r="J45" s="23">
        <v>45531</v>
      </c>
      <c r="K45" s="23">
        <v>45531</v>
      </c>
      <c r="L45" s="20">
        <v>1220</v>
      </c>
      <c r="M45" s="20">
        <v>1300.3599999999999</v>
      </c>
      <c r="N45" s="20">
        <v>1475</v>
      </c>
      <c r="O45" s="21">
        <v>0</v>
      </c>
      <c r="Q45" s="20">
        <v>1124</v>
      </c>
      <c r="R45" s="20">
        <f t="shared" si="2"/>
        <v>1475</v>
      </c>
      <c r="S45" s="20">
        <v>1475</v>
      </c>
    </row>
    <row r="46" spans="1:19">
      <c r="A46" s="18" t="s">
        <v>2601</v>
      </c>
      <c r="B46" s="18" t="s">
        <v>2602</v>
      </c>
      <c r="C46" s="18" t="s">
        <v>2603</v>
      </c>
      <c r="D46" s="18" t="s">
        <v>2604</v>
      </c>
      <c r="E46" s="18" t="s">
        <v>2605</v>
      </c>
      <c r="F46" s="18" t="s">
        <v>2606</v>
      </c>
      <c r="G46" s="19">
        <v>12</v>
      </c>
      <c r="H46" s="23">
        <v>45870</v>
      </c>
      <c r="I46" s="23">
        <v>46234</v>
      </c>
      <c r="J46" s="23">
        <v>45531</v>
      </c>
      <c r="K46" s="23">
        <v>45532</v>
      </c>
      <c r="L46" s="20">
        <v>1220</v>
      </c>
      <c r="M46" s="20">
        <v>1300.3599999999999</v>
      </c>
      <c r="N46" s="20">
        <v>1475</v>
      </c>
      <c r="O46" s="21">
        <v>0</v>
      </c>
      <c r="Q46" s="20">
        <v>1019</v>
      </c>
      <c r="R46" s="20">
        <f t="shared" si="2"/>
        <v>1475</v>
      </c>
      <c r="S46" s="20">
        <v>1475</v>
      </c>
    </row>
    <row r="47" spans="1:19">
      <c r="B47" s="18" t="s">
        <v>2607</v>
      </c>
      <c r="D47" s="18" t="s">
        <v>2608</v>
      </c>
      <c r="E47" s="18" t="s">
        <v>2609</v>
      </c>
      <c r="F47" s="18" t="s">
        <v>2610</v>
      </c>
      <c r="G47" s="19">
        <v>12</v>
      </c>
      <c r="H47" s="23">
        <v>45887</v>
      </c>
      <c r="I47" s="23">
        <v>46234</v>
      </c>
      <c r="J47" s="23">
        <v>45540</v>
      </c>
      <c r="K47" s="23">
        <v>45540</v>
      </c>
      <c r="L47" s="20">
        <v>1425</v>
      </c>
      <c r="M47" s="20">
        <v>0</v>
      </c>
      <c r="N47" s="20">
        <v>1425</v>
      </c>
      <c r="O47" s="21">
        <v>0</v>
      </c>
      <c r="Q47" s="20">
        <v>0</v>
      </c>
      <c r="R47" s="20">
        <f t="shared" si="2"/>
        <v>1425</v>
      </c>
      <c r="S47" s="20">
        <v>1425</v>
      </c>
    </row>
    <row r="48" spans="1:19">
      <c r="B48" s="18" t="s">
        <v>2611</v>
      </c>
      <c r="D48" s="18" t="s">
        <v>2612</v>
      </c>
      <c r="E48" s="18" t="s">
        <v>2613</v>
      </c>
      <c r="F48" s="18" t="s">
        <v>2614</v>
      </c>
      <c r="G48" s="19">
        <v>12</v>
      </c>
      <c r="H48" s="23">
        <v>45887</v>
      </c>
      <c r="I48" s="23">
        <v>46234</v>
      </c>
      <c r="J48" s="23">
        <v>45534</v>
      </c>
      <c r="K48" s="23">
        <v>45535</v>
      </c>
      <c r="L48" s="20">
        <v>0</v>
      </c>
      <c r="M48" s="20">
        <v>0</v>
      </c>
      <c r="N48" s="20">
        <v>1525</v>
      </c>
      <c r="O48" s="21">
        <v>0</v>
      </c>
      <c r="Q48" s="20">
        <v>0</v>
      </c>
      <c r="R48" s="20">
        <f t="shared" si="2"/>
        <v>1525</v>
      </c>
      <c r="S48" s="20">
        <v>1525</v>
      </c>
    </row>
    <row r="49" spans="1:19">
      <c r="B49" s="18" t="s">
        <v>2615</v>
      </c>
      <c r="D49" s="18" t="s">
        <v>2616</v>
      </c>
      <c r="E49" s="18" t="s">
        <v>2617</v>
      </c>
      <c r="F49" s="18" t="s">
        <v>2618</v>
      </c>
      <c r="G49" s="19">
        <v>12</v>
      </c>
      <c r="H49" s="23">
        <v>45887</v>
      </c>
      <c r="I49" s="23">
        <v>46234</v>
      </c>
      <c r="J49" s="23">
        <v>45534</v>
      </c>
      <c r="K49" s="23">
        <v>45535</v>
      </c>
      <c r="L49" s="20">
        <v>0</v>
      </c>
      <c r="M49" s="20">
        <v>0</v>
      </c>
      <c r="N49" s="20">
        <v>1700</v>
      </c>
      <c r="O49" s="21">
        <v>0</v>
      </c>
      <c r="Q49" s="20">
        <v>0</v>
      </c>
      <c r="R49" s="20">
        <f t="shared" si="2"/>
        <v>1700</v>
      </c>
      <c r="S49" s="20">
        <v>1700</v>
      </c>
    </row>
    <row r="50" spans="1:19">
      <c r="B50" s="18" t="s">
        <v>2619</v>
      </c>
      <c r="D50" s="18" t="s">
        <v>2620</v>
      </c>
      <c r="E50" s="18" t="s">
        <v>2621</v>
      </c>
      <c r="F50" s="18" t="s">
        <v>2622</v>
      </c>
      <c r="G50" s="19">
        <v>12</v>
      </c>
      <c r="H50" s="23">
        <v>45887</v>
      </c>
      <c r="I50" s="23">
        <v>46234</v>
      </c>
      <c r="J50" s="23">
        <v>45540</v>
      </c>
      <c r="K50" s="23">
        <v>45540</v>
      </c>
      <c r="L50" s="20">
        <v>1425</v>
      </c>
      <c r="M50" s="20">
        <v>0</v>
      </c>
      <c r="N50" s="20">
        <v>1425</v>
      </c>
      <c r="O50" s="21">
        <v>0</v>
      </c>
      <c r="Q50" s="20">
        <v>0</v>
      </c>
      <c r="R50" s="20">
        <f t="shared" si="2"/>
        <v>1425</v>
      </c>
      <c r="S50" s="20">
        <v>1425</v>
      </c>
    </row>
    <row r="51" spans="1:19">
      <c r="A51" s="17" t="s">
        <v>2623</v>
      </c>
    </row>
    <row r="52" spans="1:19">
      <c r="A52" s="18" t="s">
        <v>2624</v>
      </c>
      <c r="B52" s="18" t="s">
        <v>2625</v>
      </c>
      <c r="C52" s="18" t="s">
        <v>2626</v>
      </c>
      <c r="D52" s="18" t="s">
        <v>2627</v>
      </c>
      <c r="E52" s="18" t="s">
        <v>2628</v>
      </c>
      <c r="F52" s="18" t="s">
        <v>2629</v>
      </c>
      <c r="G52" s="19">
        <v>12</v>
      </c>
      <c r="H52" s="23">
        <v>45870</v>
      </c>
      <c r="I52" s="23">
        <v>46234</v>
      </c>
      <c r="J52" s="23">
        <v>45533</v>
      </c>
      <c r="K52" s="23">
        <v>45534</v>
      </c>
      <c r="L52" s="20">
        <v>750</v>
      </c>
      <c r="M52" s="20">
        <v>742.68</v>
      </c>
      <c r="N52" s="20">
        <v>862.5</v>
      </c>
      <c r="O52" s="21">
        <v>0</v>
      </c>
      <c r="Q52" s="20">
        <v>775</v>
      </c>
      <c r="R52" s="20">
        <f t="shared" ref="R52:R59" si="3">N52</f>
        <v>862.5</v>
      </c>
      <c r="S52" s="20">
        <v>862.5</v>
      </c>
    </row>
    <row r="53" spans="1:19">
      <c r="A53" s="18" t="s">
        <v>2630</v>
      </c>
      <c r="B53" s="18" t="s">
        <v>2631</v>
      </c>
      <c r="C53" s="18" t="s">
        <v>2632</v>
      </c>
      <c r="D53" s="18" t="s">
        <v>2633</v>
      </c>
      <c r="E53" s="18" t="s">
        <v>2634</v>
      </c>
      <c r="F53" s="18" t="s">
        <v>2635</v>
      </c>
      <c r="G53" s="19">
        <v>12</v>
      </c>
      <c r="H53" s="23">
        <v>45870</v>
      </c>
      <c r="I53" s="23">
        <v>46234</v>
      </c>
      <c r="J53" s="23">
        <v>45533</v>
      </c>
      <c r="K53" s="23">
        <v>45534</v>
      </c>
      <c r="L53" s="20">
        <v>750</v>
      </c>
      <c r="M53" s="20">
        <v>742.68</v>
      </c>
      <c r="N53" s="20">
        <v>862.5</v>
      </c>
      <c r="O53" s="21">
        <v>0</v>
      </c>
      <c r="Q53" s="20">
        <v>775</v>
      </c>
      <c r="R53" s="20">
        <f t="shared" si="3"/>
        <v>862.5</v>
      </c>
      <c r="S53" s="20">
        <v>862.5</v>
      </c>
    </row>
    <row r="54" spans="1:19">
      <c r="A54" s="18" t="s">
        <v>2636</v>
      </c>
      <c r="B54" s="18" t="s">
        <v>2637</v>
      </c>
      <c r="C54" s="18" t="s">
        <v>2638</v>
      </c>
      <c r="D54" s="18" t="s">
        <v>2639</v>
      </c>
      <c r="E54" s="18" t="s">
        <v>2640</v>
      </c>
      <c r="F54" s="18" t="s">
        <v>2641</v>
      </c>
      <c r="G54" s="19">
        <v>12</v>
      </c>
      <c r="H54" s="23">
        <v>45870</v>
      </c>
      <c r="I54" s="23">
        <v>46234</v>
      </c>
      <c r="J54" s="23">
        <v>45528</v>
      </c>
      <c r="K54" s="23">
        <v>45529</v>
      </c>
      <c r="L54" s="20">
        <v>725</v>
      </c>
      <c r="M54" s="20">
        <v>742.68</v>
      </c>
      <c r="N54" s="20">
        <v>775</v>
      </c>
      <c r="O54" s="21">
        <v>0</v>
      </c>
      <c r="Q54" s="20">
        <v>775</v>
      </c>
      <c r="R54" s="20">
        <f t="shared" si="3"/>
        <v>775</v>
      </c>
      <c r="S54" s="20">
        <v>775</v>
      </c>
    </row>
    <row r="55" spans="1:19">
      <c r="A55" s="18" t="s">
        <v>2642</v>
      </c>
      <c r="B55" s="18" t="s">
        <v>2643</v>
      </c>
      <c r="C55" s="18" t="s">
        <v>2644</v>
      </c>
      <c r="D55" s="18" t="s">
        <v>2645</v>
      </c>
      <c r="E55" s="18" t="s">
        <v>2646</v>
      </c>
      <c r="F55" s="18" t="s">
        <v>2647</v>
      </c>
      <c r="G55" s="19">
        <v>12</v>
      </c>
      <c r="H55" s="23">
        <v>45870</v>
      </c>
      <c r="I55" s="23">
        <v>46234</v>
      </c>
      <c r="J55" s="23">
        <v>45528</v>
      </c>
      <c r="K55" s="23">
        <v>45529</v>
      </c>
      <c r="L55" s="20">
        <v>725</v>
      </c>
      <c r="M55" s="20">
        <v>742.68</v>
      </c>
      <c r="N55" s="20">
        <v>775</v>
      </c>
      <c r="O55" s="21">
        <v>0</v>
      </c>
      <c r="Q55" s="20">
        <v>775</v>
      </c>
      <c r="R55" s="20">
        <f t="shared" si="3"/>
        <v>775</v>
      </c>
      <c r="S55" s="20">
        <v>775</v>
      </c>
    </row>
    <row r="56" spans="1:19">
      <c r="A56" s="18" t="s">
        <v>2648</v>
      </c>
      <c r="B56" s="18" t="s">
        <v>2649</v>
      </c>
      <c r="C56" s="18" t="s">
        <v>2650</v>
      </c>
      <c r="D56" s="18" t="s">
        <v>2651</v>
      </c>
      <c r="E56" s="18" t="s">
        <v>2652</v>
      </c>
      <c r="F56" s="18" t="s">
        <v>2653</v>
      </c>
      <c r="G56" s="19">
        <v>12</v>
      </c>
      <c r="H56" s="23">
        <v>45870</v>
      </c>
      <c r="I56" s="23">
        <v>46234</v>
      </c>
      <c r="J56" s="23">
        <v>45527</v>
      </c>
      <c r="K56" s="23">
        <v>45527</v>
      </c>
      <c r="L56" s="20">
        <v>662.5</v>
      </c>
      <c r="M56" s="20">
        <v>742.68</v>
      </c>
      <c r="N56" s="20">
        <v>775</v>
      </c>
      <c r="O56" s="21">
        <v>0</v>
      </c>
      <c r="Q56" s="20">
        <v>1130</v>
      </c>
      <c r="R56" s="20">
        <f t="shared" si="3"/>
        <v>775</v>
      </c>
      <c r="S56" s="20">
        <v>775</v>
      </c>
    </row>
    <row r="57" spans="1:19">
      <c r="A57" s="18" t="s">
        <v>2654</v>
      </c>
      <c r="B57" s="18" t="s">
        <v>2655</v>
      </c>
      <c r="C57" s="18" t="s">
        <v>2656</v>
      </c>
      <c r="D57" s="18" t="s">
        <v>2657</v>
      </c>
      <c r="E57" s="18" t="s">
        <v>2658</v>
      </c>
      <c r="F57" s="18" t="s">
        <v>2659</v>
      </c>
      <c r="G57" s="19">
        <v>12</v>
      </c>
      <c r="H57" s="23">
        <v>45870</v>
      </c>
      <c r="I57" s="23">
        <v>46234</v>
      </c>
      <c r="J57" s="23">
        <v>45527</v>
      </c>
      <c r="K57" s="23">
        <v>45527</v>
      </c>
      <c r="L57" s="20">
        <v>662.5</v>
      </c>
      <c r="M57" s="20">
        <v>742.68</v>
      </c>
      <c r="N57" s="20">
        <v>775</v>
      </c>
      <c r="O57" s="21">
        <v>0</v>
      </c>
      <c r="Q57" s="20">
        <v>1130</v>
      </c>
      <c r="R57" s="20">
        <f t="shared" si="3"/>
        <v>775</v>
      </c>
      <c r="S57" s="20">
        <v>775</v>
      </c>
    </row>
    <row r="58" spans="1:19">
      <c r="A58" s="18" t="s">
        <v>2660</v>
      </c>
      <c r="B58" s="18" t="s">
        <v>2661</v>
      </c>
      <c r="C58" s="18" t="s">
        <v>2662</v>
      </c>
      <c r="D58" s="18" t="s">
        <v>2663</v>
      </c>
      <c r="E58" s="18" t="s">
        <v>2664</v>
      </c>
      <c r="F58" s="18" t="s">
        <v>2665</v>
      </c>
      <c r="G58" s="19">
        <v>12</v>
      </c>
      <c r="H58" s="23">
        <v>45870</v>
      </c>
      <c r="I58" s="23">
        <v>46234</v>
      </c>
      <c r="J58" s="23">
        <v>45529</v>
      </c>
      <c r="K58" s="23">
        <v>45529</v>
      </c>
      <c r="L58" s="20">
        <v>775</v>
      </c>
      <c r="M58" s="20">
        <v>742.68</v>
      </c>
      <c r="N58" s="20">
        <v>775</v>
      </c>
      <c r="O58" s="21">
        <v>0</v>
      </c>
      <c r="Q58" s="20">
        <v>1130</v>
      </c>
      <c r="R58" s="20">
        <f t="shared" si="3"/>
        <v>775</v>
      </c>
      <c r="S58" s="20">
        <v>775</v>
      </c>
    </row>
    <row r="59" spans="1:19">
      <c r="A59" s="18" t="s">
        <v>2666</v>
      </c>
      <c r="B59" s="18" t="s">
        <v>2667</v>
      </c>
      <c r="C59" s="18" t="s">
        <v>2668</v>
      </c>
      <c r="D59" s="18" t="s">
        <v>2669</v>
      </c>
      <c r="E59" s="18" t="s">
        <v>2670</v>
      </c>
      <c r="F59" s="18" t="s">
        <v>2671</v>
      </c>
      <c r="G59" s="19">
        <v>12</v>
      </c>
      <c r="H59" s="23">
        <v>45870</v>
      </c>
      <c r="I59" s="23">
        <v>46234</v>
      </c>
      <c r="J59" s="23">
        <v>45529</v>
      </c>
      <c r="K59" s="23">
        <v>45529</v>
      </c>
      <c r="L59" s="20">
        <v>775</v>
      </c>
      <c r="M59" s="20">
        <v>742.68</v>
      </c>
      <c r="N59" s="20">
        <v>775</v>
      </c>
      <c r="O59" s="21">
        <v>0</v>
      </c>
      <c r="Q59" s="20">
        <v>1130</v>
      </c>
      <c r="R59" s="20">
        <f t="shared" si="3"/>
        <v>775</v>
      </c>
      <c r="S59" s="20">
        <v>775</v>
      </c>
    </row>
    <row r="60" spans="1:19">
      <c r="A60" s="17" t="s">
        <v>2672</v>
      </c>
    </row>
    <row r="61" spans="1:19">
      <c r="A61" s="18" t="s">
        <v>2673</v>
      </c>
      <c r="B61" s="18" t="s">
        <v>2674</v>
      </c>
      <c r="C61" s="18" t="s">
        <v>2675</v>
      </c>
      <c r="D61" s="18" t="s">
        <v>2676</v>
      </c>
      <c r="E61" s="18" t="s">
        <v>2677</v>
      </c>
      <c r="F61" s="18" t="s">
        <v>2678</v>
      </c>
      <c r="G61" s="19">
        <v>12</v>
      </c>
      <c r="H61" s="23">
        <v>45870</v>
      </c>
      <c r="I61" s="23">
        <v>46234</v>
      </c>
      <c r="J61" s="23">
        <v>45530</v>
      </c>
      <c r="K61" s="23">
        <v>45530</v>
      </c>
      <c r="L61" s="20">
        <v>0</v>
      </c>
      <c r="M61" s="20">
        <v>770</v>
      </c>
      <c r="N61" s="20">
        <v>815</v>
      </c>
      <c r="O61" s="21">
        <v>0</v>
      </c>
      <c r="Q61" s="20">
        <v>875</v>
      </c>
      <c r="R61" s="20">
        <f t="shared" ref="R61:R76" si="4">N61</f>
        <v>815</v>
      </c>
      <c r="S61" s="20">
        <v>815</v>
      </c>
    </row>
    <row r="62" spans="1:19">
      <c r="A62" s="18" t="s">
        <v>2679</v>
      </c>
      <c r="B62" s="18" t="s">
        <v>2680</v>
      </c>
      <c r="C62" s="18" t="s">
        <v>2681</v>
      </c>
      <c r="D62" s="18" t="s">
        <v>2682</v>
      </c>
      <c r="E62" s="18" t="s">
        <v>2683</v>
      </c>
      <c r="F62" s="18" t="s">
        <v>2684</v>
      </c>
      <c r="G62" s="19">
        <v>12</v>
      </c>
      <c r="H62" s="23">
        <v>45870</v>
      </c>
      <c r="I62" s="23">
        <v>46234</v>
      </c>
      <c r="J62" s="23">
        <v>45530</v>
      </c>
      <c r="K62" s="23">
        <v>45530</v>
      </c>
      <c r="L62" s="20">
        <v>0</v>
      </c>
      <c r="M62" s="20">
        <v>770</v>
      </c>
      <c r="N62" s="20">
        <v>815</v>
      </c>
      <c r="O62" s="21">
        <v>0</v>
      </c>
      <c r="Q62" s="20">
        <v>850</v>
      </c>
      <c r="R62" s="20">
        <f t="shared" si="4"/>
        <v>815</v>
      </c>
      <c r="S62" s="20">
        <v>815</v>
      </c>
    </row>
    <row r="63" spans="1:19">
      <c r="A63" s="18" t="s">
        <v>2685</v>
      </c>
      <c r="B63" s="18" t="s">
        <v>2686</v>
      </c>
      <c r="C63" s="18" t="s">
        <v>2687</v>
      </c>
      <c r="D63" s="18" t="s">
        <v>2688</v>
      </c>
      <c r="E63" s="18" t="s">
        <v>2689</v>
      </c>
      <c r="F63" s="18" t="s">
        <v>2690</v>
      </c>
      <c r="G63" s="19">
        <v>12</v>
      </c>
      <c r="H63" s="23">
        <v>45870</v>
      </c>
      <c r="I63" s="23">
        <v>46234</v>
      </c>
      <c r="J63" s="23">
        <v>45530</v>
      </c>
      <c r="K63" s="23">
        <v>45530</v>
      </c>
      <c r="L63" s="20">
        <v>0</v>
      </c>
      <c r="M63" s="20">
        <v>770</v>
      </c>
      <c r="N63" s="20">
        <v>815</v>
      </c>
      <c r="O63" s="21">
        <v>0</v>
      </c>
      <c r="Q63" s="20">
        <v>775</v>
      </c>
      <c r="R63" s="20">
        <f t="shared" si="4"/>
        <v>815</v>
      </c>
      <c r="S63" s="20">
        <v>815</v>
      </c>
    </row>
    <row r="64" spans="1:19">
      <c r="A64" s="18" t="s">
        <v>2691</v>
      </c>
      <c r="B64" s="18" t="s">
        <v>2692</v>
      </c>
      <c r="C64" s="18" t="s">
        <v>2693</v>
      </c>
      <c r="D64" s="18" t="s">
        <v>2694</v>
      </c>
      <c r="E64" s="18" t="s">
        <v>2695</v>
      </c>
      <c r="F64" s="18" t="s">
        <v>2696</v>
      </c>
      <c r="G64" s="19">
        <v>12</v>
      </c>
      <c r="H64" s="23">
        <v>45870</v>
      </c>
      <c r="I64" s="23">
        <v>46234</v>
      </c>
      <c r="J64" s="23">
        <v>45530</v>
      </c>
      <c r="K64" s="23">
        <v>45530</v>
      </c>
      <c r="L64" s="20">
        <v>0</v>
      </c>
      <c r="M64" s="20">
        <v>770</v>
      </c>
      <c r="N64" s="20">
        <v>815</v>
      </c>
      <c r="O64" s="21">
        <v>0</v>
      </c>
      <c r="Q64" s="20">
        <v>775</v>
      </c>
      <c r="R64" s="20">
        <f t="shared" si="4"/>
        <v>815</v>
      </c>
      <c r="S64" s="20">
        <v>815</v>
      </c>
    </row>
    <row r="65" spans="1:19">
      <c r="A65" s="18" t="s">
        <v>2697</v>
      </c>
      <c r="B65" s="18" t="s">
        <v>2698</v>
      </c>
      <c r="C65" s="18" t="s">
        <v>2699</v>
      </c>
      <c r="D65" s="18" t="s">
        <v>2700</v>
      </c>
      <c r="E65" s="18" t="s">
        <v>2701</v>
      </c>
      <c r="F65" s="18" t="s">
        <v>2702</v>
      </c>
      <c r="G65" s="19">
        <v>12</v>
      </c>
      <c r="H65" s="23">
        <v>45870</v>
      </c>
      <c r="I65" s="23">
        <v>46234</v>
      </c>
      <c r="J65" s="23">
        <v>45528</v>
      </c>
      <c r="K65" s="23">
        <v>45528</v>
      </c>
      <c r="L65" s="20">
        <v>775</v>
      </c>
      <c r="M65" s="20">
        <v>770</v>
      </c>
      <c r="N65" s="20">
        <v>815</v>
      </c>
      <c r="O65" s="21">
        <v>0</v>
      </c>
      <c r="Q65" s="20">
        <v>775</v>
      </c>
      <c r="R65" s="20">
        <f t="shared" si="4"/>
        <v>815</v>
      </c>
      <c r="S65" s="20">
        <v>815</v>
      </c>
    </row>
    <row r="66" spans="1:19">
      <c r="A66" s="18" t="s">
        <v>2703</v>
      </c>
      <c r="B66" s="18" t="s">
        <v>2704</v>
      </c>
      <c r="C66" s="18" t="s">
        <v>2705</v>
      </c>
      <c r="D66" s="18" t="s">
        <v>2706</v>
      </c>
      <c r="E66" s="18" t="s">
        <v>2707</v>
      </c>
      <c r="F66" s="18" t="s">
        <v>2708</v>
      </c>
      <c r="G66" s="19">
        <v>12</v>
      </c>
      <c r="H66" s="23">
        <v>45870</v>
      </c>
      <c r="I66" s="23">
        <v>46234</v>
      </c>
      <c r="J66" s="23">
        <v>45528</v>
      </c>
      <c r="K66" s="23">
        <v>45528</v>
      </c>
      <c r="L66" s="20">
        <v>775</v>
      </c>
      <c r="M66" s="20">
        <v>770</v>
      </c>
      <c r="N66" s="20">
        <v>815</v>
      </c>
      <c r="O66" s="21">
        <v>0</v>
      </c>
      <c r="Q66" s="20">
        <v>775</v>
      </c>
      <c r="R66" s="20">
        <f t="shared" si="4"/>
        <v>815</v>
      </c>
      <c r="S66" s="20">
        <v>815</v>
      </c>
    </row>
    <row r="67" spans="1:19">
      <c r="A67" s="18" t="s">
        <v>2709</v>
      </c>
      <c r="B67" s="18" t="s">
        <v>2710</v>
      </c>
      <c r="C67" s="18" t="s">
        <v>2711</v>
      </c>
      <c r="D67" s="18" t="s">
        <v>2712</v>
      </c>
      <c r="E67" s="18" t="s">
        <v>2713</v>
      </c>
      <c r="F67" s="18" t="s">
        <v>2714</v>
      </c>
      <c r="G67" s="19">
        <v>12</v>
      </c>
      <c r="H67" s="23">
        <v>45870</v>
      </c>
      <c r="I67" s="23">
        <v>46234</v>
      </c>
      <c r="J67" s="23">
        <v>45534</v>
      </c>
      <c r="K67" s="23">
        <v>45534</v>
      </c>
      <c r="L67" s="20">
        <v>675</v>
      </c>
      <c r="M67" s="20">
        <v>770</v>
      </c>
      <c r="N67" s="20">
        <v>815</v>
      </c>
      <c r="O67" s="21">
        <v>0</v>
      </c>
      <c r="Q67" s="20">
        <v>850</v>
      </c>
      <c r="R67" s="20">
        <f t="shared" si="4"/>
        <v>815</v>
      </c>
      <c r="S67" s="20">
        <v>815</v>
      </c>
    </row>
    <row r="68" spans="1:19">
      <c r="A68" s="18" t="s">
        <v>2715</v>
      </c>
      <c r="B68" s="18" t="s">
        <v>2716</v>
      </c>
      <c r="C68" s="18" t="s">
        <v>2717</v>
      </c>
      <c r="D68" s="18" t="s">
        <v>2718</v>
      </c>
      <c r="E68" s="18" t="s">
        <v>2719</v>
      </c>
      <c r="F68" s="18" t="s">
        <v>2720</v>
      </c>
      <c r="G68" s="19">
        <v>12</v>
      </c>
      <c r="H68" s="23">
        <v>45870</v>
      </c>
      <c r="I68" s="23">
        <v>46234</v>
      </c>
      <c r="J68" s="23">
        <v>45534</v>
      </c>
      <c r="K68" s="23">
        <v>45534</v>
      </c>
      <c r="L68" s="20">
        <v>675</v>
      </c>
      <c r="M68" s="20">
        <v>770</v>
      </c>
      <c r="N68" s="20">
        <v>815</v>
      </c>
      <c r="O68" s="21">
        <v>0</v>
      </c>
      <c r="Q68" s="20">
        <v>775</v>
      </c>
      <c r="R68" s="20">
        <f t="shared" si="4"/>
        <v>815</v>
      </c>
      <c r="S68" s="20">
        <v>815</v>
      </c>
    </row>
    <row r="69" spans="1:19">
      <c r="A69" s="18" t="s">
        <v>2721</v>
      </c>
      <c r="B69" s="18" t="s">
        <v>2722</v>
      </c>
      <c r="C69" s="18" t="s">
        <v>2723</v>
      </c>
      <c r="D69" s="18" t="s">
        <v>2724</v>
      </c>
      <c r="E69" s="18" t="s">
        <v>2725</v>
      </c>
      <c r="F69" s="18" t="s">
        <v>2726</v>
      </c>
      <c r="G69" s="19">
        <v>12</v>
      </c>
      <c r="H69" s="23">
        <v>45870</v>
      </c>
      <c r="I69" s="23">
        <v>46234</v>
      </c>
      <c r="J69" s="23">
        <v>45534</v>
      </c>
      <c r="K69" s="23">
        <v>45534</v>
      </c>
      <c r="L69" s="20">
        <v>0</v>
      </c>
      <c r="M69" s="20">
        <v>770</v>
      </c>
      <c r="N69" s="20">
        <v>815</v>
      </c>
      <c r="O69" s="21">
        <v>0</v>
      </c>
      <c r="Q69" s="20">
        <v>775</v>
      </c>
      <c r="R69" s="20">
        <f t="shared" si="4"/>
        <v>815</v>
      </c>
      <c r="S69" s="20">
        <v>815</v>
      </c>
    </row>
    <row r="70" spans="1:19">
      <c r="A70" s="18" t="s">
        <v>2727</v>
      </c>
      <c r="B70" s="18" t="s">
        <v>2728</v>
      </c>
      <c r="C70" s="18" t="s">
        <v>2729</v>
      </c>
      <c r="D70" s="18" t="s">
        <v>2730</v>
      </c>
      <c r="E70" s="18" t="s">
        <v>2731</v>
      </c>
      <c r="F70" s="18" t="s">
        <v>2732</v>
      </c>
      <c r="G70" s="19">
        <v>12</v>
      </c>
      <c r="H70" s="23">
        <v>45870</v>
      </c>
      <c r="I70" s="23">
        <v>46234</v>
      </c>
      <c r="J70" s="23">
        <v>45534</v>
      </c>
      <c r="K70" s="23">
        <v>45534</v>
      </c>
      <c r="L70" s="20">
        <v>0</v>
      </c>
      <c r="M70" s="20">
        <v>770</v>
      </c>
      <c r="N70" s="20">
        <v>815</v>
      </c>
      <c r="O70" s="21">
        <v>0</v>
      </c>
      <c r="Q70" s="20">
        <v>1350</v>
      </c>
      <c r="R70" s="20">
        <f t="shared" si="4"/>
        <v>815</v>
      </c>
      <c r="S70" s="20">
        <v>815</v>
      </c>
    </row>
    <row r="71" spans="1:19">
      <c r="A71" s="18" t="s">
        <v>2733</v>
      </c>
      <c r="B71" s="18" t="s">
        <v>2734</v>
      </c>
      <c r="C71" s="18" t="s">
        <v>2735</v>
      </c>
      <c r="D71" s="18" t="s">
        <v>2736</v>
      </c>
      <c r="E71" s="18" t="s">
        <v>2737</v>
      </c>
      <c r="F71" s="18" t="s">
        <v>2738</v>
      </c>
      <c r="G71" s="19">
        <v>12</v>
      </c>
      <c r="H71" s="23">
        <v>45870</v>
      </c>
      <c r="I71" s="23">
        <v>46234</v>
      </c>
      <c r="J71" s="23">
        <v>45533</v>
      </c>
      <c r="K71" s="23">
        <v>45534</v>
      </c>
      <c r="L71" s="20">
        <v>887.5</v>
      </c>
      <c r="M71" s="20">
        <v>770</v>
      </c>
      <c r="N71" s="20">
        <v>815</v>
      </c>
      <c r="O71" s="21">
        <v>0</v>
      </c>
      <c r="Q71" s="20">
        <v>1350</v>
      </c>
      <c r="R71" s="20">
        <f t="shared" si="4"/>
        <v>815</v>
      </c>
      <c r="S71" s="20">
        <v>815</v>
      </c>
    </row>
    <row r="72" spans="1:19">
      <c r="A72" s="18" t="s">
        <v>2739</v>
      </c>
      <c r="B72" s="18" t="s">
        <v>2740</v>
      </c>
      <c r="C72" s="18" t="s">
        <v>2741</v>
      </c>
      <c r="D72" s="18" t="s">
        <v>2742</v>
      </c>
      <c r="E72" s="18" t="s">
        <v>2743</v>
      </c>
      <c r="F72" s="18" t="s">
        <v>2744</v>
      </c>
      <c r="G72" s="19">
        <v>12</v>
      </c>
      <c r="H72" s="23">
        <v>45870</v>
      </c>
      <c r="I72" s="23">
        <v>46234</v>
      </c>
      <c r="J72" s="23">
        <v>45533</v>
      </c>
      <c r="K72" s="23">
        <v>45534</v>
      </c>
      <c r="L72" s="20">
        <v>887.5</v>
      </c>
      <c r="M72" s="20">
        <v>770</v>
      </c>
      <c r="N72" s="20">
        <v>815</v>
      </c>
      <c r="O72" s="21">
        <v>0</v>
      </c>
      <c r="Q72" s="20">
        <v>1230</v>
      </c>
      <c r="R72" s="20">
        <f t="shared" si="4"/>
        <v>815</v>
      </c>
      <c r="S72" s="20">
        <v>815</v>
      </c>
    </row>
    <row r="73" spans="1:19">
      <c r="A73" s="18" t="s">
        <v>2745</v>
      </c>
      <c r="B73" s="18" t="s">
        <v>2746</v>
      </c>
      <c r="C73" s="18" t="s">
        <v>2747</v>
      </c>
      <c r="D73" s="18" t="s">
        <v>2748</v>
      </c>
      <c r="E73" s="18" t="s">
        <v>2749</v>
      </c>
      <c r="F73" s="18" t="s">
        <v>2750</v>
      </c>
      <c r="G73" s="19">
        <v>12</v>
      </c>
      <c r="H73" s="23">
        <v>45870</v>
      </c>
      <c r="I73" s="23">
        <v>46234</v>
      </c>
      <c r="J73" s="23">
        <v>45535</v>
      </c>
      <c r="K73" s="23">
        <v>45535</v>
      </c>
      <c r="L73" s="20">
        <v>675</v>
      </c>
      <c r="M73" s="20">
        <v>770</v>
      </c>
      <c r="N73" s="20">
        <v>815</v>
      </c>
      <c r="O73" s="21">
        <v>0</v>
      </c>
      <c r="Q73" s="20">
        <v>775</v>
      </c>
      <c r="R73" s="20">
        <f t="shared" si="4"/>
        <v>815</v>
      </c>
      <c r="S73" s="20">
        <v>815</v>
      </c>
    </row>
    <row r="74" spans="1:19">
      <c r="A74" s="18" t="s">
        <v>2751</v>
      </c>
      <c r="B74" s="18" t="s">
        <v>2752</v>
      </c>
      <c r="C74" s="18" t="s">
        <v>2753</v>
      </c>
      <c r="D74" s="18" t="s">
        <v>2754</v>
      </c>
      <c r="E74" s="18" t="s">
        <v>2755</v>
      </c>
      <c r="F74" s="18" t="s">
        <v>2756</v>
      </c>
      <c r="G74" s="19">
        <v>12</v>
      </c>
      <c r="H74" s="23">
        <v>45870</v>
      </c>
      <c r="I74" s="23">
        <v>46234</v>
      </c>
      <c r="J74" s="23">
        <v>45535</v>
      </c>
      <c r="K74" s="23">
        <v>45535</v>
      </c>
      <c r="L74" s="20">
        <v>675</v>
      </c>
      <c r="M74" s="20">
        <v>770</v>
      </c>
      <c r="N74" s="20">
        <v>815</v>
      </c>
      <c r="O74" s="21">
        <v>0</v>
      </c>
      <c r="Q74" s="20">
        <v>1325</v>
      </c>
      <c r="R74" s="20">
        <f t="shared" si="4"/>
        <v>815</v>
      </c>
      <c r="S74" s="20">
        <v>815</v>
      </c>
    </row>
    <row r="75" spans="1:19">
      <c r="B75" s="18" t="s">
        <v>2757</v>
      </c>
      <c r="D75" s="18" t="s">
        <v>2758</v>
      </c>
      <c r="E75" s="18" t="s">
        <v>2759</v>
      </c>
      <c r="F75" s="18" t="s">
        <v>2760</v>
      </c>
      <c r="G75" s="19">
        <v>12</v>
      </c>
      <c r="H75" s="23">
        <v>45887</v>
      </c>
      <c r="I75" s="23">
        <v>46234</v>
      </c>
      <c r="J75" s="23">
        <v>45540</v>
      </c>
      <c r="K75" s="23">
        <v>45540</v>
      </c>
      <c r="L75" s="20">
        <v>0</v>
      </c>
      <c r="M75" s="20">
        <v>0</v>
      </c>
      <c r="N75" s="20">
        <v>927.5</v>
      </c>
      <c r="O75" s="21">
        <v>0</v>
      </c>
      <c r="Q75" s="20">
        <v>0</v>
      </c>
      <c r="R75" s="20">
        <f t="shared" si="4"/>
        <v>927.5</v>
      </c>
      <c r="S75" s="20">
        <v>927.5</v>
      </c>
    </row>
    <row r="76" spans="1:19">
      <c r="B76" s="18" t="s">
        <v>2761</v>
      </c>
      <c r="D76" s="18" t="s">
        <v>2762</v>
      </c>
      <c r="E76" s="18" t="s">
        <v>2763</v>
      </c>
      <c r="F76" s="18" t="s">
        <v>2764</v>
      </c>
      <c r="G76" s="19">
        <v>12</v>
      </c>
      <c r="H76" s="23">
        <v>45887</v>
      </c>
      <c r="I76" s="23">
        <v>46234</v>
      </c>
      <c r="J76" s="23">
        <v>45540</v>
      </c>
      <c r="K76" s="23">
        <v>45540</v>
      </c>
      <c r="L76" s="20">
        <v>0</v>
      </c>
      <c r="M76" s="20">
        <v>0</v>
      </c>
      <c r="N76" s="20">
        <v>927.5</v>
      </c>
      <c r="O76" s="21">
        <v>0</v>
      </c>
      <c r="Q76" s="20">
        <v>0</v>
      </c>
      <c r="R76" s="20">
        <f t="shared" si="4"/>
        <v>927.5</v>
      </c>
      <c r="S76" s="20">
        <v>927.5</v>
      </c>
    </row>
    <row r="77" spans="1:19">
      <c r="A77" s="17" t="s">
        <v>2765</v>
      </c>
    </row>
    <row r="78" spans="1:19">
      <c r="A78" s="18" t="s">
        <v>2766</v>
      </c>
      <c r="B78" s="18" t="s">
        <v>2767</v>
      </c>
      <c r="C78" s="18" t="s">
        <v>2768</v>
      </c>
      <c r="D78" s="18" t="s">
        <v>2769</v>
      </c>
      <c r="E78" s="18" t="s">
        <v>2770</v>
      </c>
      <c r="F78" s="18" t="s">
        <v>2771</v>
      </c>
      <c r="G78" s="19">
        <v>12</v>
      </c>
      <c r="H78" s="23">
        <v>45870</v>
      </c>
      <c r="I78" s="23">
        <v>46234</v>
      </c>
      <c r="J78" s="23">
        <v>45538</v>
      </c>
      <c r="K78" s="23">
        <v>45538</v>
      </c>
      <c r="L78" s="20">
        <v>0</v>
      </c>
      <c r="M78" s="20">
        <v>1027.8599999999999</v>
      </c>
      <c r="N78" s="20">
        <v>1025</v>
      </c>
      <c r="O78" s="21">
        <v>0</v>
      </c>
      <c r="Q78" s="20">
        <v>795</v>
      </c>
      <c r="R78" s="20">
        <f t="shared" ref="R78:R86" si="5">N78</f>
        <v>1025</v>
      </c>
      <c r="S78" s="20">
        <v>1025</v>
      </c>
    </row>
    <row r="79" spans="1:19">
      <c r="A79" s="18" t="s">
        <v>2772</v>
      </c>
      <c r="B79" s="18" t="s">
        <v>2773</v>
      </c>
      <c r="C79" s="18" t="s">
        <v>2774</v>
      </c>
      <c r="D79" s="18" t="s">
        <v>2775</v>
      </c>
      <c r="E79" s="18" t="s">
        <v>2776</v>
      </c>
      <c r="F79" s="18" t="s">
        <v>2777</v>
      </c>
      <c r="G79" s="19">
        <v>12</v>
      </c>
      <c r="H79" s="23">
        <v>45870</v>
      </c>
      <c r="I79" s="23">
        <v>46234</v>
      </c>
      <c r="J79" s="23">
        <v>45532</v>
      </c>
      <c r="K79" s="23">
        <v>45532</v>
      </c>
      <c r="L79" s="20">
        <v>1025</v>
      </c>
      <c r="M79" s="20">
        <v>1027.8599999999999</v>
      </c>
      <c r="N79" s="20">
        <v>1025</v>
      </c>
      <c r="O79" s="21">
        <v>0</v>
      </c>
      <c r="Q79" s="20">
        <v>960</v>
      </c>
      <c r="R79" s="20">
        <f t="shared" si="5"/>
        <v>1025</v>
      </c>
      <c r="S79" s="20">
        <v>1025</v>
      </c>
    </row>
    <row r="80" spans="1:19">
      <c r="A80" s="18" t="s">
        <v>2778</v>
      </c>
      <c r="B80" s="18" t="s">
        <v>2779</v>
      </c>
      <c r="C80" s="18" t="s">
        <v>2780</v>
      </c>
      <c r="D80" s="18" t="s">
        <v>2781</v>
      </c>
      <c r="E80" s="18" t="s">
        <v>2782</v>
      </c>
      <c r="F80" s="18" t="s">
        <v>2783</v>
      </c>
      <c r="G80" s="19">
        <v>12</v>
      </c>
      <c r="H80" s="23">
        <v>45870</v>
      </c>
      <c r="I80" s="23">
        <v>46234</v>
      </c>
      <c r="J80" s="23">
        <v>45530</v>
      </c>
      <c r="K80" s="23">
        <v>45531</v>
      </c>
      <c r="L80" s="20">
        <v>1025</v>
      </c>
      <c r="M80" s="20">
        <v>1027.8599999999999</v>
      </c>
      <c r="N80" s="20">
        <v>1025</v>
      </c>
      <c r="O80" s="21">
        <v>0</v>
      </c>
      <c r="Q80" s="20">
        <v>960</v>
      </c>
      <c r="R80" s="20">
        <f t="shared" si="5"/>
        <v>1025</v>
      </c>
      <c r="S80" s="20">
        <v>1025</v>
      </c>
    </row>
    <row r="81" spans="1:19">
      <c r="A81" s="18" t="s">
        <v>2784</v>
      </c>
      <c r="B81" s="18" t="s">
        <v>2785</v>
      </c>
      <c r="C81" s="18" t="s">
        <v>2786</v>
      </c>
      <c r="D81" s="18" t="s">
        <v>2787</v>
      </c>
      <c r="E81" s="18" t="s">
        <v>2788</v>
      </c>
      <c r="F81" s="18" t="s">
        <v>2789</v>
      </c>
      <c r="G81" s="19">
        <v>12</v>
      </c>
      <c r="H81" s="23">
        <v>45870</v>
      </c>
      <c r="I81" s="23">
        <v>46234</v>
      </c>
      <c r="J81" s="23">
        <v>45530</v>
      </c>
      <c r="K81" s="23">
        <v>45531</v>
      </c>
      <c r="L81" s="20">
        <v>1025</v>
      </c>
      <c r="M81" s="20">
        <v>1027.8599999999999</v>
      </c>
      <c r="N81" s="20">
        <v>1025</v>
      </c>
      <c r="O81" s="21">
        <v>0</v>
      </c>
      <c r="Q81" s="20">
        <v>875</v>
      </c>
      <c r="R81" s="20">
        <f t="shared" si="5"/>
        <v>1025</v>
      </c>
      <c r="S81" s="20">
        <v>1025</v>
      </c>
    </row>
    <row r="82" spans="1:19">
      <c r="A82" s="18" t="s">
        <v>2790</v>
      </c>
      <c r="B82" s="18" t="s">
        <v>2791</v>
      </c>
      <c r="C82" s="18" t="s">
        <v>2792</v>
      </c>
      <c r="D82" s="18" t="s">
        <v>2793</v>
      </c>
      <c r="E82" s="18" t="s">
        <v>2794</v>
      </c>
      <c r="F82" s="18" t="s">
        <v>2795</v>
      </c>
      <c r="G82" s="19">
        <v>12</v>
      </c>
      <c r="H82" s="23">
        <v>45870</v>
      </c>
      <c r="I82" s="23">
        <v>46234</v>
      </c>
      <c r="J82" s="23">
        <v>45530</v>
      </c>
      <c r="K82" s="23">
        <v>45531</v>
      </c>
      <c r="L82" s="20">
        <v>1025</v>
      </c>
      <c r="M82" s="20">
        <v>1027.8599999999999</v>
      </c>
      <c r="N82" s="20">
        <v>1025</v>
      </c>
      <c r="O82" s="21">
        <v>0</v>
      </c>
      <c r="Q82" s="20">
        <v>795</v>
      </c>
      <c r="R82" s="20">
        <f t="shared" si="5"/>
        <v>1025</v>
      </c>
      <c r="S82" s="20">
        <v>1025</v>
      </c>
    </row>
    <row r="83" spans="1:19">
      <c r="A83" s="18" t="s">
        <v>2796</v>
      </c>
      <c r="B83" s="18" t="s">
        <v>2797</v>
      </c>
      <c r="C83" s="18" t="s">
        <v>2798</v>
      </c>
      <c r="D83" s="18" t="s">
        <v>2799</v>
      </c>
      <c r="E83" s="18" t="s">
        <v>2800</v>
      </c>
      <c r="F83" s="18" t="s">
        <v>2801</v>
      </c>
      <c r="G83" s="19">
        <v>12</v>
      </c>
      <c r="H83" s="23">
        <v>45870</v>
      </c>
      <c r="I83" s="23">
        <v>46234</v>
      </c>
      <c r="J83" s="23">
        <v>45530</v>
      </c>
      <c r="K83" s="23">
        <v>45531</v>
      </c>
      <c r="L83" s="20">
        <v>1025</v>
      </c>
      <c r="M83" s="20">
        <v>1027.8599999999999</v>
      </c>
      <c r="N83" s="20">
        <v>1125</v>
      </c>
      <c r="O83" s="21">
        <v>0</v>
      </c>
      <c r="Q83" s="20">
        <v>795</v>
      </c>
      <c r="R83" s="20">
        <f t="shared" si="5"/>
        <v>1125</v>
      </c>
      <c r="S83" s="20">
        <v>1125</v>
      </c>
    </row>
    <row r="84" spans="1:19">
      <c r="A84" s="18" t="s">
        <v>2802</v>
      </c>
      <c r="B84" s="18" t="s">
        <v>2803</v>
      </c>
      <c r="C84" s="18" t="s">
        <v>2804</v>
      </c>
      <c r="D84" s="18" t="s">
        <v>2805</v>
      </c>
      <c r="E84" s="18" t="s">
        <v>2806</v>
      </c>
      <c r="F84" s="18" t="s">
        <v>2807</v>
      </c>
      <c r="G84" s="19">
        <v>12</v>
      </c>
      <c r="H84" s="23">
        <v>45870</v>
      </c>
      <c r="I84" s="23">
        <v>46234</v>
      </c>
      <c r="J84" s="23">
        <v>45530</v>
      </c>
      <c r="K84" s="23">
        <v>45531</v>
      </c>
      <c r="L84" s="20">
        <v>1025</v>
      </c>
      <c r="M84" s="20">
        <v>1027.8599999999999</v>
      </c>
      <c r="N84" s="20">
        <v>1025</v>
      </c>
      <c r="O84" s="21">
        <v>0</v>
      </c>
      <c r="Q84" s="20">
        <v>795</v>
      </c>
      <c r="R84" s="20">
        <f t="shared" si="5"/>
        <v>1025</v>
      </c>
      <c r="S84" s="20">
        <v>1025</v>
      </c>
    </row>
    <row r="85" spans="1:19">
      <c r="B85" s="18" t="s">
        <v>2808</v>
      </c>
      <c r="D85" s="18" t="s">
        <v>2809</v>
      </c>
      <c r="E85" s="18" t="s">
        <v>2810</v>
      </c>
      <c r="F85" s="18" t="s">
        <v>2811</v>
      </c>
      <c r="G85" s="19">
        <v>12</v>
      </c>
      <c r="H85" s="23">
        <v>45887</v>
      </c>
      <c r="I85" s="23">
        <v>46234</v>
      </c>
      <c r="J85" s="23">
        <v>45530</v>
      </c>
      <c r="K85" s="23">
        <v>45530</v>
      </c>
      <c r="L85" s="20">
        <v>0</v>
      </c>
      <c r="M85" s="20">
        <v>0</v>
      </c>
      <c r="N85" s="20">
        <v>1050</v>
      </c>
      <c r="O85" s="21">
        <v>0</v>
      </c>
      <c r="Q85" s="20">
        <v>0</v>
      </c>
      <c r="R85" s="20">
        <f t="shared" si="5"/>
        <v>1050</v>
      </c>
      <c r="S85" s="20">
        <v>1050</v>
      </c>
    </row>
    <row r="86" spans="1:19">
      <c r="B86" s="18" t="s">
        <v>2812</v>
      </c>
      <c r="D86" s="18" t="s">
        <v>2813</v>
      </c>
      <c r="E86" s="18" t="s">
        <v>2814</v>
      </c>
      <c r="F86" s="18" t="s">
        <v>2815</v>
      </c>
      <c r="G86" s="19">
        <v>12</v>
      </c>
      <c r="H86" s="23">
        <v>45887</v>
      </c>
      <c r="I86" s="23">
        <v>46234</v>
      </c>
      <c r="J86" s="23">
        <v>45533</v>
      </c>
      <c r="K86" s="23">
        <v>45533</v>
      </c>
      <c r="L86" s="20">
        <v>0</v>
      </c>
      <c r="M86" s="20">
        <v>0</v>
      </c>
      <c r="N86" s="20">
        <v>1050</v>
      </c>
      <c r="O86" s="21">
        <v>0</v>
      </c>
      <c r="Q86" s="20">
        <v>0</v>
      </c>
      <c r="R86" s="20">
        <f t="shared" si="5"/>
        <v>1050</v>
      </c>
      <c r="S86" s="20">
        <v>1050</v>
      </c>
    </row>
    <row r="87" spans="1:19">
      <c r="A87" s="17" t="s">
        <v>2816</v>
      </c>
    </row>
    <row r="88" spans="1:19">
      <c r="A88" s="18" t="s">
        <v>2817</v>
      </c>
      <c r="B88" s="18" t="s">
        <v>2818</v>
      </c>
      <c r="C88" s="18" t="s">
        <v>2819</v>
      </c>
      <c r="D88" s="18" t="s">
        <v>2820</v>
      </c>
      <c r="E88" s="18" t="s">
        <v>2821</v>
      </c>
      <c r="F88" s="18" t="s">
        <v>2822</v>
      </c>
      <c r="G88" s="19">
        <v>12</v>
      </c>
      <c r="H88" s="23">
        <v>45870</v>
      </c>
      <c r="I88" s="23">
        <v>46234</v>
      </c>
      <c r="J88" s="23">
        <v>45538</v>
      </c>
      <c r="K88" s="23">
        <v>45538</v>
      </c>
      <c r="L88" s="20">
        <v>0</v>
      </c>
      <c r="M88" s="20">
        <v>1031.07</v>
      </c>
      <c r="N88" s="20">
        <v>1275</v>
      </c>
      <c r="O88" s="21">
        <v>0</v>
      </c>
      <c r="Q88" s="20">
        <v>1025</v>
      </c>
      <c r="R88" s="20">
        <f>N88</f>
        <v>1275</v>
      </c>
      <c r="S88" s="20">
        <v>1275</v>
      </c>
    </row>
    <row r="89" spans="1:19">
      <c r="A89" s="18" t="s">
        <v>2823</v>
      </c>
      <c r="B89" s="18" t="s">
        <v>2824</v>
      </c>
      <c r="C89" s="18" t="s">
        <v>2825</v>
      </c>
      <c r="D89" s="18" t="s">
        <v>2826</v>
      </c>
      <c r="E89" s="18" t="s">
        <v>2827</v>
      </c>
      <c r="F89" s="18" t="s">
        <v>2828</v>
      </c>
      <c r="G89" s="19">
        <v>12</v>
      </c>
      <c r="H89" s="23">
        <v>45870</v>
      </c>
      <c r="I89" s="23">
        <v>46234</v>
      </c>
      <c r="J89" s="23">
        <v>45529</v>
      </c>
      <c r="K89" s="23">
        <v>45529</v>
      </c>
      <c r="L89" s="20">
        <v>0</v>
      </c>
      <c r="M89" s="20">
        <v>1031.07</v>
      </c>
      <c r="N89" s="20">
        <v>1175</v>
      </c>
      <c r="O89" s="21">
        <v>0</v>
      </c>
      <c r="Q89" s="20">
        <v>875</v>
      </c>
      <c r="R89" s="20">
        <f>N89</f>
        <v>1175</v>
      </c>
      <c r="S89" s="20">
        <v>1175</v>
      </c>
    </row>
    <row r="90" spans="1:19">
      <c r="A90" s="18" t="s">
        <v>2829</v>
      </c>
      <c r="B90" s="18" t="s">
        <v>2830</v>
      </c>
      <c r="C90" s="18" t="s">
        <v>2831</v>
      </c>
      <c r="D90" s="18" t="s">
        <v>2832</v>
      </c>
      <c r="E90" s="18" t="s">
        <v>2833</v>
      </c>
      <c r="F90" s="18" t="s">
        <v>2834</v>
      </c>
      <c r="G90" s="19">
        <v>12</v>
      </c>
      <c r="H90" s="23">
        <v>45870</v>
      </c>
      <c r="I90" s="23">
        <v>46234</v>
      </c>
      <c r="J90" s="23">
        <v>45529</v>
      </c>
      <c r="K90" s="23">
        <v>45529</v>
      </c>
      <c r="L90" s="20">
        <v>0</v>
      </c>
      <c r="M90" s="20">
        <v>1031.07</v>
      </c>
      <c r="N90" s="20">
        <v>1175</v>
      </c>
      <c r="O90" s="21">
        <v>0</v>
      </c>
      <c r="Q90" s="20">
        <v>875</v>
      </c>
      <c r="R90" s="20">
        <f>N90</f>
        <v>1175</v>
      </c>
      <c r="S90" s="20">
        <v>1175</v>
      </c>
    </row>
    <row r="91" spans="1:19">
      <c r="A91" s="18" t="s">
        <v>2835</v>
      </c>
      <c r="B91" s="18" t="s">
        <v>2836</v>
      </c>
      <c r="C91" s="18" t="s">
        <v>2837</v>
      </c>
      <c r="D91" s="18" t="s">
        <v>2838</v>
      </c>
      <c r="E91" s="18" t="s">
        <v>2839</v>
      </c>
      <c r="F91" s="18" t="s">
        <v>2840</v>
      </c>
      <c r="G91" s="19">
        <v>12</v>
      </c>
      <c r="H91" s="23">
        <v>45870</v>
      </c>
      <c r="I91" s="23">
        <v>46234</v>
      </c>
      <c r="J91" s="23">
        <v>45529</v>
      </c>
      <c r="K91" s="23">
        <v>45529</v>
      </c>
      <c r="L91" s="20">
        <v>0</v>
      </c>
      <c r="M91" s="20">
        <v>1031.07</v>
      </c>
      <c r="N91" s="20">
        <v>1175</v>
      </c>
      <c r="O91" s="21">
        <v>0</v>
      </c>
      <c r="Q91" s="20">
        <v>875</v>
      </c>
      <c r="R91" s="20">
        <f>N91</f>
        <v>1175</v>
      </c>
      <c r="S91" s="20">
        <v>1175</v>
      </c>
    </row>
    <row r="92" spans="1:19">
      <c r="A92" s="17" t="s">
        <v>2841</v>
      </c>
    </row>
    <row r="93" spans="1:19">
      <c r="A93" s="18" t="s">
        <v>2842</v>
      </c>
      <c r="B93" s="18" t="s">
        <v>2843</v>
      </c>
      <c r="C93" s="18" t="s">
        <v>2844</v>
      </c>
      <c r="D93" s="18" t="s">
        <v>2845</v>
      </c>
      <c r="E93" s="18" t="s">
        <v>2846</v>
      </c>
      <c r="F93" s="18" t="s">
        <v>2847</v>
      </c>
      <c r="G93" s="19">
        <v>12</v>
      </c>
      <c r="H93" s="23">
        <v>45870</v>
      </c>
      <c r="I93" s="23">
        <v>46234</v>
      </c>
      <c r="J93" s="23">
        <v>45528</v>
      </c>
      <c r="K93" s="23">
        <v>45528</v>
      </c>
      <c r="L93" s="20">
        <v>0</v>
      </c>
      <c r="M93" s="20">
        <v>1089</v>
      </c>
      <c r="N93" s="20">
        <v>1100</v>
      </c>
      <c r="O93" s="21">
        <v>0</v>
      </c>
      <c r="Q93" s="20">
        <v>899</v>
      </c>
      <c r="R93" s="20">
        <f>N93</f>
        <v>1100</v>
      </c>
      <c r="S93" s="20">
        <v>1100</v>
      </c>
    </row>
    <row r="94" spans="1:19">
      <c r="A94" s="18" t="s">
        <v>2848</v>
      </c>
      <c r="B94" s="18" t="s">
        <v>2849</v>
      </c>
      <c r="C94" s="18" t="s">
        <v>2850</v>
      </c>
      <c r="D94" s="18" t="s">
        <v>2851</v>
      </c>
      <c r="E94" s="18" t="s">
        <v>2852</v>
      </c>
      <c r="F94" s="18" t="s">
        <v>2853</v>
      </c>
      <c r="G94" s="19">
        <v>12</v>
      </c>
      <c r="H94" s="23">
        <v>45870</v>
      </c>
      <c r="I94" s="23">
        <v>46234</v>
      </c>
      <c r="J94" s="23">
        <v>45528</v>
      </c>
      <c r="K94" s="23">
        <v>45528</v>
      </c>
      <c r="L94" s="20">
        <v>0</v>
      </c>
      <c r="M94" s="20">
        <v>1089</v>
      </c>
      <c r="N94" s="20">
        <v>1100</v>
      </c>
      <c r="O94" s="21">
        <v>0</v>
      </c>
      <c r="Q94" s="20">
        <v>995</v>
      </c>
      <c r="R94" s="20">
        <f>N94</f>
        <v>1100</v>
      </c>
      <c r="S94" s="20">
        <v>1100</v>
      </c>
    </row>
    <row r="95" spans="1:19">
      <c r="A95" s="17" t="s">
        <v>2854</v>
      </c>
    </row>
    <row r="96" spans="1:19">
      <c r="A96" s="18" t="s">
        <v>2855</v>
      </c>
      <c r="B96" s="18" t="s">
        <v>2856</v>
      </c>
      <c r="C96" s="18" t="s">
        <v>2857</v>
      </c>
      <c r="D96" s="18" t="s">
        <v>2858</v>
      </c>
      <c r="E96" s="18" t="s">
        <v>2859</v>
      </c>
      <c r="F96" s="18" t="s">
        <v>2860</v>
      </c>
      <c r="G96" s="19">
        <v>12</v>
      </c>
      <c r="H96" s="23">
        <v>45870</v>
      </c>
      <c r="I96" s="23">
        <v>46234</v>
      </c>
      <c r="J96" s="23">
        <v>45528</v>
      </c>
      <c r="K96" s="23">
        <v>45528</v>
      </c>
      <c r="L96" s="20">
        <v>0</v>
      </c>
      <c r="M96" s="20">
        <v>1140.71</v>
      </c>
      <c r="N96" s="20">
        <v>1150</v>
      </c>
      <c r="O96" s="21">
        <v>0</v>
      </c>
      <c r="Q96" s="20">
        <v>1275</v>
      </c>
      <c r="R96" s="20">
        <f t="shared" ref="R96:R101" si="6">N96</f>
        <v>1150</v>
      </c>
      <c r="S96" s="20">
        <v>1150</v>
      </c>
    </row>
    <row r="97" spans="1:19">
      <c r="A97" s="18" t="s">
        <v>2861</v>
      </c>
      <c r="B97" s="18" t="s">
        <v>2862</v>
      </c>
      <c r="C97" s="18" t="s">
        <v>2863</v>
      </c>
      <c r="D97" s="18" t="s">
        <v>2864</v>
      </c>
      <c r="E97" s="18" t="s">
        <v>2865</v>
      </c>
      <c r="F97" s="18" t="s">
        <v>2866</v>
      </c>
      <c r="G97" s="19">
        <v>12</v>
      </c>
      <c r="H97" s="23">
        <v>45870</v>
      </c>
      <c r="I97" s="23">
        <v>46234</v>
      </c>
      <c r="J97" s="23">
        <v>45534</v>
      </c>
      <c r="K97" s="23">
        <v>45535</v>
      </c>
      <c r="L97" s="20">
        <v>0</v>
      </c>
      <c r="M97" s="20">
        <v>1140.71</v>
      </c>
      <c r="N97" s="20">
        <v>1150</v>
      </c>
      <c r="O97" s="21">
        <v>0</v>
      </c>
      <c r="Q97" s="20">
        <v>934</v>
      </c>
      <c r="R97" s="20">
        <f t="shared" si="6"/>
        <v>1150</v>
      </c>
      <c r="S97" s="20">
        <v>1150</v>
      </c>
    </row>
    <row r="98" spans="1:19">
      <c r="A98" s="18" t="s">
        <v>2867</v>
      </c>
      <c r="B98" s="18" t="s">
        <v>2868</v>
      </c>
      <c r="C98" s="18" t="s">
        <v>2869</v>
      </c>
      <c r="D98" s="18" t="s">
        <v>2870</v>
      </c>
      <c r="E98" s="18" t="s">
        <v>2871</v>
      </c>
      <c r="F98" s="18" t="s">
        <v>2872</v>
      </c>
      <c r="G98" s="19">
        <v>12</v>
      </c>
      <c r="H98" s="23">
        <v>45870</v>
      </c>
      <c r="I98" s="23">
        <v>46234</v>
      </c>
      <c r="J98" s="23">
        <v>45530</v>
      </c>
      <c r="K98" s="23">
        <v>45531</v>
      </c>
      <c r="L98" s="20">
        <v>1145</v>
      </c>
      <c r="M98" s="20">
        <v>1140.71</v>
      </c>
      <c r="N98" s="20">
        <v>1150</v>
      </c>
      <c r="O98" s="21">
        <v>0</v>
      </c>
      <c r="Q98" s="20">
        <v>899</v>
      </c>
      <c r="R98" s="20">
        <f t="shared" si="6"/>
        <v>1150</v>
      </c>
      <c r="S98" s="20">
        <v>1150</v>
      </c>
    </row>
    <row r="99" spans="1:19">
      <c r="A99" s="18" t="s">
        <v>2873</v>
      </c>
      <c r="B99" s="18" t="s">
        <v>2874</v>
      </c>
      <c r="C99" s="18" t="s">
        <v>2875</v>
      </c>
      <c r="D99" s="18" t="s">
        <v>2876</v>
      </c>
      <c r="E99" s="18" t="s">
        <v>2877</v>
      </c>
      <c r="F99" s="18" t="s">
        <v>2878</v>
      </c>
      <c r="G99" s="19">
        <v>12</v>
      </c>
      <c r="H99" s="23">
        <v>45870</v>
      </c>
      <c r="I99" s="23">
        <v>46234</v>
      </c>
      <c r="J99" s="23">
        <v>45529</v>
      </c>
      <c r="K99" s="23">
        <v>45529</v>
      </c>
      <c r="L99" s="20">
        <v>0</v>
      </c>
      <c r="M99" s="20">
        <v>1140.71</v>
      </c>
      <c r="N99" s="20">
        <v>1150</v>
      </c>
      <c r="O99" s="21">
        <v>0</v>
      </c>
      <c r="Q99" s="20">
        <v>1035</v>
      </c>
      <c r="R99" s="20">
        <f t="shared" si="6"/>
        <v>1150</v>
      </c>
      <c r="S99" s="20">
        <v>1150</v>
      </c>
    </row>
    <row r="100" spans="1:19">
      <c r="A100" s="18" t="s">
        <v>2879</v>
      </c>
      <c r="B100" s="18" t="s">
        <v>2880</v>
      </c>
      <c r="C100" s="18" t="s">
        <v>2881</v>
      </c>
      <c r="D100" s="18" t="s">
        <v>2882</v>
      </c>
      <c r="E100" s="18" t="s">
        <v>2883</v>
      </c>
      <c r="F100" s="18" t="s">
        <v>2884</v>
      </c>
      <c r="G100" s="19">
        <v>12</v>
      </c>
      <c r="H100" s="23">
        <v>45870</v>
      </c>
      <c r="I100" s="23">
        <v>46234</v>
      </c>
      <c r="J100" s="23">
        <v>45529</v>
      </c>
      <c r="K100" s="23">
        <v>45529</v>
      </c>
      <c r="L100" s="20">
        <v>0</v>
      </c>
      <c r="M100" s="20">
        <v>1140.71</v>
      </c>
      <c r="N100" s="20">
        <v>1150</v>
      </c>
      <c r="O100" s="21">
        <v>0</v>
      </c>
      <c r="Q100" s="20">
        <v>1035</v>
      </c>
      <c r="R100" s="20">
        <f t="shared" si="6"/>
        <v>1150</v>
      </c>
      <c r="S100" s="20">
        <v>1150</v>
      </c>
    </row>
    <row r="101" spans="1:19">
      <c r="A101" s="18" t="s">
        <v>2885</v>
      </c>
      <c r="B101" s="18" t="s">
        <v>2886</v>
      </c>
      <c r="C101" s="18" t="s">
        <v>2887</v>
      </c>
      <c r="D101" s="18" t="s">
        <v>2888</v>
      </c>
      <c r="E101" s="18" t="s">
        <v>2889</v>
      </c>
      <c r="F101" s="18" t="s">
        <v>2890</v>
      </c>
      <c r="G101" s="19">
        <v>12</v>
      </c>
      <c r="H101" s="23">
        <v>45870</v>
      </c>
      <c r="I101" s="23">
        <v>46234</v>
      </c>
      <c r="J101" s="23">
        <v>45529</v>
      </c>
      <c r="K101" s="23">
        <v>45529</v>
      </c>
      <c r="L101" s="20">
        <v>0</v>
      </c>
      <c r="M101" s="20">
        <v>1140.71</v>
      </c>
      <c r="N101" s="20">
        <v>1150</v>
      </c>
      <c r="O101" s="21">
        <v>0</v>
      </c>
      <c r="Q101" s="20">
        <v>1035</v>
      </c>
      <c r="R101" s="20">
        <f t="shared" si="6"/>
        <v>1150</v>
      </c>
      <c r="S101" s="20">
        <v>1150</v>
      </c>
    </row>
    <row r="102" spans="1:19">
      <c r="A102" s="17" t="s">
        <v>2891</v>
      </c>
    </row>
    <row r="103" spans="1:19">
      <c r="A103" s="18" t="s">
        <v>2892</v>
      </c>
      <c r="B103" s="18" t="s">
        <v>2893</v>
      </c>
      <c r="C103" s="18" t="s">
        <v>2894</v>
      </c>
      <c r="D103" s="18" t="s">
        <v>2895</v>
      </c>
      <c r="E103" s="18" t="s">
        <v>2896</v>
      </c>
      <c r="F103" s="18" t="s">
        <v>2897</v>
      </c>
      <c r="G103" s="19">
        <v>12</v>
      </c>
      <c r="H103" s="23">
        <v>45870</v>
      </c>
      <c r="I103" s="23">
        <v>46234</v>
      </c>
      <c r="J103" s="23">
        <v>45538</v>
      </c>
      <c r="K103" s="23">
        <v>45538</v>
      </c>
      <c r="L103" s="20">
        <v>1425</v>
      </c>
      <c r="M103" s="20">
        <v>1610.71</v>
      </c>
      <c r="N103" s="20">
        <v>1650</v>
      </c>
      <c r="O103" s="21">
        <v>0</v>
      </c>
      <c r="Q103" s="20">
        <v>1299</v>
      </c>
      <c r="R103" s="20">
        <f t="shared" ref="R103:R112" si="7">N103</f>
        <v>1650</v>
      </c>
      <c r="S103" s="20">
        <v>1650</v>
      </c>
    </row>
    <row r="104" spans="1:19">
      <c r="A104" s="18" t="s">
        <v>2898</v>
      </c>
      <c r="B104" s="18" t="s">
        <v>2899</v>
      </c>
      <c r="C104" s="18" t="s">
        <v>2900</v>
      </c>
      <c r="D104" s="18" t="s">
        <v>2901</v>
      </c>
      <c r="E104" s="18" t="s">
        <v>2902</v>
      </c>
      <c r="F104" s="18" t="s">
        <v>2903</v>
      </c>
      <c r="G104" s="19">
        <v>12</v>
      </c>
      <c r="H104" s="23">
        <v>45870</v>
      </c>
      <c r="I104" s="23">
        <v>46234</v>
      </c>
      <c r="J104" s="23">
        <v>45528</v>
      </c>
      <c r="K104" s="23">
        <v>45528</v>
      </c>
      <c r="L104" s="20">
        <v>1600</v>
      </c>
      <c r="M104" s="20">
        <v>1610.71</v>
      </c>
      <c r="N104" s="20">
        <v>1650</v>
      </c>
      <c r="O104" s="21">
        <v>0</v>
      </c>
      <c r="Q104" s="20">
        <v>1274</v>
      </c>
      <c r="R104" s="20">
        <f t="shared" si="7"/>
        <v>1650</v>
      </c>
      <c r="S104" s="20">
        <v>1650</v>
      </c>
    </row>
    <row r="105" spans="1:19">
      <c r="A105" s="18" t="s">
        <v>2904</v>
      </c>
      <c r="B105" s="18" t="s">
        <v>2905</v>
      </c>
      <c r="C105" s="18" t="s">
        <v>2906</v>
      </c>
      <c r="D105" s="18" t="s">
        <v>2907</v>
      </c>
      <c r="E105" s="18" t="s">
        <v>2908</v>
      </c>
      <c r="F105" s="18" t="s">
        <v>2909</v>
      </c>
      <c r="G105" s="19">
        <v>12</v>
      </c>
      <c r="H105" s="23">
        <v>45870</v>
      </c>
      <c r="I105" s="23">
        <v>46234</v>
      </c>
      <c r="J105" s="23">
        <v>45533</v>
      </c>
      <c r="K105" s="23">
        <v>45534</v>
      </c>
      <c r="L105" s="20">
        <v>1600</v>
      </c>
      <c r="M105" s="20">
        <v>1610.71</v>
      </c>
      <c r="N105" s="20">
        <v>1650</v>
      </c>
      <c r="O105" s="21">
        <v>0</v>
      </c>
      <c r="Q105" s="20">
        <v>1195</v>
      </c>
      <c r="R105" s="20">
        <f t="shared" si="7"/>
        <v>1650</v>
      </c>
      <c r="S105" s="20">
        <v>1650</v>
      </c>
    </row>
    <row r="106" spans="1:19">
      <c r="A106" s="18" t="s">
        <v>2910</v>
      </c>
      <c r="B106" s="18" t="s">
        <v>2911</v>
      </c>
      <c r="C106" s="18" t="s">
        <v>2912</v>
      </c>
      <c r="D106" s="18" t="s">
        <v>2913</v>
      </c>
      <c r="E106" s="18" t="s">
        <v>2914</v>
      </c>
      <c r="F106" s="18" t="s">
        <v>2915</v>
      </c>
      <c r="G106" s="19">
        <v>12</v>
      </c>
      <c r="H106" s="23">
        <v>45870</v>
      </c>
      <c r="I106" s="23">
        <v>46234</v>
      </c>
      <c r="J106" s="23">
        <v>45538</v>
      </c>
      <c r="K106" s="23">
        <v>45538</v>
      </c>
      <c r="L106" s="20">
        <v>1570</v>
      </c>
      <c r="M106" s="20">
        <v>1610.71</v>
      </c>
      <c r="N106" s="20">
        <v>1650</v>
      </c>
      <c r="O106" s="21">
        <v>0</v>
      </c>
      <c r="Q106" s="20">
        <v>1274</v>
      </c>
      <c r="R106" s="20">
        <f t="shared" si="7"/>
        <v>1650</v>
      </c>
      <c r="S106" s="20">
        <v>1650</v>
      </c>
    </row>
    <row r="107" spans="1:19">
      <c r="A107" s="18" t="s">
        <v>2916</v>
      </c>
      <c r="B107" s="18" t="s">
        <v>2917</v>
      </c>
      <c r="C107" s="18" t="s">
        <v>2918</v>
      </c>
      <c r="D107" s="18" t="s">
        <v>2919</v>
      </c>
      <c r="E107" s="18" t="s">
        <v>2920</v>
      </c>
      <c r="F107" s="18" t="s">
        <v>2921</v>
      </c>
      <c r="G107" s="19">
        <v>12</v>
      </c>
      <c r="H107" s="23">
        <v>45870</v>
      </c>
      <c r="I107" s="23">
        <v>46234</v>
      </c>
      <c r="J107" s="23">
        <v>45533</v>
      </c>
      <c r="K107" s="23">
        <v>45534</v>
      </c>
      <c r="L107" s="20">
        <v>1600</v>
      </c>
      <c r="M107" s="20">
        <v>1610.71</v>
      </c>
      <c r="N107" s="20">
        <v>1650</v>
      </c>
      <c r="O107" s="21">
        <v>0</v>
      </c>
      <c r="Q107" s="20">
        <v>1195</v>
      </c>
      <c r="R107" s="20">
        <f t="shared" si="7"/>
        <v>1650</v>
      </c>
      <c r="S107" s="20">
        <v>1650</v>
      </c>
    </row>
    <row r="108" spans="1:19">
      <c r="A108" s="18" t="s">
        <v>2922</v>
      </c>
      <c r="B108" s="18" t="s">
        <v>2923</v>
      </c>
      <c r="C108" s="18" t="s">
        <v>2924</v>
      </c>
      <c r="D108" s="18" t="s">
        <v>2925</v>
      </c>
      <c r="E108" s="18" t="s">
        <v>2926</v>
      </c>
      <c r="F108" s="18" t="s">
        <v>2927</v>
      </c>
      <c r="G108" s="19">
        <v>12</v>
      </c>
      <c r="H108" s="23">
        <v>45870</v>
      </c>
      <c r="I108" s="23">
        <v>46234</v>
      </c>
      <c r="J108" s="23">
        <v>45533</v>
      </c>
      <c r="K108" s="23">
        <v>45534</v>
      </c>
      <c r="L108" s="20">
        <v>1600</v>
      </c>
      <c r="M108" s="20">
        <v>1610.71</v>
      </c>
      <c r="N108" s="20">
        <v>1650</v>
      </c>
      <c r="O108" s="21">
        <v>0</v>
      </c>
      <c r="Q108" s="20">
        <v>1274</v>
      </c>
      <c r="R108" s="20">
        <f t="shared" si="7"/>
        <v>1650</v>
      </c>
      <c r="S108" s="20">
        <v>1650</v>
      </c>
    </row>
    <row r="109" spans="1:19">
      <c r="A109" s="18" t="s">
        <v>2928</v>
      </c>
      <c r="B109" s="18" t="s">
        <v>2929</v>
      </c>
      <c r="C109" s="18" t="s">
        <v>2930</v>
      </c>
      <c r="D109" s="18" t="s">
        <v>2931</v>
      </c>
      <c r="E109" s="18" t="s">
        <v>2932</v>
      </c>
      <c r="F109" s="18" t="s">
        <v>2933</v>
      </c>
      <c r="G109" s="19">
        <v>12</v>
      </c>
      <c r="H109" s="23">
        <v>45870</v>
      </c>
      <c r="I109" s="23">
        <v>46234</v>
      </c>
      <c r="J109" s="23">
        <v>45532</v>
      </c>
      <c r="K109" s="23">
        <v>45533</v>
      </c>
      <c r="L109" s="20">
        <v>1600</v>
      </c>
      <c r="M109" s="20">
        <v>1610.71</v>
      </c>
      <c r="N109" s="20">
        <v>1650</v>
      </c>
      <c r="O109" s="21">
        <v>0</v>
      </c>
      <c r="Q109" s="20">
        <v>1169</v>
      </c>
      <c r="R109" s="20">
        <f t="shared" si="7"/>
        <v>1650</v>
      </c>
      <c r="S109" s="20">
        <v>1650</v>
      </c>
    </row>
    <row r="110" spans="1:19">
      <c r="A110" s="18" t="s">
        <v>2934</v>
      </c>
      <c r="B110" s="18" t="s">
        <v>2935</v>
      </c>
      <c r="C110" s="18" t="s">
        <v>2936</v>
      </c>
      <c r="D110" s="18" t="s">
        <v>2937</v>
      </c>
      <c r="E110" s="18" t="s">
        <v>2938</v>
      </c>
      <c r="F110" s="18" t="s">
        <v>2939</v>
      </c>
      <c r="G110" s="19">
        <v>12</v>
      </c>
      <c r="H110" s="23">
        <v>45870</v>
      </c>
      <c r="I110" s="23">
        <v>46234</v>
      </c>
      <c r="J110" s="23">
        <v>45528</v>
      </c>
      <c r="K110" s="23">
        <v>45528</v>
      </c>
      <c r="L110" s="20">
        <v>1645</v>
      </c>
      <c r="M110" s="20">
        <v>1610.71</v>
      </c>
      <c r="N110" s="20">
        <v>1725</v>
      </c>
      <c r="O110" s="21">
        <v>0</v>
      </c>
      <c r="Q110" s="20">
        <v>1274</v>
      </c>
      <c r="R110" s="20">
        <f t="shared" si="7"/>
        <v>1725</v>
      </c>
      <c r="S110" s="20">
        <v>1725</v>
      </c>
    </row>
    <row r="111" spans="1:19">
      <c r="A111" s="18" t="s">
        <v>2940</v>
      </c>
      <c r="B111" s="18" t="s">
        <v>2941</v>
      </c>
      <c r="C111" s="18" t="s">
        <v>2942</v>
      </c>
      <c r="D111" s="18" t="s">
        <v>2943</v>
      </c>
      <c r="E111" s="18" t="s">
        <v>2944</v>
      </c>
      <c r="F111" s="18" t="s">
        <v>2945</v>
      </c>
      <c r="G111" s="19">
        <v>12</v>
      </c>
      <c r="H111" s="23">
        <v>45870</v>
      </c>
      <c r="I111" s="23">
        <v>46234</v>
      </c>
      <c r="J111" s="23">
        <v>45531</v>
      </c>
      <c r="K111" s="23">
        <v>45532</v>
      </c>
      <c r="L111" s="20">
        <v>0</v>
      </c>
      <c r="M111" s="20">
        <v>1610.71</v>
      </c>
      <c r="N111" s="20">
        <v>1725</v>
      </c>
      <c r="O111" s="21">
        <v>0</v>
      </c>
      <c r="Q111" s="20">
        <v>1215</v>
      </c>
      <c r="R111" s="20">
        <f t="shared" si="7"/>
        <v>1725</v>
      </c>
      <c r="S111" s="20">
        <v>1725</v>
      </c>
    </row>
    <row r="112" spans="1:19">
      <c r="B112" s="18" t="s">
        <v>2946</v>
      </c>
      <c r="D112" s="18" t="s">
        <v>2947</v>
      </c>
      <c r="E112" s="18" t="s">
        <v>2948</v>
      </c>
      <c r="F112" s="18" t="s">
        <v>2949</v>
      </c>
      <c r="G112" s="19">
        <v>12</v>
      </c>
      <c r="H112" s="23">
        <v>45887</v>
      </c>
      <c r="I112" s="23">
        <v>46234</v>
      </c>
      <c r="J112" s="23">
        <v>45533</v>
      </c>
      <c r="K112" s="23">
        <v>45534</v>
      </c>
      <c r="L112" s="20">
        <v>0</v>
      </c>
      <c r="M112" s="20">
        <v>0</v>
      </c>
      <c r="N112" s="20">
        <v>1695</v>
      </c>
      <c r="O112" s="21">
        <v>0</v>
      </c>
      <c r="Q112" s="20">
        <v>0</v>
      </c>
      <c r="R112" s="20">
        <f t="shared" si="7"/>
        <v>1695</v>
      </c>
      <c r="S112" s="20">
        <v>1695</v>
      </c>
    </row>
    <row r="113" spans="1:19">
      <c r="A113" s="17" t="s">
        <v>2950</v>
      </c>
    </row>
    <row r="114" spans="1:19">
      <c r="A114" s="18" t="s">
        <v>2951</v>
      </c>
      <c r="B114" s="18" t="s">
        <v>2952</v>
      </c>
      <c r="C114" s="18" t="s">
        <v>2953</v>
      </c>
      <c r="D114" s="18" t="s">
        <v>2954</v>
      </c>
      <c r="E114" s="18" t="s">
        <v>2955</v>
      </c>
      <c r="F114" s="18" t="s">
        <v>2956</v>
      </c>
      <c r="G114" s="19">
        <v>12</v>
      </c>
      <c r="H114" s="23">
        <v>45870</v>
      </c>
      <c r="I114" s="23">
        <v>46234</v>
      </c>
      <c r="J114" s="23">
        <v>45530</v>
      </c>
      <c r="K114" s="23">
        <v>45531</v>
      </c>
      <c r="L114" s="20">
        <v>0</v>
      </c>
      <c r="M114" s="20">
        <v>1800.95</v>
      </c>
      <c r="N114" s="20">
        <v>1895</v>
      </c>
      <c r="O114" s="21">
        <v>0</v>
      </c>
      <c r="Q114" s="20">
        <v>1315</v>
      </c>
      <c r="R114" s="20">
        <f>N114</f>
        <v>1895</v>
      </c>
      <c r="S114" s="20">
        <v>1895</v>
      </c>
    </row>
    <row r="115" spans="1:19">
      <c r="A115" s="18" t="s">
        <v>2957</v>
      </c>
      <c r="B115" s="18" t="s">
        <v>2958</v>
      </c>
      <c r="C115" s="18" t="s">
        <v>2959</v>
      </c>
      <c r="D115" s="18" t="s">
        <v>2960</v>
      </c>
      <c r="E115" s="18" t="s">
        <v>2961</v>
      </c>
      <c r="F115" s="18" t="s">
        <v>2962</v>
      </c>
      <c r="G115" s="19">
        <v>12</v>
      </c>
      <c r="H115" s="23">
        <v>45870</v>
      </c>
      <c r="I115" s="23">
        <v>46234</v>
      </c>
      <c r="J115" s="23">
        <v>45527</v>
      </c>
      <c r="K115" s="23">
        <v>45528</v>
      </c>
      <c r="L115" s="20">
        <v>0</v>
      </c>
      <c r="M115" s="20">
        <v>1800.95</v>
      </c>
      <c r="N115" s="20">
        <v>1895</v>
      </c>
      <c r="O115" s="21">
        <v>0</v>
      </c>
      <c r="Q115" s="20">
        <v>1315</v>
      </c>
      <c r="R115" s="20">
        <f>N115</f>
        <v>1895</v>
      </c>
      <c r="S115" s="20">
        <v>1895</v>
      </c>
    </row>
    <row r="116" spans="1:19">
      <c r="A116" s="18" t="s">
        <v>2963</v>
      </c>
      <c r="B116" s="18" t="s">
        <v>2964</v>
      </c>
      <c r="C116" s="18" t="s">
        <v>2965</v>
      </c>
      <c r="D116" s="18" t="s">
        <v>2966</v>
      </c>
      <c r="E116" s="18" t="s">
        <v>2967</v>
      </c>
      <c r="F116" s="18" t="s">
        <v>2968</v>
      </c>
      <c r="G116" s="19">
        <v>12</v>
      </c>
      <c r="H116" s="23">
        <v>45870</v>
      </c>
      <c r="I116" s="23">
        <v>46234</v>
      </c>
      <c r="J116" s="23">
        <v>45530</v>
      </c>
      <c r="K116" s="23">
        <v>45530</v>
      </c>
      <c r="L116" s="20">
        <v>0</v>
      </c>
      <c r="M116" s="20">
        <v>1800.95</v>
      </c>
      <c r="N116" s="20">
        <v>1895</v>
      </c>
      <c r="O116" s="21">
        <v>0</v>
      </c>
      <c r="Q116" s="20">
        <v>1285</v>
      </c>
      <c r="R116" s="20">
        <f>N116</f>
        <v>1895</v>
      </c>
      <c r="S116" s="20">
        <v>1895</v>
      </c>
    </row>
    <row r="117" spans="1:19">
      <c r="A117" s="18" t="s">
        <v>2969</v>
      </c>
      <c r="B117" s="18" t="s">
        <v>2970</v>
      </c>
      <c r="C117" s="18" t="s">
        <v>2971</v>
      </c>
      <c r="D117" s="18" t="s">
        <v>2972</v>
      </c>
      <c r="E117" s="18" t="s">
        <v>2973</v>
      </c>
      <c r="F117" s="18" t="s">
        <v>2974</v>
      </c>
      <c r="G117" s="19">
        <v>12</v>
      </c>
      <c r="H117" s="23">
        <v>45870</v>
      </c>
      <c r="I117" s="23">
        <v>46234</v>
      </c>
      <c r="J117" s="23">
        <v>45528</v>
      </c>
      <c r="K117" s="23">
        <v>45528</v>
      </c>
      <c r="L117" s="20">
        <v>1830</v>
      </c>
      <c r="M117" s="20">
        <v>1800.95</v>
      </c>
      <c r="N117" s="20">
        <v>1970</v>
      </c>
      <c r="O117" s="21">
        <v>0</v>
      </c>
      <c r="Q117" s="20">
        <v>1315</v>
      </c>
      <c r="R117" s="20">
        <f>N117</f>
        <v>1970</v>
      </c>
      <c r="S117" s="20">
        <v>1970</v>
      </c>
    </row>
    <row r="118" spans="1:19">
      <c r="A118" s="18" t="s">
        <v>2975</v>
      </c>
      <c r="B118" s="18" t="s">
        <v>2976</v>
      </c>
      <c r="C118" s="18" t="s">
        <v>2977</v>
      </c>
      <c r="D118" s="18" t="s">
        <v>2978</v>
      </c>
      <c r="E118" s="18" t="s">
        <v>2979</v>
      </c>
      <c r="F118" s="18" t="s">
        <v>2980</v>
      </c>
      <c r="G118" s="19">
        <v>12</v>
      </c>
      <c r="H118" s="23">
        <v>45870</v>
      </c>
      <c r="I118" s="23">
        <v>46234</v>
      </c>
      <c r="J118" s="23">
        <v>45529</v>
      </c>
      <c r="K118" s="23">
        <v>45530</v>
      </c>
      <c r="L118" s="20">
        <v>1855</v>
      </c>
      <c r="M118" s="20">
        <v>1800.95</v>
      </c>
      <c r="N118" s="20">
        <v>2170</v>
      </c>
      <c r="O118" s="21">
        <v>0</v>
      </c>
      <c r="Q118" s="20">
        <v>1285</v>
      </c>
      <c r="R118" s="20">
        <f>N118</f>
        <v>2170</v>
      </c>
      <c r="S118" s="20">
        <v>2170</v>
      </c>
    </row>
    <row r="119" spans="1:19">
      <c r="A119" s="17" t="s">
        <v>2981</v>
      </c>
    </row>
    <row r="120" spans="1:19">
      <c r="A120" s="18" t="s">
        <v>2982</v>
      </c>
      <c r="B120" s="18" t="s">
        <v>2983</v>
      </c>
      <c r="C120" s="18" t="s">
        <v>2984</v>
      </c>
      <c r="D120" s="18" t="s">
        <v>2985</v>
      </c>
      <c r="E120" s="18" t="s">
        <v>2986</v>
      </c>
      <c r="F120" s="18" t="s">
        <v>2987</v>
      </c>
      <c r="G120" s="19">
        <v>12</v>
      </c>
      <c r="H120" s="23">
        <v>45870</v>
      </c>
      <c r="I120" s="23">
        <v>46234</v>
      </c>
      <c r="J120" s="23">
        <v>45530</v>
      </c>
      <c r="K120" s="23">
        <v>45530</v>
      </c>
      <c r="L120" s="20">
        <v>1895</v>
      </c>
      <c r="M120" s="20">
        <v>1822.14</v>
      </c>
      <c r="N120" s="20">
        <v>2070</v>
      </c>
      <c r="O120" s="21">
        <v>0</v>
      </c>
      <c r="Q120" s="20">
        <v>1285</v>
      </c>
      <c r="R120" s="20">
        <f>N120</f>
        <v>2070</v>
      </c>
      <c r="S120" s="20">
        <v>2070</v>
      </c>
    </row>
    <row r="121" spans="1:19">
      <c r="A121" s="17" t="s">
        <v>2988</v>
      </c>
    </row>
    <row r="122" spans="1:19">
      <c r="A122" s="18" t="s">
        <v>2989</v>
      </c>
      <c r="B122" s="18" t="s">
        <v>2990</v>
      </c>
      <c r="C122" s="18" t="s">
        <v>2991</v>
      </c>
      <c r="D122" s="18" t="s">
        <v>2992</v>
      </c>
      <c r="E122" s="18" t="s">
        <v>2993</v>
      </c>
      <c r="F122" s="18" t="s">
        <v>2994</v>
      </c>
      <c r="G122" s="19">
        <v>12</v>
      </c>
      <c r="H122" s="23">
        <v>45870</v>
      </c>
      <c r="I122" s="23">
        <v>46234</v>
      </c>
      <c r="J122" s="23">
        <v>45533</v>
      </c>
      <c r="K122" s="23">
        <v>45533</v>
      </c>
      <c r="L122" s="20">
        <v>975</v>
      </c>
      <c r="M122" s="20">
        <v>968.75</v>
      </c>
      <c r="N122" s="20">
        <v>1045</v>
      </c>
      <c r="O122" s="21">
        <v>0</v>
      </c>
      <c r="Q122" s="20">
        <v>1665</v>
      </c>
      <c r="R122" s="20">
        <f t="shared" ref="R122:R127" si="8">N122</f>
        <v>1045</v>
      </c>
      <c r="S122" s="20">
        <v>1045</v>
      </c>
    </row>
    <row r="123" spans="1:19">
      <c r="A123" s="18" t="s">
        <v>2995</v>
      </c>
      <c r="B123" s="18" t="s">
        <v>2996</v>
      </c>
      <c r="C123" s="18" t="s">
        <v>2997</v>
      </c>
      <c r="D123" s="18" t="s">
        <v>2998</v>
      </c>
      <c r="E123" s="18" t="s">
        <v>2999</v>
      </c>
      <c r="F123" s="18" t="s">
        <v>3000</v>
      </c>
      <c r="G123" s="19">
        <v>12</v>
      </c>
      <c r="H123" s="23">
        <v>45870</v>
      </c>
      <c r="I123" s="23">
        <v>46234</v>
      </c>
      <c r="J123" s="23">
        <v>45533</v>
      </c>
      <c r="K123" s="23">
        <v>45533</v>
      </c>
      <c r="L123" s="20">
        <v>975</v>
      </c>
      <c r="M123" s="20">
        <v>968.75</v>
      </c>
      <c r="N123" s="20">
        <v>1045</v>
      </c>
      <c r="O123" s="21">
        <v>0</v>
      </c>
      <c r="Q123" s="20">
        <v>1550</v>
      </c>
      <c r="R123" s="20">
        <f t="shared" si="8"/>
        <v>1045</v>
      </c>
      <c r="S123" s="20">
        <v>1045</v>
      </c>
    </row>
    <row r="124" spans="1:19">
      <c r="A124" s="18" t="s">
        <v>3001</v>
      </c>
      <c r="B124" s="18" t="s">
        <v>3002</v>
      </c>
      <c r="C124" s="18" t="s">
        <v>3003</v>
      </c>
      <c r="D124" s="18" t="s">
        <v>3004</v>
      </c>
      <c r="E124" s="18" t="s">
        <v>3005</v>
      </c>
      <c r="F124" s="18" t="s">
        <v>3006</v>
      </c>
      <c r="G124" s="19">
        <v>12</v>
      </c>
      <c r="H124" s="23">
        <v>45870</v>
      </c>
      <c r="I124" s="23">
        <v>46234</v>
      </c>
      <c r="J124" s="23">
        <v>45531</v>
      </c>
      <c r="K124" s="23">
        <v>45532</v>
      </c>
      <c r="L124" s="20">
        <v>0</v>
      </c>
      <c r="M124" s="20">
        <v>968.75</v>
      </c>
      <c r="N124" s="20">
        <v>1132.5</v>
      </c>
      <c r="O124" s="21">
        <v>0</v>
      </c>
      <c r="Q124" s="20">
        <v>799</v>
      </c>
      <c r="R124" s="20">
        <f t="shared" si="8"/>
        <v>1132.5</v>
      </c>
      <c r="S124" s="20">
        <v>1132.5</v>
      </c>
    </row>
    <row r="125" spans="1:19">
      <c r="A125" s="18" t="s">
        <v>3007</v>
      </c>
      <c r="B125" s="18" t="s">
        <v>3008</v>
      </c>
      <c r="C125" s="18" t="s">
        <v>3009</v>
      </c>
      <c r="D125" s="18" t="s">
        <v>3010</v>
      </c>
      <c r="E125" s="18" t="s">
        <v>3011</v>
      </c>
      <c r="F125" s="18" t="s">
        <v>3012</v>
      </c>
      <c r="G125" s="19">
        <v>12</v>
      </c>
      <c r="H125" s="23">
        <v>45870</v>
      </c>
      <c r="I125" s="23">
        <v>46234</v>
      </c>
      <c r="J125" s="23">
        <v>45531</v>
      </c>
      <c r="K125" s="23">
        <v>45532</v>
      </c>
      <c r="L125" s="20">
        <v>0</v>
      </c>
      <c r="M125" s="20">
        <v>968.75</v>
      </c>
      <c r="N125" s="20">
        <v>1132.5</v>
      </c>
      <c r="O125" s="21">
        <v>0</v>
      </c>
      <c r="Q125" s="20">
        <v>799</v>
      </c>
      <c r="R125" s="20">
        <f t="shared" si="8"/>
        <v>1132.5</v>
      </c>
      <c r="S125" s="20">
        <v>1132.5</v>
      </c>
    </row>
    <row r="126" spans="1:19">
      <c r="B126" s="18" t="s">
        <v>3013</v>
      </c>
      <c r="D126" s="18" t="s">
        <v>3014</v>
      </c>
      <c r="E126" s="18" t="s">
        <v>3015</v>
      </c>
      <c r="F126" s="18" t="s">
        <v>3016</v>
      </c>
      <c r="G126" s="19">
        <v>12</v>
      </c>
      <c r="H126" s="23">
        <v>45887</v>
      </c>
      <c r="I126" s="23">
        <v>46234</v>
      </c>
      <c r="J126" s="23">
        <v>45531</v>
      </c>
      <c r="K126" s="23">
        <v>45532</v>
      </c>
      <c r="L126" s="20">
        <v>1170</v>
      </c>
      <c r="M126" s="20">
        <v>0</v>
      </c>
      <c r="N126" s="20">
        <v>1170</v>
      </c>
      <c r="O126" s="21">
        <v>0</v>
      </c>
      <c r="Q126" s="20">
        <v>0</v>
      </c>
      <c r="R126" s="20">
        <f t="shared" si="8"/>
        <v>1170</v>
      </c>
      <c r="S126" s="20">
        <v>1170</v>
      </c>
    </row>
    <row r="127" spans="1:19">
      <c r="B127" s="18" t="s">
        <v>3017</v>
      </c>
      <c r="D127" s="18" t="s">
        <v>3018</v>
      </c>
      <c r="E127" s="18" t="s">
        <v>3019</v>
      </c>
      <c r="F127" s="18" t="s">
        <v>3020</v>
      </c>
      <c r="G127" s="19">
        <v>12</v>
      </c>
      <c r="H127" s="23">
        <v>45887</v>
      </c>
      <c r="I127" s="23">
        <v>46234</v>
      </c>
      <c r="J127" s="23">
        <v>45531</v>
      </c>
      <c r="K127" s="23">
        <v>45532</v>
      </c>
      <c r="L127" s="20">
        <v>1170</v>
      </c>
      <c r="M127" s="20">
        <v>0</v>
      </c>
      <c r="N127" s="20">
        <v>1170</v>
      </c>
      <c r="O127" s="21">
        <v>0</v>
      </c>
      <c r="Q127" s="20">
        <v>0</v>
      </c>
      <c r="R127" s="20">
        <f t="shared" si="8"/>
        <v>1170</v>
      </c>
      <c r="S127" s="20">
        <v>1170</v>
      </c>
    </row>
    <row r="128" spans="1:19">
      <c r="A128" s="16" t="s">
        <v>3021</v>
      </c>
      <c r="B128" s="12">
        <f>COUNTA(B31:B33)+COUNTA(B35:B36)+COUNTA(B38:B41)+COUNTA(B43:B50)+COUNTA(B52:B59)+COUNTA(B61:B76)+COUNTA(B78:B86)+COUNTA(B88:B91)+COUNTA(B93:B94)+COUNTA(B96:B101)+COUNTA(B103:B112)+COUNTA(B114:B118)+COUNTA(B120:B120)+COUNTA(B122:B127)</f>
        <v>84</v>
      </c>
      <c r="G128" s="13">
        <f>IF((COUNTA(G31:G33)+COUNTA(G35:G36)+COUNTA(G38:G41)+COUNTA(G43:G50)+COUNTA(G52:G59)+COUNTA(G61:G76)+COUNTA(G78:G86)+COUNTA(G88:G91)+COUNTA(G93:G94)+COUNTA(G96:G101)+COUNTA(G103:G112)+COUNTA(G114:G118)+COUNTA(G120:G120)+COUNTA(G122:G127))=0,0,(SUM(G31:G33)+SUM(G35:G36)+SUM(G38:G41)+SUM(G43:G50)+SUM(G52:G59)+SUM(G61:G76)+SUM(G78:G86)+SUM(G88:G91)+SUM(G93:G94)+SUM(G96:G101)+SUM(G103:G112)+SUM(G114:G118)+SUM(G120:G120)+SUM(G122:G127))/(COUNTA(G31:G33)+COUNTA(G35:G36)+COUNTA(G38:G41)+COUNTA(G43:G50)+COUNTA(G52:G59)+COUNTA(G61:G76)+COUNTA(G78:G86)+COUNTA(G88:G91)+COUNTA(G93:G94)+COUNTA(G96:G101)+COUNTA(G103:G112)+COUNTA(G114:G118)+COUNTA(G120:G120)+COUNTA(G122:G127)))</f>
        <v>12</v>
      </c>
      <c r="L128" s="14">
        <f>IF((COUNTA(L31:L33)+COUNTA(L35:L36)+COUNTA(L38:L41)+COUNTA(L43:L50)+COUNTA(L52:L59)+COUNTA(L61:L76)+COUNTA(L78:L86)+COUNTA(L88:L91)+COUNTA(L93:L94)+COUNTA(L96:L101)+COUNTA(L103:L112)+COUNTA(L114:L118)+COUNTA(L120:L120)+COUNTA(L122:L127))=0,0,(SUM(L31:L33)+SUM(L35:L36)+SUM(L38:L41)+SUM(L43:L50)+SUM(L52:L59)+SUM(L61:L76)+SUM(L78:L86)+SUM(L88:L91)+SUM(L93:L94)+SUM(L96:L101)+SUM(L103:L112)+SUM(L114:L118)+SUM(L120:L120)+SUM(L122:L127))/(COUNTA(L31:L33)+COUNTA(L35:L36)+COUNTA(L38:L41)+COUNTA(L43:L50)+COUNTA(L52:L59)+COUNTA(L61:L76)+COUNTA(L78:L86)+COUNTA(L88:L91)+COUNTA(L93:L94)+COUNTA(L96:L101)+COUNTA(L103:L112)+COUNTA(L114:L118)+COUNTA(L120:L120)+COUNTA(L122:L127)))</f>
        <v>709.04761904761904</v>
      </c>
      <c r="M128" s="14">
        <f>IF((COUNTA(M31:M33)+COUNTA(M35:M36)+COUNTA(M38:M41)+COUNTA(M43:M50)+COUNTA(M52:M59)+COUNTA(M61:M76)+COUNTA(M78:M86)+COUNTA(M88:M91)+COUNTA(M93:M94)+COUNTA(M96:M101)+COUNTA(M103:M112)+COUNTA(M114:M118)+COUNTA(M120:M120)+COUNTA(M122:M127))=0,0,(SUM(M31:M33)+SUM(M35:M36)+SUM(M38:M41)+SUM(M43:M50)+SUM(M52:M59)+SUM(M61:M76)+SUM(M78:M86)+SUM(M88:M91)+SUM(M93:M94)+SUM(M96:M101)+SUM(M103:M112)+SUM(M114:M118)+SUM(M120:M120)+SUM(M122:M127))/(COUNTA(M31:M33)+COUNTA(M35:M36)+COUNTA(M38:M41)+COUNTA(M43:M50)+COUNTA(M52:M59)+COUNTA(M61:M76)+COUNTA(M78:M86)+COUNTA(M88:M91)+COUNTA(M93:M94)+COUNTA(M96:M101)+COUNTA(M103:M112)+COUNTA(M114:M118)+COUNTA(M120:M120)+COUNTA(M122:M127)))</f>
        <v>901.98833333333334</v>
      </c>
      <c r="N128" s="14">
        <f>IF(B128 &gt; 0, R128 / B128, 0)</f>
        <v>1235.5357142857142</v>
      </c>
      <c r="Q128" s="14">
        <f>IF((COUNTA(Q31:Q33)+COUNTA(Q35:Q36)+COUNTA(Q38:Q41)+COUNTA(Q43:Q50)+COUNTA(Q52:Q59)+COUNTA(Q61:Q76)+COUNTA(Q78:Q86)+COUNTA(Q88:Q91)+COUNTA(Q93:Q94)+COUNTA(Q96:Q101)+COUNTA(Q103:Q112)+COUNTA(Q114:Q118)+COUNTA(Q120:Q120)+COUNTA(Q122:Q127))=0,0,(SUM(Q31:Q33)+SUM(Q35:Q36)+SUM(Q38:Q41)+SUM(Q43:Q50)+SUM(Q52:Q59)+SUM(Q61:Q76)+SUM(Q78:Q86)+SUM(Q88:Q91)+SUM(Q93:Q94)+SUM(Q96:Q101)+SUM(Q103:Q112)+SUM(Q114:Q118)+SUM(Q120:Q120)+SUM(Q122:Q127))/(COUNTA(Q31:Q33)+COUNTA(Q35:Q36)+COUNTA(Q38:Q41)+COUNTA(Q43:Q50)+COUNTA(Q52:Q59)+COUNTA(Q61:Q76)+COUNTA(Q78:Q86)+COUNTA(Q88:Q91)+COUNTA(Q93:Q94)+COUNTA(Q96:Q101)+COUNTA(Q103:Q112)+COUNTA(Q114:Q118)+COUNTA(Q120:Q120)+COUNTA(Q122:Q127)))</f>
        <v>851.42857142857144</v>
      </c>
      <c r="R128" s="14">
        <f>SUM(R31:R33)+SUM(R35:R36)+SUM(R38:R41)+SUM(R43:R50)+SUM(R52:R59)+SUM(R61:R76)+SUM(R78:R86)+SUM(R88:R91)+SUM(R93:R94)+SUM(R96:R101)+SUM(R103:R112)+SUM(R114:R118)+SUM(R120:R120)+SUM(R122:R127)</f>
        <v>103785</v>
      </c>
    </row>
  </sheetData>
  <mergeCells count="6">
    <mergeCell ref="A7:E7"/>
    <mergeCell ref="F7:N7"/>
    <mergeCell ref="O7"/>
    <mergeCell ref="A28:I28"/>
    <mergeCell ref="J28:K28"/>
    <mergeCell ref="L28:O28"/>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896A3-38A0-4100-BD9D-9FE213507E48}">
  <sheetPr>
    <tabColor theme="7" tint="0.79998168889431442"/>
  </sheetPr>
  <dimension ref="A1:W27"/>
  <sheetViews>
    <sheetView zoomScale="85" zoomScaleNormal="85" workbookViewId="0">
      <selection activeCell="K7" sqref="K7:K24"/>
    </sheetView>
  </sheetViews>
  <sheetFormatPr defaultColWidth="11.42578125" defaultRowHeight="15"/>
  <cols>
    <col min="1" max="1" width="29.7109375" customWidth="1"/>
    <col min="2" max="3" width="12.7109375" customWidth="1"/>
    <col min="4" max="4" width="17.7109375" customWidth="1"/>
    <col min="5" max="5" width="12.7109375" customWidth="1"/>
    <col min="6" max="6" width="14.7109375" customWidth="1"/>
    <col min="7" max="7" width="12.7109375" customWidth="1"/>
    <col min="8" max="8" width="16.7109375" customWidth="1"/>
    <col min="9" max="9" width="12.7109375" customWidth="1"/>
    <col min="10" max="10" width="14.7109375" customWidth="1"/>
    <col min="11" max="11" width="12.7109375" customWidth="1"/>
    <col min="12" max="12" width="16.7109375" customWidth="1"/>
    <col min="13" max="18" width="12.7109375" customWidth="1"/>
    <col min="19" max="19" width="18.7109375" customWidth="1"/>
    <col min="20" max="20" width="16.7109375" customWidth="1"/>
    <col min="21" max="23" width="12.7109375" customWidth="1"/>
  </cols>
  <sheetData>
    <row r="1" spans="1:23" ht="15.75">
      <c r="A1" s="80" t="s">
        <v>3423</v>
      </c>
    </row>
    <row r="2" spans="1:23" ht="15.75">
      <c r="A2" s="80" t="s">
        <v>3424</v>
      </c>
    </row>
    <row r="4" spans="1:23">
      <c r="I4" s="81" t="s">
        <v>3422</v>
      </c>
      <c r="J4" s="81"/>
      <c r="K4" s="81"/>
      <c r="L4" s="81"/>
      <c r="M4" s="81" t="s">
        <v>3421</v>
      </c>
      <c r="N4" s="81"/>
      <c r="O4" s="81" t="s">
        <v>3420</v>
      </c>
      <c r="P4" s="81"/>
      <c r="Q4" s="81"/>
      <c r="R4" s="81"/>
      <c r="S4" s="81" t="s">
        <v>3419</v>
      </c>
      <c r="T4" s="81"/>
      <c r="U4" s="81"/>
      <c r="V4" s="81"/>
      <c r="W4" s="81"/>
    </row>
    <row r="5" spans="1:23" ht="30">
      <c r="A5" s="82" t="s">
        <v>3418</v>
      </c>
      <c r="B5" s="82" t="s">
        <v>3401</v>
      </c>
      <c r="C5" s="82" t="s">
        <v>3417</v>
      </c>
      <c r="D5" s="82" t="s">
        <v>3400</v>
      </c>
      <c r="E5" s="82" t="s">
        <v>3399</v>
      </c>
      <c r="F5" s="82" t="s">
        <v>3398</v>
      </c>
      <c r="G5" s="82" t="s">
        <v>3397</v>
      </c>
      <c r="H5" s="82" t="s">
        <v>3396</v>
      </c>
      <c r="I5" s="82" t="s">
        <v>3416</v>
      </c>
      <c r="J5" s="82" t="s">
        <v>3415</v>
      </c>
      <c r="K5" s="82" t="s">
        <v>3414</v>
      </c>
      <c r="L5" s="82" t="s">
        <v>3413</v>
      </c>
      <c r="M5" s="82" t="s">
        <v>3412</v>
      </c>
      <c r="N5" s="82" t="s">
        <v>3411</v>
      </c>
      <c r="O5" s="82" t="s">
        <v>3395</v>
      </c>
      <c r="P5" s="82" t="s">
        <v>3394</v>
      </c>
      <c r="Q5" s="82" t="s">
        <v>3393</v>
      </c>
      <c r="R5" s="82" t="s">
        <v>3410</v>
      </c>
      <c r="S5" s="82" t="s">
        <v>3409</v>
      </c>
      <c r="T5" s="82" t="s">
        <v>3408</v>
      </c>
      <c r="U5" s="82" t="s">
        <v>3407</v>
      </c>
      <c r="V5" s="82" t="s">
        <v>3406</v>
      </c>
      <c r="W5" s="82" t="s">
        <v>3405</v>
      </c>
    </row>
    <row r="6" spans="1:23">
      <c r="A6" s="83" t="s">
        <v>1</v>
      </c>
      <c r="B6" s="84">
        <v>158</v>
      </c>
      <c r="C6" s="84">
        <v>0</v>
      </c>
      <c r="D6" s="85">
        <v>0.987341772151899</v>
      </c>
      <c r="E6" s="84">
        <v>8</v>
      </c>
      <c r="F6" s="84">
        <v>35</v>
      </c>
      <c r="G6" s="84">
        <v>43</v>
      </c>
      <c r="H6" s="85">
        <v>0.2722</v>
      </c>
      <c r="I6" s="84">
        <v>105</v>
      </c>
      <c r="J6" s="84">
        <v>53</v>
      </c>
      <c r="K6" s="84">
        <v>158</v>
      </c>
      <c r="L6" s="85">
        <v>1</v>
      </c>
      <c r="M6" s="84">
        <v>-115</v>
      </c>
      <c r="N6" s="85">
        <v>-0.7278</v>
      </c>
      <c r="O6" s="84">
        <v>0</v>
      </c>
      <c r="P6" s="84">
        <v>0</v>
      </c>
      <c r="Q6" s="84">
        <v>0</v>
      </c>
      <c r="R6" s="85">
        <v>0</v>
      </c>
      <c r="S6" s="84">
        <v>115</v>
      </c>
      <c r="T6" s="84">
        <v>0</v>
      </c>
      <c r="U6" s="85">
        <v>2.2021276595744701</v>
      </c>
      <c r="V6" s="85">
        <v>2.3244680851063801</v>
      </c>
      <c r="W6" s="85">
        <v>2.4468085106383</v>
      </c>
    </row>
    <row r="7" spans="1:23">
      <c r="A7" s="83" t="s">
        <v>311</v>
      </c>
      <c r="B7" s="84">
        <v>183</v>
      </c>
      <c r="C7" s="84">
        <v>0</v>
      </c>
      <c r="D7" s="85">
        <v>0.82513661202185795</v>
      </c>
      <c r="E7" s="84">
        <v>0</v>
      </c>
      <c r="F7" s="84">
        <v>2</v>
      </c>
      <c r="G7" s="84">
        <v>2</v>
      </c>
      <c r="H7" s="85">
        <v>1.09E-2</v>
      </c>
      <c r="I7" s="84">
        <v>84</v>
      </c>
      <c r="J7" s="84">
        <v>72</v>
      </c>
      <c r="K7" s="84">
        <v>156</v>
      </c>
      <c r="L7" s="85">
        <v>0.85245901639344301</v>
      </c>
      <c r="M7" s="84">
        <v>-154</v>
      </c>
      <c r="N7" s="85">
        <v>-0.84155901639344299</v>
      </c>
      <c r="O7" s="84">
        <v>0</v>
      </c>
      <c r="P7" s="84">
        <v>0</v>
      </c>
      <c r="Q7" s="84">
        <v>0</v>
      </c>
      <c r="R7" s="85">
        <v>0</v>
      </c>
      <c r="S7" s="84">
        <v>181</v>
      </c>
      <c r="T7" s="84">
        <v>0</v>
      </c>
      <c r="U7" s="85">
        <v>3.4659574468085101</v>
      </c>
      <c r="V7" s="85">
        <v>3.6585106382978698</v>
      </c>
      <c r="W7" s="85">
        <v>3.8510638297872299</v>
      </c>
    </row>
    <row r="8" spans="1:23">
      <c r="A8" s="83" t="s">
        <v>394</v>
      </c>
      <c r="B8" s="84">
        <v>40</v>
      </c>
      <c r="C8" s="84">
        <v>0</v>
      </c>
      <c r="D8" s="85">
        <v>1</v>
      </c>
      <c r="E8" s="84">
        <v>5</v>
      </c>
      <c r="F8" s="84">
        <v>4</v>
      </c>
      <c r="G8" s="84">
        <v>9</v>
      </c>
      <c r="H8" s="85">
        <v>0.22500000000000001</v>
      </c>
      <c r="I8" s="84">
        <v>25</v>
      </c>
      <c r="J8" s="84">
        <v>16</v>
      </c>
      <c r="K8" s="84">
        <v>41</v>
      </c>
      <c r="L8" s="85">
        <v>1.0249999999999999</v>
      </c>
      <c r="M8" s="84">
        <v>-32</v>
      </c>
      <c r="N8" s="85">
        <v>-0.8</v>
      </c>
      <c r="O8" s="84">
        <v>0</v>
      </c>
      <c r="P8" s="84">
        <v>0</v>
      </c>
      <c r="Q8" s="84">
        <v>0</v>
      </c>
      <c r="R8" s="85">
        <v>0</v>
      </c>
      <c r="S8" s="84">
        <v>31</v>
      </c>
      <c r="T8" s="84">
        <v>0</v>
      </c>
      <c r="U8" s="85">
        <v>0.59361702127659599</v>
      </c>
      <c r="V8" s="85">
        <v>0.626595744680851</v>
      </c>
      <c r="W8" s="85">
        <v>0.659574468085106</v>
      </c>
    </row>
    <row r="9" spans="1:23">
      <c r="A9" s="83" t="s">
        <v>488</v>
      </c>
      <c r="B9" s="84">
        <v>104</v>
      </c>
      <c r="C9" s="84">
        <v>0</v>
      </c>
      <c r="D9" s="85">
        <v>1</v>
      </c>
      <c r="E9" s="84">
        <v>1</v>
      </c>
      <c r="F9" s="84">
        <v>13</v>
      </c>
      <c r="G9" s="84">
        <v>14</v>
      </c>
      <c r="H9" s="85">
        <v>0.1346</v>
      </c>
      <c r="I9" s="84">
        <v>48</v>
      </c>
      <c r="J9" s="84">
        <v>52</v>
      </c>
      <c r="K9" s="84">
        <v>100</v>
      </c>
      <c r="L9" s="85">
        <v>0.96153846153846201</v>
      </c>
      <c r="M9" s="84">
        <v>-86</v>
      </c>
      <c r="N9" s="85">
        <v>-0.82693846153846196</v>
      </c>
      <c r="O9" s="84">
        <v>0</v>
      </c>
      <c r="P9" s="84">
        <v>0</v>
      </c>
      <c r="Q9" s="84">
        <v>0</v>
      </c>
      <c r="R9" s="85">
        <v>0</v>
      </c>
      <c r="S9" s="84">
        <v>90</v>
      </c>
      <c r="T9" s="84">
        <v>0</v>
      </c>
      <c r="U9" s="85">
        <v>1.72340425531915</v>
      </c>
      <c r="V9" s="85">
        <v>1.81914893617021</v>
      </c>
      <c r="W9" s="85">
        <v>1.91489361702128</v>
      </c>
    </row>
    <row r="10" spans="1:23">
      <c r="A10" s="83" t="s">
        <v>632</v>
      </c>
      <c r="B10" s="84">
        <v>96</v>
      </c>
      <c r="C10" s="84">
        <v>0</v>
      </c>
      <c r="D10" s="85">
        <v>0.96875</v>
      </c>
      <c r="E10" s="84">
        <v>0</v>
      </c>
      <c r="F10" s="84">
        <v>4</v>
      </c>
      <c r="G10" s="84">
        <v>4</v>
      </c>
      <c r="H10" s="85">
        <v>4.1700000000000001E-2</v>
      </c>
      <c r="I10" s="84">
        <v>62</v>
      </c>
      <c r="J10" s="84">
        <v>34</v>
      </c>
      <c r="K10" s="84">
        <v>96</v>
      </c>
      <c r="L10" s="85">
        <v>1</v>
      </c>
      <c r="M10" s="84">
        <v>-92</v>
      </c>
      <c r="N10" s="85">
        <v>-0.95830000000000004</v>
      </c>
      <c r="O10" s="84">
        <v>0</v>
      </c>
      <c r="P10" s="84">
        <v>0</v>
      </c>
      <c r="Q10" s="84">
        <v>0</v>
      </c>
      <c r="R10" s="85">
        <v>0</v>
      </c>
      <c r="S10" s="84">
        <v>92</v>
      </c>
      <c r="T10" s="84">
        <v>0</v>
      </c>
      <c r="U10" s="85">
        <v>1.7617021276595699</v>
      </c>
      <c r="V10" s="85">
        <v>1.8595744680851101</v>
      </c>
      <c r="W10" s="85">
        <v>1.95744680851064</v>
      </c>
    </row>
    <row r="11" spans="1:23">
      <c r="A11" s="83" t="s">
        <v>715</v>
      </c>
      <c r="B11" s="84">
        <v>309</v>
      </c>
      <c r="C11" s="84">
        <v>0</v>
      </c>
      <c r="D11" s="85">
        <v>0.970873786407767</v>
      </c>
      <c r="E11" s="84">
        <v>0</v>
      </c>
      <c r="F11" s="84">
        <v>0</v>
      </c>
      <c r="G11" s="84">
        <v>0</v>
      </c>
      <c r="H11" s="85">
        <v>0</v>
      </c>
      <c r="I11" s="84">
        <v>186</v>
      </c>
      <c r="J11" s="84">
        <v>125</v>
      </c>
      <c r="K11" s="84">
        <v>311</v>
      </c>
      <c r="L11" s="85">
        <v>1.0064724919093899</v>
      </c>
      <c r="M11" s="84">
        <v>-311</v>
      </c>
      <c r="N11" s="85">
        <v>-1.0064724919093899</v>
      </c>
      <c r="O11" s="84">
        <v>0</v>
      </c>
      <c r="P11" s="84">
        <v>0</v>
      </c>
      <c r="Q11" s="84">
        <v>0</v>
      </c>
      <c r="R11" s="85">
        <v>0</v>
      </c>
      <c r="S11" s="84">
        <v>309</v>
      </c>
      <c r="T11" s="84">
        <v>0</v>
      </c>
      <c r="U11" s="85">
        <v>5.9170212765957499</v>
      </c>
      <c r="V11" s="85">
        <v>6.2457446808510602</v>
      </c>
      <c r="W11" s="85">
        <v>6.5744680851063801</v>
      </c>
    </row>
    <row r="12" spans="1:23">
      <c r="A12" s="83" t="s">
        <v>774</v>
      </c>
      <c r="B12" s="84">
        <v>632</v>
      </c>
      <c r="C12" s="84">
        <v>0</v>
      </c>
      <c r="D12" s="85">
        <v>0.992088607594937</v>
      </c>
      <c r="E12" s="84">
        <v>0</v>
      </c>
      <c r="F12" s="84">
        <v>0</v>
      </c>
      <c r="G12" s="84">
        <v>0</v>
      </c>
      <c r="H12" s="85">
        <v>0</v>
      </c>
      <c r="I12" s="84">
        <v>392</v>
      </c>
      <c r="J12" s="84">
        <v>239</v>
      </c>
      <c r="K12" s="84">
        <v>631</v>
      </c>
      <c r="L12" s="85">
        <v>0.998417721518987</v>
      </c>
      <c r="M12" s="84">
        <v>-631</v>
      </c>
      <c r="N12" s="85">
        <v>-0.998417721518987</v>
      </c>
      <c r="O12" s="84">
        <v>0</v>
      </c>
      <c r="P12" s="84">
        <v>0</v>
      </c>
      <c r="Q12" s="84">
        <v>0</v>
      </c>
      <c r="R12" s="85">
        <v>0</v>
      </c>
      <c r="S12" s="84">
        <v>632</v>
      </c>
      <c r="T12" s="84">
        <v>0</v>
      </c>
      <c r="U12" s="85">
        <v>12.102127659574499</v>
      </c>
      <c r="V12" s="85">
        <v>12.774468085106401</v>
      </c>
      <c r="W12" s="85">
        <v>13.4468085106383</v>
      </c>
    </row>
    <row r="13" spans="1:23">
      <c r="A13" s="83" t="s">
        <v>829</v>
      </c>
      <c r="B13" s="84">
        <v>461</v>
      </c>
      <c r="C13" s="84">
        <v>0</v>
      </c>
      <c r="D13" s="85">
        <v>0.94577006507592198</v>
      </c>
      <c r="E13" s="84">
        <v>32</v>
      </c>
      <c r="F13" s="84">
        <v>6</v>
      </c>
      <c r="G13" s="84">
        <v>38</v>
      </c>
      <c r="H13" s="85">
        <v>8.2400000000000001E-2</v>
      </c>
      <c r="I13" s="84">
        <v>300</v>
      </c>
      <c r="J13" s="84">
        <v>148</v>
      </c>
      <c r="K13" s="84">
        <v>448</v>
      </c>
      <c r="L13" s="85">
        <v>0.97180043383947901</v>
      </c>
      <c r="M13" s="84">
        <v>-410</v>
      </c>
      <c r="N13" s="85">
        <v>-0.88940043383947898</v>
      </c>
      <c r="O13" s="84">
        <v>0</v>
      </c>
      <c r="P13" s="84">
        <v>0</v>
      </c>
      <c r="Q13" s="84">
        <v>0</v>
      </c>
      <c r="R13" s="85">
        <v>0</v>
      </c>
      <c r="S13" s="84">
        <v>423</v>
      </c>
      <c r="T13" s="84">
        <v>0</v>
      </c>
      <c r="U13" s="85">
        <v>8.1</v>
      </c>
      <c r="V13" s="85">
        <v>8.5500000000000007</v>
      </c>
      <c r="W13" s="85">
        <v>9</v>
      </c>
    </row>
    <row r="14" spans="1:23">
      <c r="A14" s="83" t="s">
        <v>1133</v>
      </c>
      <c r="B14" s="84">
        <v>386</v>
      </c>
      <c r="C14" s="84">
        <v>0</v>
      </c>
      <c r="D14" s="85">
        <v>0.94041450777202096</v>
      </c>
      <c r="E14" s="84">
        <v>14</v>
      </c>
      <c r="F14" s="84">
        <v>31</v>
      </c>
      <c r="G14" s="84">
        <v>45</v>
      </c>
      <c r="H14" s="85">
        <v>0.114</v>
      </c>
      <c r="I14" s="84">
        <v>137</v>
      </c>
      <c r="J14" s="84">
        <v>226</v>
      </c>
      <c r="K14" s="84">
        <v>363</v>
      </c>
      <c r="L14" s="85">
        <v>0.94041450777202096</v>
      </c>
      <c r="M14" s="84">
        <v>-318</v>
      </c>
      <c r="N14" s="85">
        <v>-0.82641450777202097</v>
      </c>
      <c r="O14" s="84">
        <v>0</v>
      </c>
      <c r="P14" s="84">
        <v>0</v>
      </c>
      <c r="Q14" s="84">
        <v>0</v>
      </c>
      <c r="R14" s="85">
        <v>0</v>
      </c>
      <c r="S14" s="84">
        <v>341</v>
      </c>
      <c r="T14" s="84">
        <v>0</v>
      </c>
      <c r="U14" s="85">
        <v>6.5297872340425496</v>
      </c>
      <c r="V14" s="85">
        <v>6.8925531914893599</v>
      </c>
      <c r="W14" s="85">
        <v>7.2553191489361701</v>
      </c>
    </row>
    <row r="15" spans="1:23">
      <c r="A15" s="83" t="s">
        <v>1481</v>
      </c>
      <c r="B15" s="84">
        <v>374</v>
      </c>
      <c r="C15" s="84">
        <v>0</v>
      </c>
      <c r="D15" s="85">
        <v>1</v>
      </c>
      <c r="E15" s="84">
        <v>0</v>
      </c>
      <c r="F15" s="84">
        <v>0</v>
      </c>
      <c r="G15" s="84">
        <v>0</v>
      </c>
      <c r="H15" s="85">
        <v>0</v>
      </c>
      <c r="I15" s="84">
        <v>347</v>
      </c>
      <c r="J15" s="84">
        <v>27</v>
      </c>
      <c r="K15" s="84">
        <v>374</v>
      </c>
      <c r="L15" s="85">
        <v>1</v>
      </c>
      <c r="M15" s="84">
        <v>-374</v>
      </c>
      <c r="N15" s="85">
        <v>-1</v>
      </c>
      <c r="O15" s="84">
        <v>0</v>
      </c>
      <c r="P15" s="84">
        <v>0</v>
      </c>
      <c r="Q15" s="84">
        <v>0</v>
      </c>
      <c r="R15" s="85">
        <v>0</v>
      </c>
      <c r="S15" s="84">
        <v>374</v>
      </c>
      <c r="T15" s="84">
        <v>0</v>
      </c>
      <c r="U15" s="85">
        <v>7.1617021276595798</v>
      </c>
      <c r="V15" s="85">
        <v>7.5595744680851098</v>
      </c>
      <c r="W15" s="85">
        <v>7.9574468085106398</v>
      </c>
    </row>
    <row r="16" spans="1:23">
      <c r="A16" s="83" t="s">
        <v>1540</v>
      </c>
      <c r="B16" s="84">
        <v>816</v>
      </c>
      <c r="C16" s="84">
        <v>0</v>
      </c>
      <c r="D16" s="85">
        <v>0.98774509803921595</v>
      </c>
      <c r="E16" s="84">
        <v>0</v>
      </c>
      <c r="F16" s="84">
        <v>0</v>
      </c>
      <c r="G16" s="84">
        <v>0</v>
      </c>
      <c r="H16" s="85">
        <v>0</v>
      </c>
      <c r="I16" s="84">
        <v>456</v>
      </c>
      <c r="J16" s="84">
        <v>364</v>
      </c>
      <c r="K16" s="84">
        <v>820</v>
      </c>
      <c r="L16" s="85">
        <v>1.0049019607843099</v>
      </c>
      <c r="M16" s="84">
        <v>-820</v>
      </c>
      <c r="N16" s="85">
        <v>-1.0049019607843099</v>
      </c>
      <c r="O16" s="84">
        <v>0</v>
      </c>
      <c r="P16" s="84">
        <v>0</v>
      </c>
      <c r="Q16" s="84">
        <v>0</v>
      </c>
      <c r="R16" s="85">
        <v>0</v>
      </c>
      <c r="S16" s="84">
        <v>816</v>
      </c>
      <c r="T16" s="84">
        <v>0</v>
      </c>
      <c r="U16" s="85">
        <v>15.6255319148936</v>
      </c>
      <c r="V16" s="85">
        <v>16.493617021276599</v>
      </c>
      <c r="W16" s="85">
        <v>17.361702127659601</v>
      </c>
    </row>
    <row r="17" spans="1:23">
      <c r="A17" s="83" t="s">
        <v>1596</v>
      </c>
      <c r="B17" s="84">
        <v>323</v>
      </c>
      <c r="C17" s="84">
        <v>0</v>
      </c>
      <c r="D17" s="85">
        <v>0.91640866873064997</v>
      </c>
      <c r="E17" s="84">
        <v>30</v>
      </c>
      <c r="F17" s="84">
        <v>2</v>
      </c>
      <c r="G17" s="84">
        <v>32</v>
      </c>
      <c r="H17" s="85">
        <v>9.9099999999999994E-2</v>
      </c>
      <c r="I17" s="84">
        <v>218</v>
      </c>
      <c r="J17" s="84">
        <v>76</v>
      </c>
      <c r="K17" s="84">
        <v>294</v>
      </c>
      <c r="L17" s="85">
        <v>0.91021671826625405</v>
      </c>
      <c r="M17" s="84">
        <v>-262</v>
      </c>
      <c r="N17" s="85">
        <v>-0.81111671826625398</v>
      </c>
      <c r="O17" s="84">
        <v>0</v>
      </c>
      <c r="P17" s="84">
        <v>0</v>
      </c>
      <c r="Q17" s="84">
        <v>0</v>
      </c>
      <c r="R17" s="85">
        <v>0</v>
      </c>
      <c r="S17" s="84">
        <v>291</v>
      </c>
      <c r="T17" s="84">
        <v>0</v>
      </c>
      <c r="U17" s="85">
        <v>5.5723404255319204</v>
      </c>
      <c r="V17" s="85">
        <v>5.8819148936170196</v>
      </c>
      <c r="W17" s="85">
        <v>6.1914893617021303</v>
      </c>
    </row>
    <row r="18" spans="1:23">
      <c r="A18" s="83" t="s">
        <v>1954</v>
      </c>
      <c r="B18" s="84">
        <v>640</v>
      </c>
      <c r="C18" s="84">
        <v>0</v>
      </c>
      <c r="D18" s="85">
        <v>0.98906249999999996</v>
      </c>
      <c r="E18" s="84">
        <v>0</v>
      </c>
      <c r="F18" s="84">
        <v>0</v>
      </c>
      <c r="G18" s="84">
        <v>0</v>
      </c>
      <c r="H18" s="85">
        <v>0</v>
      </c>
      <c r="I18" s="84">
        <v>320</v>
      </c>
      <c r="J18" s="84">
        <v>321</v>
      </c>
      <c r="K18" s="84">
        <v>641</v>
      </c>
      <c r="L18" s="85">
        <v>1.0015624999999999</v>
      </c>
      <c r="M18" s="84">
        <v>-641</v>
      </c>
      <c r="N18" s="85">
        <v>-1.0015624999999999</v>
      </c>
      <c r="O18" s="84">
        <v>0</v>
      </c>
      <c r="P18" s="84">
        <v>0</v>
      </c>
      <c r="Q18" s="84">
        <v>0</v>
      </c>
      <c r="R18" s="85">
        <v>0</v>
      </c>
      <c r="S18" s="84">
        <v>640</v>
      </c>
      <c r="T18" s="84">
        <v>0</v>
      </c>
      <c r="U18" s="85">
        <v>12.2553191489362</v>
      </c>
      <c r="V18" s="85">
        <v>12.936170212765999</v>
      </c>
      <c r="W18" s="85">
        <v>13.6170212765957</v>
      </c>
    </row>
    <row r="19" spans="1:23">
      <c r="A19" s="83" t="s">
        <v>2015</v>
      </c>
      <c r="B19" s="84">
        <v>328</v>
      </c>
      <c r="C19" s="84">
        <v>0</v>
      </c>
      <c r="D19" s="85">
        <v>0.99390243902439002</v>
      </c>
      <c r="E19" s="84">
        <v>0</v>
      </c>
      <c r="F19" s="84">
        <v>0</v>
      </c>
      <c r="G19" s="84">
        <v>0</v>
      </c>
      <c r="H19" s="85">
        <v>0</v>
      </c>
      <c r="I19" s="84">
        <v>204</v>
      </c>
      <c r="J19" s="84">
        <v>125</v>
      </c>
      <c r="K19" s="84">
        <v>329</v>
      </c>
      <c r="L19" s="85">
        <v>1.0030487804878001</v>
      </c>
      <c r="M19" s="84">
        <v>-329</v>
      </c>
      <c r="N19" s="85">
        <v>-1.0030487804878001</v>
      </c>
      <c r="O19" s="84">
        <v>0</v>
      </c>
      <c r="P19" s="84">
        <v>0</v>
      </c>
      <c r="Q19" s="84">
        <v>0</v>
      </c>
      <c r="R19" s="85">
        <v>0</v>
      </c>
      <c r="S19" s="84">
        <v>328</v>
      </c>
      <c r="T19" s="84">
        <v>0</v>
      </c>
      <c r="U19" s="85">
        <v>6.2808510638297896</v>
      </c>
      <c r="V19" s="85">
        <v>6.6297872340425501</v>
      </c>
      <c r="W19" s="85">
        <v>6.9787234042553203</v>
      </c>
    </row>
    <row r="20" spans="1:23">
      <c r="A20" s="83" t="s">
        <v>2082</v>
      </c>
      <c r="B20" s="84">
        <v>247</v>
      </c>
      <c r="C20" s="84">
        <v>0</v>
      </c>
      <c r="D20" s="85">
        <v>0.77327935222672095</v>
      </c>
      <c r="E20" s="84">
        <v>30</v>
      </c>
      <c r="F20" s="84">
        <v>25</v>
      </c>
      <c r="G20" s="84">
        <v>55</v>
      </c>
      <c r="H20" s="85">
        <v>0.2024</v>
      </c>
      <c r="I20" s="84">
        <v>170</v>
      </c>
      <c r="J20" s="84">
        <v>18</v>
      </c>
      <c r="K20" s="84">
        <v>188</v>
      </c>
      <c r="L20" s="85">
        <v>0.76113360323886603</v>
      </c>
      <c r="M20" s="84">
        <v>-133</v>
      </c>
      <c r="N20" s="85">
        <v>-0.55873360323886601</v>
      </c>
      <c r="O20" s="84">
        <v>0</v>
      </c>
      <c r="P20" s="84">
        <v>0</v>
      </c>
      <c r="Q20" s="84">
        <v>0</v>
      </c>
      <c r="R20" s="85">
        <v>0</v>
      </c>
      <c r="S20" s="84">
        <v>192</v>
      </c>
      <c r="T20" s="84">
        <v>0</v>
      </c>
      <c r="U20" s="85">
        <v>3.6765957446808502</v>
      </c>
      <c r="V20" s="85">
        <v>3.8808510638297902</v>
      </c>
      <c r="W20" s="85">
        <v>4.0851063829787204</v>
      </c>
    </row>
    <row r="21" spans="1:23">
      <c r="A21" s="83" t="s">
        <v>2473</v>
      </c>
      <c r="B21" s="84">
        <v>672</v>
      </c>
      <c r="C21" s="84">
        <v>0</v>
      </c>
      <c r="D21" s="85">
        <v>0.96279761904761896</v>
      </c>
      <c r="E21" s="84">
        <v>13</v>
      </c>
      <c r="F21" s="84">
        <v>69</v>
      </c>
      <c r="G21" s="84">
        <v>82</v>
      </c>
      <c r="H21" s="85">
        <v>0.122</v>
      </c>
      <c r="I21" s="84">
        <v>396</v>
      </c>
      <c r="J21" s="84">
        <v>268</v>
      </c>
      <c r="K21" s="84">
        <v>664</v>
      </c>
      <c r="L21" s="85">
        <v>0.98809523809523803</v>
      </c>
      <c r="M21" s="84">
        <v>-582</v>
      </c>
      <c r="N21" s="85">
        <v>-0.86609523809523803</v>
      </c>
      <c r="O21" s="84">
        <v>0</v>
      </c>
      <c r="P21" s="84">
        <v>0</v>
      </c>
      <c r="Q21" s="84">
        <v>0</v>
      </c>
      <c r="R21" s="85">
        <v>0</v>
      </c>
      <c r="S21" s="84">
        <v>590</v>
      </c>
      <c r="T21" s="84">
        <v>0</v>
      </c>
      <c r="U21" s="85">
        <v>11.297872340425499</v>
      </c>
      <c r="V21" s="85">
        <v>11.9255319148936</v>
      </c>
      <c r="W21" s="85">
        <v>12.5531914893617</v>
      </c>
    </row>
    <row r="22" spans="1:23">
      <c r="A22" s="83" t="s">
        <v>3023</v>
      </c>
      <c r="B22" s="84">
        <v>773</v>
      </c>
      <c r="C22" s="84">
        <v>0</v>
      </c>
      <c r="D22" s="85">
        <v>0.80206985769728301</v>
      </c>
      <c r="E22" s="84">
        <v>0</v>
      </c>
      <c r="F22" s="84">
        <v>0</v>
      </c>
      <c r="G22" s="84">
        <v>0</v>
      </c>
      <c r="H22" s="85">
        <v>0</v>
      </c>
      <c r="I22" s="84">
        <v>429</v>
      </c>
      <c r="J22" s="84">
        <v>226</v>
      </c>
      <c r="K22" s="84">
        <v>655</v>
      </c>
      <c r="L22" s="85">
        <v>0.84734799482535605</v>
      </c>
      <c r="M22" s="84">
        <v>-655</v>
      </c>
      <c r="N22" s="85">
        <v>-0.84734799482535605</v>
      </c>
      <c r="O22" s="84">
        <v>0</v>
      </c>
      <c r="P22" s="84">
        <v>2</v>
      </c>
      <c r="Q22" s="84">
        <v>2</v>
      </c>
      <c r="R22" s="85">
        <v>2.5873221216041399E-3</v>
      </c>
      <c r="S22" s="84">
        <v>773</v>
      </c>
      <c r="T22" s="84">
        <v>0</v>
      </c>
      <c r="U22" s="85">
        <v>14.8021276595745</v>
      </c>
      <c r="V22" s="85">
        <v>15.6244680851064</v>
      </c>
      <c r="W22" s="85">
        <v>16.446808510638299</v>
      </c>
    </row>
    <row r="23" spans="1:23">
      <c r="A23" s="83" t="s">
        <v>3085</v>
      </c>
      <c r="B23" s="84">
        <v>465</v>
      </c>
      <c r="C23" s="84">
        <v>0</v>
      </c>
      <c r="D23" s="85">
        <v>1</v>
      </c>
      <c r="E23" s="84">
        <v>0</v>
      </c>
      <c r="F23" s="84">
        <v>0</v>
      </c>
      <c r="G23" s="84">
        <v>0</v>
      </c>
      <c r="H23" s="85">
        <v>0</v>
      </c>
      <c r="I23" s="84">
        <v>202</v>
      </c>
      <c r="J23" s="84">
        <v>266</v>
      </c>
      <c r="K23" s="84">
        <v>468</v>
      </c>
      <c r="L23" s="85">
        <v>1.0064516129032299</v>
      </c>
      <c r="M23" s="84">
        <v>-468</v>
      </c>
      <c r="N23" s="85">
        <v>-1.0064516129032299</v>
      </c>
      <c r="O23" s="84">
        <v>0</v>
      </c>
      <c r="P23" s="84">
        <v>0</v>
      </c>
      <c r="Q23" s="84">
        <v>0</v>
      </c>
      <c r="R23" s="85">
        <v>0</v>
      </c>
      <c r="S23" s="84">
        <v>465</v>
      </c>
      <c r="T23" s="84">
        <v>0</v>
      </c>
      <c r="U23" s="85">
        <v>8.9042553191489393</v>
      </c>
      <c r="V23" s="85">
        <v>9.3989361702127692</v>
      </c>
      <c r="W23" s="85">
        <v>9.8936170212766008</v>
      </c>
    </row>
    <row r="24" spans="1:23">
      <c r="A24" s="83" t="s">
        <v>3149</v>
      </c>
      <c r="B24" s="84">
        <v>558</v>
      </c>
      <c r="C24" s="84">
        <v>0</v>
      </c>
      <c r="D24" s="85">
        <v>0.89964157706093195</v>
      </c>
      <c r="E24" s="84">
        <v>0</v>
      </c>
      <c r="F24" s="84">
        <v>9</v>
      </c>
      <c r="G24" s="84">
        <v>9</v>
      </c>
      <c r="H24" s="85">
        <v>1.0800000000000001E-2</v>
      </c>
      <c r="I24" s="84">
        <v>362</v>
      </c>
      <c r="J24" s="84">
        <v>149</v>
      </c>
      <c r="K24" s="84">
        <v>511</v>
      </c>
      <c r="L24" s="85">
        <v>0.91577060931899601</v>
      </c>
      <c r="M24" s="84">
        <v>-502</v>
      </c>
      <c r="N24" s="85">
        <v>-0.90497060931899598</v>
      </c>
      <c r="O24" s="84">
        <v>0</v>
      </c>
      <c r="P24" s="84">
        <v>0</v>
      </c>
      <c r="Q24" s="84">
        <v>0</v>
      </c>
      <c r="R24" s="85">
        <v>0</v>
      </c>
      <c r="S24" s="84">
        <v>549</v>
      </c>
      <c r="T24" s="84">
        <v>0</v>
      </c>
      <c r="U24" s="85">
        <v>10.512765957446801</v>
      </c>
      <c r="V24" s="85">
        <v>11.096808510638301</v>
      </c>
      <c r="W24" s="85">
        <v>11.680851063829801</v>
      </c>
    </row>
    <row r="25" spans="1:23">
      <c r="A25" s="83" t="s">
        <v>3303</v>
      </c>
      <c r="B25" s="84">
        <v>734</v>
      </c>
      <c r="C25" s="84">
        <v>0</v>
      </c>
      <c r="D25" s="85">
        <v>0.85558583106267005</v>
      </c>
      <c r="E25" s="84">
        <v>0</v>
      </c>
      <c r="F25" s="84">
        <v>0</v>
      </c>
      <c r="G25" s="84">
        <v>0</v>
      </c>
      <c r="H25" s="85">
        <v>0</v>
      </c>
      <c r="I25" s="84">
        <v>353</v>
      </c>
      <c r="J25" s="84">
        <v>296</v>
      </c>
      <c r="K25" s="84">
        <v>649</v>
      </c>
      <c r="L25" s="85">
        <v>0.884196185286104</v>
      </c>
      <c r="M25" s="84">
        <v>-649</v>
      </c>
      <c r="N25" s="85">
        <v>-0.884196185286104</v>
      </c>
      <c r="O25" s="84">
        <v>0</v>
      </c>
      <c r="P25" s="84">
        <v>0</v>
      </c>
      <c r="Q25" s="84">
        <v>0</v>
      </c>
      <c r="R25" s="85">
        <v>0</v>
      </c>
      <c r="S25" s="84">
        <v>734</v>
      </c>
      <c r="T25" s="84">
        <v>0</v>
      </c>
      <c r="U25" s="85">
        <v>14.055319148936199</v>
      </c>
      <c r="V25" s="85">
        <v>14.836170212766</v>
      </c>
      <c r="W25" s="85">
        <v>15.6170212765957</v>
      </c>
    </row>
    <row r="27" spans="1:23">
      <c r="A27" s="82" t="s">
        <v>3404</v>
      </c>
      <c r="B27" s="84">
        <v>8299</v>
      </c>
      <c r="C27" s="84">
        <v>0</v>
      </c>
      <c r="D27" s="85" t="s">
        <v>3425</v>
      </c>
      <c r="E27" s="84">
        <v>133</v>
      </c>
      <c r="F27" s="84">
        <v>200</v>
      </c>
      <c r="G27" s="84">
        <v>333</v>
      </c>
      <c r="H27" s="85" t="s">
        <v>3426</v>
      </c>
      <c r="I27" s="84">
        <v>4796</v>
      </c>
      <c r="J27" s="84">
        <v>3101</v>
      </c>
      <c r="K27" s="84">
        <v>7897</v>
      </c>
      <c r="L27" s="85" t="s">
        <v>3427</v>
      </c>
      <c r="M27" s="84">
        <v>7564</v>
      </c>
      <c r="N27" s="85" t="s">
        <v>3428</v>
      </c>
      <c r="O27" s="84">
        <v>0</v>
      </c>
      <c r="P27" s="84">
        <v>2</v>
      </c>
      <c r="Q27" s="84">
        <v>2</v>
      </c>
      <c r="R27" s="85" t="s">
        <v>3429</v>
      </c>
      <c r="S27" s="84">
        <v>7966</v>
      </c>
      <c r="T27" s="84">
        <v>2</v>
      </c>
      <c r="U27" s="85" t="s">
        <v>3430</v>
      </c>
      <c r="V27" s="85" t="s">
        <v>3431</v>
      </c>
      <c r="W27" s="85" t="s">
        <v>3432</v>
      </c>
    </row>
  </sheetData>
  <pageMargins left="0.7" right="0.7" top="0.75" bottom="0.75" header="0.3" footer="0.3"/>
  <pageSetup paperSize="9"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Y28"/>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3022</v>
      </c>
    </row>
    <row r="3" spans="1:25">
      <c r="A3" s="2" t="s">
        <v>3023</v>
      </c>
    </row>
    <row r="4" spans="1:25">
      <c r="A4" s="2" t="s">
        <v>3024</v>
      </c>
    </row>
    <row r="6" spans="1:25" ht="15.75">
      <c r="A6" s="3" t="s">
        <v>3025</v>
      </c>
    </row>
    <row r="7" spans="1:25">
      <c r="A7" s="26"/>
      <c r="B7" s="26"/>
      <c r="C7" s="26"/>
      <c r="D7" s="26"/>
      <c r="E7" s="26"/>
      <c r="F7" s="27" t="s">
        <v>3026</v>
      </c>
      <c r="G7" s="27"/>
      <c r="H7" s="27"/>
      <c r="I7" s="27"/>
      <c r="J7" s="27"/>
      <c r="K7" s="27"/>
      <c r="L7" s="27"/>
      <c r="M7" s="27"/>
      <c r="N7" s="27"/>
      <c r="O7" s="26"/>
    </row>
    <row r="8" spans="1:25" ht="25.5">
      <c r="A8" s="4" t="s">
        <v>3027</v>
      </c>
      <c r="B8" s="5" t="s">
        <v>3028</v>
      </c>
      <c r="C8" s="5" t="s">
        <v>3029</v>
      </c>
      <c r="D8" s="6" t="s">
        <v>3030</v>
      </c>
      <c r="E8" s="5" t="s">
        <v>3031</v>
      </c>
      <c r="F8" s="5" t="s">
        <v>3033</v>
      </c>
      <c r="G8" s="5" t="s">
        <v>3034</v>
      </c>
      <c r="H8" s="5" t="s">
        <v>3035</v>
      </c>
      <c r="I8" s="5" t="s">
        <v>3036</v>
      </c>
      <c r="J8" s="5" t="s">
        <v>3037</v>
      </c>
      <c r="K8" s="5" t="s">
        <v>3038</v>
      </c>
      <c r="L8" s="8" t="s">
        <v>3039</v>
      </c>
      <c r="M8" s="8" t="s">
        <v>3040</v>
      </c>
      <c r="N8" s="8" t="s">
        <v>3041</v>
      </c>
      <c r="O8" s="5" t="s">
        <v>3042</v>
      </c>
      <c r="Q8" s="10" t="s">
        <v>3032</v>
      </c>
      <c r="R8" s="10" t="s">
        <v>3032</v>
      </c>
      <c r="S8" s="10" t="s">
        <v>3032</v>
      </c>
      <c r="T8" s="10" t="s">
        <v>3032</v>
      </c>
      <c r="U8" s="11" t="s">
        <v>3043</v>
      </c>
      <c r="V8" s="11" t="s">
        <v>3044</v>
      </c>
      <c r="W8" s="11" t="s">
        <v>3045</v>
      </c>
      <c r="X8" s="11" t="s">
        <v>3046</v>
      </c>
      <c r="Y8" s="11" t="s">
        <v>3047</v>
      </c>
    </row>
    <row r="9" spans="1:25">
      <c r="A9" s="18" t="s">
        <v>3048</v>
      </c>
      <c r="B9" s="19">
        <v>0</v>
      </c>
      <c r="C9" s="19">
        <v>1</v>
      </c>
      <c r="D9" s="20">
        <v>0</v>
      </c>
      <c r="E9" s="19">
        <v>1</v>
      </c>
      <c r="F9" s="19">
        <v>0</v>
      </c>
      <c r="G9" s="19">
        <v>0</v>
      </c>
      <c r="H9" s="19">
        <v>0</v>
      </c>
      <c r="I9" s="19">
        <v>0</v>
      </c>
      <c r="J9" s="19">
        <v>0</v>
      </c>
      <c r="K9" s="19">
        <v>0</v>
      </c>
      <c r="L9" s="22">
        <v>0</v>
      </c>
      <c r="M9" s="22">
        <v>0</v>
      </c>
      <c r="N9" s="22">
        <v>0</v>
      </c>
      <c r="O9" s="19">
        <v>1</v>
      </c>
      <c r="Q9" s="19">
        <v>0</v>
      </c>
      <c r="R9" s="19">
        <v>0</v>
      </c>
      <c r="S9" s="19">
        <v>0</v>
      </c>
      <c r="T9" s="19">
        <v>0</v>
      </c>
      <c r="U9" s="20">
        <v>0</v>
      </c>
      <c r="V9" s="20">
        <v>0</v>
      </c>
      <c r="W9" s="20">
        <v>575</v>
      </c>
      <c r="X9" s="20">
        <v>0</v>
      </c>
      <c r="Y9" s="20">
        <v>0</v>
      </c>
    </row>
    <row r="10" spans="1:25">
      <c r="A10" s="18" t="s">
        <v>3049</v>
      </c>
      <c r="B10" s="19">
        <v>0</v>
      </c>
      <c r="C10" s="19">
        <v>36</v>
      </c>
      <c r="D10" s="20">
        <v>0</v>
      </c>
      <c r="E10" s="19">
        <v>32</v>
      </c>
      <c r="F10" s="19">
        <v>0</v>
      </c>
      <c r="G10" s="19">
        <v>0</v>
      </c>
      <c r="H10" s="19">
        <v>0</v>
      </c>
      <c r="I10" s="19">
        <v>0</v>
      </c>
      <c r="J10" s="19">
        <v>0</v>
      </c>
      <c r="K10" s="19">
        <v>0</v>
      </c>
      <c r="L10" s="22">
        <v>0</v>
      </c>
      <c r="M10" s="22">
        <v>0</v>
      </c>
      <c r="N10" s="22">
        <v>0</v>
      </c>
      <c r="O10" s="19">
        <v>36</v>
      </c>
      <c r="Q10" s="19">
        <v>0</v>
      </c>
      <c r="R10" s="19">
        <v>0</v>
      </c>
      <c r="S10" s="19">
        <v>0</v>
      </c>
      <c r="T10" s="19">
        <v>0</v>
      </c>
      <c r="U10" s="20">
        <v>0</v>
      </c>
      <c r="V10" s="20">
        <v>0</v>
      </c>
      <c r="W10" s="20">
        <v>13500</v>
      </c>
      <c r="X10" s="20">
        <v>0</v>
      </c>
      <c r="Y10" s="20">
        <v>0</v>
      </c>
    </row>
    <row r="11" spans="1:25">
      <c r="A11" s="18" t="s">
        <v>3050</v>
      </c>
      <c r="B11" s="19">
        <v>0</v>
      </c>
      <c r="C11" s="19">
        <v>34</v>
      </c>
      <c r="D11" s="20">
        <v>0</v>
      </c>
      <c r="E11" s="19">
        <v>32</v>
      </c>
      <c r="F11" s="19">
        <v>0</v>
      </c>
      <c r="G11" s="19">
        <v>0</v>
      </c>
      <c r="H11" s="19">
        <v>0</v>
      </c>
      <c r="I11" s="19">
        <v>0</v>
      </c>
      <c r="J11" s="19">
        <v>0</v>
      </c>
      <c r="K11" s="19">
        <v>0</v>
      </c>
      <c r="L11" s="22">
        <v>0</v>
      </c>
      <c r="M11" s="22">
        <v>0</v>
      </c>
      <c r="N11" s="22">
        <v>0</v>
      </c>
      <c r="O11" s="19">
        <v>34</v>
      </c>
      <c r="Q11" s="19">
        <v>0</v>
      </c>
      <c r="R11" s="19">
        <v>0</v>
      </c>
      <c r="S11" s="19">
        <v>0</v>
      </c>
      <c r="T11" s="19">
        <v>0</v>
      </c>
      <c r="U11" s="20">
        <v>0</v>
      </c>
      <c r="V11" s="20">
        <v>0</v>
      </c>
      <c r="W11" s="20">
        <v>14620</v>
      </c>
      <c r="X11" s="20">
        <v>0</v>
      </c>
      <c r="Y11" s="20">
        <v>0</v>
      </c>
    </row>
    <row r="12" spans="1:25">
      <c r="A12" s="18" t="s">
        <v>3051</v>
      </c>
      <c r="B12" s="19">
        <v>0</v>
      </c>
      <c r="C12" s="19">
        <v>3</v>
      </c>
      <c r="D12" s="20">
        <v>0</v>
      </c>
      <c r="E12" s="19">
        <v>2</v>
      </c>
      <c r="F12" s="19">
        <v>0</v>
      </c>
      <c r="G12" s="19">
        <v>0</v>
      </c>
      <c r="H12" s="19">
        <v>0</v>
      </c>
      <c r="I12" s="19">
        <v>0</v>
      </c>
      <c r="J12" s="19">
        <v>0</v>
      </c>
      <c r="K12" s="19">
        <v>0</v>
      </c>
      <c r="L12" s="22">
        <v>0</v>
      </c>
      <c r="M12" s="22">
        <v>0</v>
      </c>
      <c r="N12" s="22">
        <v>0</v>
      </c>
      <c r="O12" s="19">
        <v>3</v>
      </c>
      <c r="Q12" s="19">
        <v>0</v>
      </c>
      <c r="R12" s="19">
        <v>0</v>
      </c>
      <c r="S12" s="19">
        <v>0</v>
      </c>
      <c r="T12" s="19">
        <v>0</v>
      </c>
      <c r="U12" s="20">
        <v>0</v>
      </c>
      <c r="V12" s="20">
        <v>0</v>
      </c>
      <c r="W12" s="20">
        <v>1098</v>
      </c>
      <c r="X12" s="20">
        <v>0</v>
      </c>
      <c r="Y12" s="20">
        <v>0</v>
      </c>
    </row>
    <row r="13" spans="1:25">
      <c r="A13" s="18" t="s">
        <v>3052</v>
      </c>
      <c r="B13" s="19">
        <v>0</v>
      </c>
      <c r="C13" s="19">
        <v>180</v>
      </c>
      <c r="D13" s="20">
        <v>0</v>
      </c>
      <c r="E13" s="19">
        <v>153</v>
      </c>
      <c r="F13" s="19">
        <v>0</v>
      </c>
      <c r="G13" s="19">
        <v>0</v>
      </c>
      <c r="H13" s="19">
        <v>0</v>
      </c>
      <c r="I13" s="19">
        <v>0</v>
      </c>
      <c r="J13" s="19">
        <v>0</v>
      </c>
      <c r="K13" s="19">
        <v>0</v>
      </c>
      <c r="L13" s="22">
        <v>0</v>
      </c>
      <c r="M13" s="22">
        <v>0</v>
      </c>
      <c r="N13" s="22">
        <v>0</v>
      </c>
      <c r="O13" s="19">
        <v>180</v>
      </c>
      <c r="Q13" s="19">
        <v>0</v>
      </c>
      <c r="R13" s="19">
        <v>0</v>
      </c>
      <c r="S13" s="19">
        <v>0</v>
      </c>
      <c r="T13" s="19">
        <v>0</v>
      </c>
      <c r="U13" s="20">
        <v>0</v>
      </c>
      <c r="V13" s="20">
        <v>0</v>
      </c>
      <c r="W13" s="20">
        <v>56340</v>
      </c>
      <c r="X13" s="20">
        <v>0</v>
      </c>
      <c r="Y13" s="20">
        <v>0</v>
      </c>
    </row>
    <row r="14" spans="1:25">
      <c r="A14" s="18" t="s">
        <v>3053</v>
      </c>
      <c r="B14" s="19">
        <v>0</v>
      </c>
      <c r="C14" s="19">
        <v>140</v>
      </c>
      <c r="D14" s="20">
        <v>0</v>
      </c>
      <c r="E14" s="19">
        <v>109</v>
      </c>
      <c r="F14" s="19">
        <v>0</v>
      </c>
      <c r="G14" s="19">
        <v>0</v>
      </c>
      <c r="H14" s="19">
        <v>0</v>
      </c>
      <c r="I14" s="19">
        <v>0</v>
      </c>
      <c r="J14" s="19">
        <v>0</v>
      </c>
      <c r="K14" s="19">
        <v>0</v>
      </c>
      <c r="L14" s="22">
        <v>0</v>
      </c>
      <c r="M14" s="22">
        <v>0</v>
      </c>
      <c r="N14" s="22">
        <v>0</v>
      </c>
      <c r="O14" s="19">
        <v>140</v>
      </c>
      <c r="Q14" s="19">
        <v>0</v>
      </c>
      <c r="R14" s="19">
        <v>0</v>
      </c>
      <c r="S14" s="19">
        <v>0</v>
      </c>
      <c r="T14" s="19">
        <v>0</v>
      </c>
      <c r="U14" s="20">
        <v>0</v>
      </c>
      <c r="V14" s="20">
        <v>0</v>
      </c>
      <c r="W14" s="20">
        <v>43680</v>
      </c>
      <c r="X14" s="20">
        <v>0</v>
      </c>
      <c r="Y14" s="20">
        <v>0</v>
      </c>
    </row>
    <row r="15" spans="1:25">
      <c r="A15" s="18" t="s">
        <v>3054</v>
      </c>
      <c r="B15" s="19">
        <v>0</v>
      </c>
      <c r="C15" s="19">
        <v>64</v>
      </c>
      <c r="D15" s="20">
        <v>0</v>
      </c>
      <c r="E15" s="19">
        <v>48</v>
      </c>
      <c r="F15" s="19">
        <v>0</v>
      </c>
      <c r="G15" s="19">
        <v>0</v>
      </c>
      <c r="H15" s="19">
        <v>0</v>
      </c>
      <c r="I15" s="19">
        <v>0</v>
      </c>
      <c r="J15" s="19">
        <v>0</v>
      </c>
      <c r="K15" s="19">
        <v>0</v>
      </c>
      <c r="L15" s="22">
        <v>0</v>
      </c>
      <c r="M15" s="22">
        <v>0</v>
      </c>
      <c r="N15" s="22">
        <v>0</v>
      </c>
      <c r="O15" s="19">
        <v>64</v>
      </c>
      <c r="Q15" s="19">
        <v>0</v>
      </c>
      <c r="R15" s="19">
        <v>0</v>
      </c>
      <c r="S15" s="19">
        <v>0</v>
      </c>
      <c r="T15" s="19">
        <v>0</v>
      </c>
      <c r="U15" s="20">
        <v>0</v>
      </c>
      <c r="V15" s="20">
        <v>0</v>
      </c>
      <c r="W15" s="20">
        <v>20096</v>
      </c>
      <c r="X15" s="20">
        <v>0</v>
      </c>
      <c r="Y15" s="20">
        <v>0</v>
      </c>
    </row>
    <row r="16" spans="1:25">
      <c r="A16" s="18" t="s">
        <v>3055</v>
      </c>
      <c r="B16" s="19">
        <v>0</v>
      </c>
      <c r="C16" s="19">
        <v>45</v>
      </c>
      <c r="D16" s="20">
        <v>0</v>
      </c>
      <c r="E16" s="19">
        <v>24</v>
      </c>
      <c r="F16" s="19">
        <v>0</v>
      </c>
      <c r="G16" s="19">
        <v>0</v>
      </c>
      <c r="H16" s="19">
        <v>0</v>
      </c>
      <c r="I16" s="19">
        <v>0</v>
      </c>
      <c r="J16" s="19">
        <v>0</v>
      </c>
      <c r="K16" s="19">
        <v>0</v>
      </c>
      <c r="L16" s="22">
        <v>0</v>
      </c>
      <c r="M16" s="22">
        <v>0</v>
      </c>
      <c r="N16" s="22">
        <v>0</v>
      </c>
      <c r="O16" s="19">
        <v>45</v>
      </c>
      <c r="Q16" s="19">
        <v>0</v>
      </c>
      <c r="R16" s="19">
        <v>0</v>
      </c>
      <c r="S16" s="19">
        <v>0</v>
      </c>
      <c r="T16" s="19">
        <v>0</v>
      </c>
      <c r="U16" s="20">
        <v>0</v>
      </c>
      <c r="V16" s="20">
        <v>0</v>
      </c>
      <c r="W16" s="20">
        <v>12735</v>
      </c>
      <c r="X16" s="20">
        <v>0</v>
      </c>
      <c r="Y16" s="20">
        <v>0</v>
      </c>
    </row>
    <row r="17" spans="1:25">
      <c r="A17" s="18" t="s">
        <v>3056</v>
      </c>
      <c r="B17" s="19">
        <v>0</v>
      </c>
      <c r="C17" s="19">
        <v>36</v>
      </c>
      <c r="D17" s="20">
        <v>0</v>
      </c>
      <c r="E17" s="19">
        <v>30</v>
      </c>
      <c r="F17" s="19">
        <v>0</v>
      </c>
      <c r="G17" s="19">
        <v>0</v>
      </c>
      <c r="H17" s="19">
        <v>0</v>
      </c>
      <c r="I17" s="19">
        <v>0</v>
      </c>
      <c r="J17" s="19">
        <v>0</v>
      </c>
      <c r="K17" s="19">
        <v>0</v>
      </c>
      <c r="L17" s="22">
        <v>0</v>
      </c>
      <c r="M17" s="22">
        <v>0</v>
      </c>
      <c r="N17" s="22">
        <v>0</v>
      </c>
      <c r="O17" s="19">
        <v>36</v>
      </c>
      <c r="Q17" s="19">
        <v>0</v>
      </c>
      <c r="R17" s="19">
        <v>0</v>
      </c>
      <c r="S17" s="19">
        <v>0</v>
      </c>
      <c r="T17" s="19">
        <v>0</v>
      </c>
      <c r="U17" s="20">
        <v>0</v>
      </c>
      <c r="V17" s="20">
        <v>0</v>
      </c>
      <c r="W17" s="20">
        <v>10260</v>
      </c>
      <c r="X17" s="20">
        <v>0</v>
      </c>
      <c r="Y17" s="20">
        <v>0</v>
      </c>
    </row>
    <row r="18" spans="1:25">
      <c r="A18" s="18" t="s">
        <v>3057</v>
      </c>
      <c r="B18" s="19">
        <v>0</v>
      </c>
      <c r="C18" s="19">
        <v>90</v>
      </c>
      <c r="D18" s="20">
        <v>0</v>
      </c>
      <c r="E18" s="19">
        <v>75</v>
      </c>
      <c r="F18" s="19">
        <v>0</v>
      </c>
      <c r="G18" s="19">
        <v>0</v>
      </c>
      <c r="H18" s="19">
        <v>0</v>
      </c>
      <c r="I18" s="19">
        <v>0</v>
      </c>
      <c r="J18" s="19">
        <v>0</v>
      </c>
      <c r="K18" s="19">
        <v>0</v>
      </c>
      <c r="L18" s="22">
        <v>0</v>
      </c>
      <c r="M18" s="22">
        <v>0</v>
      </c>
      <c r="N18" s="22">
        <v>0</v>
      </c>
      <c r="O18" s="19">
        <v>90</v>
      </c>
      <c r="Q18" s="19">
        <v>0</v>
      </c>
      <c r="R18" s="19">
        <v>0</v>
      </c>
      <c r="S18" s="19">
        <v>0</v>
      </c>
      <c r="T18" s="19">
        <v>0</v>
      </c>
      <c r="U18" s="20">
        <v>0</v>
      </c>
      <c r="V18" s="20">
        <v>0</v>
      </c>
      <c r="W18" s="20">
        <v>24930</v>
      </c>
      <c r="X18" s="20">
        <v>0</v>
      </c>
      <c r="Y18" s="20">
        <v>0</v>
      </c>
    </row>
    <row r="19" spans="1:25">
      <c r="A19" s="18" t="s">
        <v>3058</v>
      </c>
      <c r="B19" s="19">
        <v>0</v>
      </c>
      <c r="C19" s="19">
        <v>45</v>
      </c>
      <c r="D19" s="20">
        <v>0</v>
      </c>
      <c r="E19" s="19">
        <v>32</v>
      </c>
      <c r="F19" s="19">
        <v>0</v>
      </c>
      <c r="G19" s="19">
        <v>0</v>
      </c>
      <c r="H19" s="19">
        <v>0</v>
      </c>
      <c r="I19" s="19">
        <v>0</v>
      </c>
      <c r="J19" s="19">
        <v>0</v>
      </c>
      <c r="K19" s="19">
        <v>0</v>
      </c>
      <c r="L19" s="22">
        <v>0</v>
      </c>
      <c r="M19" s="22">
        <v>0</v>
      </c>
      <c r="N19" s="22">
        <v>0</v>
      </c>
      <c r="O19" s="19">
        <v>45</v>
      </c>
      <c r="Q19" s="19">
        <v>0</v>
      </c>
      <c r="R19" s="19">
        <v>0</v>
      </c>
      <c r="S19" s="19">
        <v>0</v>
      </c>
      <c r="T19" s="19">
        <v>0</v>
      </c>
      <c r="U19" s="20">
        <v>0</v>
      </c>
      <c r="V19" s="20">
        <v>0</v>
      </c>
      <c r="W19" s="20">
        <v>12465</v>
      </c>
      <c r="X19" s="20">
        <v>0</v>
      </c>
      <c r="Y19" s="20">
        <v>0</v>
      </c>
    </row>
    <row r="20" spans="1:25">
      <c r="A20" s="18" t="s">
        <v>3059</v>
      </c>
      <c r="B20" s="19">
        <v>0</v>
      </c>
      <c r="C20" s="19">
        <v>54</v>
      </c>
      <c r="D20" s="20">
        <v>0</v>
      </c>
      <c r="E20" s="19">
        <v>43</v>
      </c>
      <c r="F20" s="19">
        <v>0</v>
      </c>
      <c r="G20" s="19">
        <v>0</v>
      </c>
      <c r="H20" s="19">
        <v>0</v>
      </c>
      <c r="I20" s="19">
        <v>0</v>
      </c>
      <c r="J20" s="19">
        <v>0</v>
      </c>
      <c r="K20" s="19">
        <v>0</v>
      </c>
      <c r="L20" s="22">
        <v>0</v>
      </c>
      <c r="M20" s="22">
        <v>0</v>
      </c>
      <c r="N20" s="22">
        <v>0</v>
      </c>
      <c r="O20" s="19">
        <v>54</v>
      </c>
      <c r="Q20" s="19">
        <v>0</v>
      </c>
      <c r="R20" s="19">
        <v>0</v>
      </c>
      <c r="S20" s="19">
        <v>0</v>
      </c>
      <c r="T20" s="19">
        <v>0</v>
      </c>
      <c r="U20" s="20">
        <v>0</v>
      </c>
      <c r="V20" s="20">
        <v>0</v>
      </c>
      <c r="W20" s="20">
        <v>13608</v>
      </c>
      <c r="X20" s="20">
        <v>0</v>
      </c>
      <c r="Y20" s="20">
        <v>0</v>
      </c>
    </row>
    <row r="21" spans="1:25">
      <c r="A21" s="18" t="s">
        <v>3060</v>
      </c>
      <c r="B21" s="19">
        <v>0</v>
      </c>
      <c r="C21" s="19">
        <v>45</v>
      </c>
      <c r="D21" s="20">
        <v>0</v>
      </c>
      <c r="E21" s="19">
        <v>39</v>
      </c>
      <c r="F21" s="19">
        <v>0</v>
      </c>
      <c r="G21" s="19">
        <v>0</v>
      </c>
      <c r="H21" s="19">
        <v>0</v>
      </c>
      <c r="I21" s="19">
        <v>0</v>
      </c>
      <c r="J21" s="19">
        <v>0</v>
      </c>
      <c r="K21" s="19">
        <v>0</v>
      </c>
      <c r="L21" s="22">
        <v>0</v>
      </c>
      <c r="M21" s="22">
        <v>0</v>
      </c>
      <c r="N21" s="22">
        <v>0</v>
      </c>
      <c r="O21" s="19">
        <v>45</v>
      </c>
      <c r="Q21" s="19">
        <v>0</v>
      </c>
      <c r="R21" s="19">
        <v>0</v>
      </c>
      <c r="S21" s="19">
        <v>0</v>
      </c>
      <c r="T21" s="19">
        <v>0</v>
      </c>
      <c r="U21" s="20">
        <v>0</v>
      </c>
      <c r="V21" s="20">
        <v>0</v>
      </c>
      <c r="W21" s="20">
        <v>12330</v>
      </c>
      <c r="X21" s="20">
        <v>0</v>
      </c>
      <c r="Y21" s="20">
        <v>0</v>
      </c>
    </row>
    <row r="22" spans="1:25">
      <c r="A22" s="18" t="s">
        <v>3061</v>
      </c>
      <c r="B22" s="19">
        <v>0</v>
      </c>
      <c r="C22" s="19">
        <v>0</v>
      </c>
      <c r="D22" s="20">
        <v>0</v>
      </c>
      <c r="E22" s="19">
        <v>0</v>
      </c>
      <c r="F22" s="19">
        <v>0</v>
      </c>
      <c r="G22" s="19">
        <v>0</v>
      </c>
      <c r="H22" s="19">
        <v>0</v>
      </c>
      <c r="I22" s="19">
        <v>0</v>
      </c>
      <c r="J22" s="19">
        <v>0</v>
      </c>
      <c r="K22" s="19">
        <v>0</v>
      </c>
      <c r="L22" s="22">
        <v>0</v>
      </c>
      <c r="M22" s="22">
        <v>0</v>
      </c>
      <c r="N22" s="22">
        <v>0</v>
      </c>
      <c r="O22" s="19">
        <v>0</v>
      </c>
      <c r="Q22" s="19">
        <v>0</v>
      </c>
      <c r="R22" s="19">
        <v>0</v>
      </c>
      <c r="S22" s="19">
        <v>0</v>
      </c>
      <c r="T22" s="19">
        <v>0</v>
      </c>
      <c r="U22" s="20">
        <v>0</v>
      </c>
      <c r="V22" s="20">
        <v>0</v>
      </c>
      <c r="W22" s="20">
        <v>0</v>
      </c>
      <c r="X22" s="20">
        <v>0</v>
      </c>
      <c r="Y22" s="20">
        <v>0</v>
      </c>
    </row>
    <row r="23" spans="1:25">
      <c r="A23" s="16" t="s">
        <v>3062</v>
      </c>
      <c r="B23" s="13">
        <f>SUM(B9:B22)</f>
        <v>0</v>
      </c>
      <c r="C23" s="13">
        <f>SUM(C9:C22)</f>
        <v>773</v>
      </c>
      <c r="D23" s="14">
        <f>IF(K23 &gt; 0, U23 / K23, 0)</f>
        <v>0</v>
      </c>
      <c r="E23" s="13">
        <f t="shared" ref="E23:K23" si="0">SUM(E9:E22)</f>
        <v>620</v>
      </c>
      <c r="F23" s="13">
        <f t="shared" si="0"/>
        <v>0</v>
      </c>
      <c r="G23" s="13">
        <f t="shared" si="0"/>
        <v>0</v>
      </c>
      <c r="H23" s="13">
        <f t="shared" si="0"/>
        <v>0</v>
      </c>
      <c r="I23" s="13">
        <f t="shared" si="0"/>
        <v>0</v>
      </c>
      <c r="J23" s="13">
        <f t="shared" si="0"/>
        <v>0</v>
      </c>
      <c r="K23" s="13">
        <f t="shared" si="0"/>
        <v>0</v>
      </c>
      <c r="L23" s="15">
        <f>IF(C23 &gt; 0, J23 / C23, 0)</f>
        <v>0</v>
      </c>
      <c r="M23" s="15">
        <f>IF(C23 &gt; 0, K23 / (C23), 0)</f>
        <v>0</v>
      </c>
      <c r="N23" s="15">
        <f>M23 - L23</f>
        <v>0</v>
      </c>
      <c r="O23" s="13">
        <f>SUM(O9:O22)</f>
        <v>773</v>
      </c>
      <c r="Q23" s="13">
        <f t="shared" ref="Q23:Y23" si="1">SUM(Q9:Q22)</f>
        <v>0</v>
      </c>
      <c r="R23" s="13">
        <f t="shared" si="1"/>
        <v>0</v>
      </c>
      <c r="S23" s="13">
        <f t="shared" si="1"/>
        <v>0</v>
      </c>
      <c r="T23" s="13">
        <f t="shared" si="1"/>
        <v>0</v>
      </c>
      <c r="U23" s="14">
        <f t="shared" si="1"/>
        <v>0</v>
      </c>
      <c r="V23" s="14">
        <f t="shared" si="1"/>
        <v>0</v>
      </c>
      <c r="W23" s="14">
        <f t="shared" si="1"/>
        <v>236237</v>
      </c>
      <c r="X23" s="14">
        <f t="shared" si="1"/>
        <v>0</v>
      </c>
      <c r="Y23" s="14">
        <f t="shared" si="1"/>
        <v>0</v>
      </c>
    </row>
    <row r="25" spans="1:25" ht="15.75">
      <c r="A25" s="3" t="s">
        <v>3063</v>
      </c>
    </row>
    <row r="26" spans="1:25">
      <c r="A26" s="26"/>
      <c r="B26" s="26"/>
      <c r="C26" s="26"/>
      <c r="D26" s="26"/>
      <c r="E26" s="26"/>
      <c r="F26" s="26"/>
      <c r="G26" s="26"/>
      <c r="H26" s="26"/>
      <c r="I26" s="26"/>
      <c r="J26" s="27" t="s">
        <v>3064</v>
      </c>
      <c r="K26" s="27"/>
      <c r="L26" s="26"/>
      <c r="M26" s="26"/>
      <c r="N26" s="26"/>
      <c r="O26" s="26"/>
    </row>
    <row r="27" spans="1:25" ht="25.5">
      <c r="A27" s="4" t="s">
        <v>3065</v>
      </c>
      <c r="B27" s="4" t="s">
        <v>3066</v>
      </c>
      <c r="C27" s="4" t="s">
        <v>3067</v>
      </c>
      <c r="D27" s="4" t="s">
        <v>3068</v>
      </c>
      <c r="E27" s="4" t="s">
        <v>3069</v>
      </c>
      <c r="F27" s="4" t="s">
        <v>3070</v>
      </c>
      <c r="G27" s="5" t="s">
        <v>3071</v>
      </c>
      <c r="H27" s="9" t="s">
        <v>3072</v>
      </c>
      <c r="I27" s="9" t="s">
        <v>3073</v>
      </c>
      <c r="J27" s="9" t="s">
        <v>3074</v>
      </c>
      <c r="K27" s="9" t="s">
        <v>3075</v>
      </c>
      <c r="L27" s="6" t="s">
        <v>3076</v>
      </c>
      <c r="M27" s="6" t="s">
        <v>3078</v>
      </c>
      <c r="N27" s="6" t="s">
        <v>3079</v>
      </c>
      <c r="O27" s="7" t="s">
        <v>3080</v>
      </c>
      <c r="Q27" s="11" t="s">
        <v>3077</v>
      </c>
      <c r="R27" s="11" t="s">
        <v>3081</v>
      </c>
      <c r="S27" s="11" t="s">
        <v>3082</v>
      </c>
    </row>
    <row r="28" spans="1:25">
      <c r="A28" s="18" t="s">
        <v>3083</v>
      </c>
    </row>
  </sheetData>
  <mergeCells count="6">
    <mergeCell ref="A7:E7"/>
    <mergeCell ref="F7:N7"/>
    <mergeCell ref="O7"/>
    <mergeCell ref="A26:I26"/>
    <mergeCell ref="J26:K26"/>
    <mergeCell ref="L26:O26"/>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Y30"/>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3084</v>
      </c>
    </row>
    <row r="3" spans="1:25">
      <c r="A3" s="2" t="s">
        <v>3085</v>
      </c>
    </row>
    <row r="4" spans="1:25">
      <c r="A4" s="2" t="s">
        <v>3086</v>
      </c>
    </row>
    <row r="6" spans="1:25" ht="15.75">
      <c r="A6" s="3" t="s">
        <v>3087</v>
      </c>
    </row>
    <row r="7" spans="1:25">
      <c r="A7" s="26"/>
      <c r="B7" s="26"/>
      <c r="C7" s="26"/>
      <c r="D7" s="26"/>
      <c r="E7" s="26"/>
      <c r="F7" s="27" t="s">
        <v>3088</v>
      </c>
      <c r="G7" s="27"/>
      <c r="H7" s="27"/>
      <c r="I7" s="27"/>
      <c r="J7" s="27"/>
      <c r="K7" s="27"/>
      <c r="L7" s="27"/>
      <c r="M7" s="27"/>
      <c r="N7" s="27"/>
      <c r="O7" s="26"/>
    </row>
    <row r="8" spans="1:25" ht="25.5">
      <c r="A8" s="4" t="s">
        <v>3089</v>
      </c>
      <c r="B8" s="5" t="s">
        <v>3090</v>
      </c>
      <c r="C8" s="5" t="s">
        <v>3091</v>
      </c>
      <c r="D8" s="6" t="s">
        <v>3092</v>
      </c>
      <c r="E8" s="5" t="s">
        <v>3093</v>
      </c>
      <c r="F8" s="5" t="s">
        <v>3095</v>
      </c>
      <c r="G8" s="5" t="s">
        <v>3096</v>
      </c>
      <c r="H8" s="5" t="s">
        <v>3097</v>
      </c>
      <c r="I8" s="5" t="s">
        <v>3098</v>
      </c>
      <c r="J8" s="5" t="s">
        <v>3099</v>
      </c>
      <c r="K8" s="5" t="s">
        <v>3100</v>
      </c>
      <c r="L8" s="8" t="s">
        <v>3101</v>
      </c>
      <c r="M8" s="8" t="s">
        <v>3102</v>
      </c>
      <c r="N8" s="8" t="s">
        <v>3103</v>
      </c>
      <c r="O8" s="5" t="s">
        <v>3104</v>
      </c>
      <c r="Q8" s="10" t="s">
        <v>3094</v>
      </c>
      <c r="R8" s="10" t="s">
        <v>3094</v>
      </c>
      <c r="S8" s="10" t="s">
        <v>3094</v>
      </c>
      <c r="T8" s="10" t="s">
        <v>3094</v>
      </c>
      <c r="U8" s="11" t="s">
        <v>3105</v>
      </c>
      <c r="V8" s="11" t="s">
        <v>3106</v>
      </c>
      <c r="W8" s="11" t="s">
        <v>3107</v>
      </c>
      <c r="X8" s="11" t="s">
        <v>3108</v>
      </c>
      <c r="Y8" s="11" t="s">
        <v>3109</v>
      </c>
    </row>
    <row r="9" spans="1:25">
      <c r="A9" s="18" t="s">
        <v>3110</v>
      </c>
      <c r="B9" s="19">
        <v>0</v>
      </c>
      <c r="C9" s="19">
        <v>36</v>
      </c>
      <c r="D9" s="20">
        <v>0</v>
      </c>
      <c r="E9" s="19">
        <v>36</v>
      </c>
      <c r="F9" s="19">
        <v>0</v>
      </c>
      <c r="G9" s="19">
        <v>0</v>
      </c>
      <c r="H9" s="19">
        <v>0</v>
      </c>
      <c r="I9" s="19">
        <v>0</v>
      </c>
      <c r="J9" s="19">
        <v>0</v>
      </c>
      <c r="K9" s="19">
        <v>0</v>
      </c>
      <c r="L9" s="22">
        <v>0</v>
      </c>
      <c r="M9" s="22">
        <v>0</v>
      </c>
      <c r="N9" s="22">
        <v>0</v>
      </c>
      <c r="O9" s="19">
        <v>36</v>
      </c>
      <c r="Q9" s="19">
        <v>0</v>
      </c>
      <c r="R9" s="19">
        <v>0</v>
      </c>
      <c r="S9" s="19">
        <v>0</v>
      </c>
      <c r="T9" s="19">
        <v>0</v>
      </c>
      <c r="U9" s="20">
        <v>0</v>
      </c>
      <c r="V9" s="20">
        <v>0</v>
      </c>
      <c r="W9" s="20">
        <v>20092</v>
      </c>
      <c r="X9" s="20">
        <v>0</v>
      </c>
      <c r="Y9" s="20">
        <v>0</v>
      </c>
    </row>
    <row r="10" spans="1:25">
      <c r="A10" s="18" t="s">
        <v>3111</v>
      </c>
      <c r="B10" s="19">
        <v>0</v>
      </c>
      <c r="C10" s="19">
        <v>4</v>
      </c>
      <c r="D10" s="20">
        <v>0</v>
      </c>
      <c r="E10" s="19">
        <v>4</v>
      </c>
      <c r="F10" s="19">
        <v>0</v>
      </c>
      <c r="G10" s="19">
        <v>0</v>
      </c>
      <c r="H10" s="19">
        <v>0</v>
      </c>
      <c r="I10" s="19">
        <v>0</v>
      </c>
      <c r="J10" s="19">
        <v>0</v>
      </c>
      <c r="K10" s="19">
        <v>0</v>
      </c>
      <c r="L10" s="22">
        <v>0</v>
      </c>
      <c r="M10" s="22">
        <v>0</v>
      </c>
      <c r="N10" s="22">
        <v>0</v>
      </c>
      <c r="O10" s="19">
        <v>4</v>
      </c>
      <c r="Q10" s="19">
        <v>0</v>
      </c>
      <c r="R10" s="19">
        <v>0</v>
      </c>
      <c r="S10" s="19">
        <v>0</v>
      </c>
      <c r="T10" s="19">
        <v>0</v>
      </c>
      <c r="U10" s="20">
        <v>0</v>
      </c>
      <c r="V10" s="20">
        <v>0</v>
      </c>
      <c r="W10" s="20">
        <v>2172</v>
      </c>
      <c r="X10" s="20">
        <v>0</v>
      </c>
      <c r="Y10" s="20">
        <v>0</v>
      </c>
    </row>
    <row r="11" spans="1:25">
      <c r="A11" s="18" t="s">
        <v>3112</v>
      </c>
      <c r="B11" s="19">
        <v>0</v>
      </c>
      <c r="C11" s="19">
        <v>1</v>
      </c>
      <c r="D11" s="20">
        <v>0</v>
      </c>
      <c r="E11" s="19">
        <v>1</v>
      </c>
      <c r="F11" s="19">
        <v>0</v>
      </c>
      <c r="G11" s="19">
        <v>0</v>
      </c>
      <c r="H11" s="19">
        <v>0</v>
      </c>
      <c r="I11" s="19">
        <v>0</v>
      </c>
      <c r="J11" s="19">
        <v>0</v>
      </c>
      <c r="K11" s="19">
        <v>0</v>
      </c>
      <c r="L11" s="22">
        <v>0</v>
      </c>
      <c r="M11" s="22">
        <v>0</v>
      </c>
      <c r="N11" s="22">
        <v>0</v>
      </c>
      <c r="O11" s="19">
        <v>1</v>
      </c>
      <c r="Q11" s="19">
        <v>0</v>
      </c>
      <c r="R11" s="19">
        <v>0</v>
      </c>
      <c r="S11" s="19">
        <v>0</v>
      </c>
      <c r="T11" s="19">
        <v>0</v>
      </c>
      <c r="U11" s="20">
        <v>0</v>
      </c>
      <c r="V11" s="20">
        <v>0</v>
      </c>
      <c r="W11" s="20">
        <v>800</v>
      </c>
      <c r="X11" s="20">
        <v>0</v>
      </c>
      <c r="Y11" s="20">
        <v>0</v>
      </c>
    </row>
    <row r="12" spans="1:25">
      <c r="A12" s="18" t="s">
        <v>3113</v>
      </c>
      <c r="B12" s="19">
        <v>0</v>
      </c>
      <c r="C12" s="19">
        <v>42</v>
      </c>
      <c r="D12" s="20">
        <v>0</v>
      </c>
      <c r="E12" s="19">
        <v>42</v>
      </c>
      <c r="F12" s="19">
        <v>0</v>
      </c>
      <c r="G12" s="19">
        <v>0</v>
      </c>
      <c r="H12" s="19">
        <v>0</v>
      </c>
      <c r="I12" s="19">
        <v>0</v>
      </c>
      <c r="J12" s="19">
        <v>0</v>
      </c>
      <c r="K12" s="19">
        <v>0</v>
      </c>
      <c r="L12" s="22">
        <v>0</v>
      </c>
      <c r="M12" s="22">
        <v>0</v>
      </c>
      <c r="N12" s="22">
        <v>0</v>
      </c>
      <c r="O12" s="19">
        <v>42</v>
      </c>
      <c r="Q12" s="19">
        <v>0</v>
      </c>
      <c r="R12" s="19">
        <v>0</v>
      </c>
      <c r="S12" s="19">
        <v>0</v>
      </c>
      <c r="T12" s="19">
        <v>0</v>
      </c>
      <c r="U12" s="20">
        <v>0</v>
      </c>
      <c r="V12" s="20">
        <v>0</v>
      </c>
      <c r="W12" s="20">
        <v>18276</v>
      </c>
      <c r="X12" s="20">
        <v>0</v>
      </c>
      <c r="Y12" s="20">
        <v>0</v>
      </c>
    </row>
    <row r="13" spans="1:25">
      <c r="A13" s="18" t="s">
        <v>3114</v>
      </c>
      <c r="B13" s="19">
        <v>0</v>
      </c>
      <c r="C13" s="19">
        <v>4</v>
      </c>
      <c r="D13" s="20">
        <v>0</v>
      </c>
      <c r="E13" s="19">
        <v>4</v>
      </c>
      <c r="F13" s="19">
        <v>0</v>
      </c>
      <c r="G13" s="19">
        <v>0</v>
      </c>
      <c r="H13" s="19">
        <v>0</v>
      </c>
      <c r="I13" s="19">
        <v>0</v>
      </c>
      <c r="J13" s="19">
        <v>0</v>
      </c>
      <c r="K13" s="19">
        <v>0</v>
      </c>
      <c r="L13" s="22">
        <v>0</v>
      </c>
      <c r="M13" s="22">
        <v>0</v>
      </c>
      <c r="N13" s="22">
        <v>0</v>
      </c>
      <c r="O13" s="19">
        <v>4</v>
      </c>
      <c r="Q13" s="19">
        <v>0</v>
      </c>
      <c r="R13" s="19">
        <v>0</v>
      </c>
      <c r="S13" s="19">
        <v>0</v>
      </c>
      <c r="T13" s="19">
        <v>0</v>
      </c>
      <c r="U13" s="20">
        <v>0</v>
      </c>
      <c r="V13" s="20">
        <v>0</v>
      </c>
      <c r="W13" s="20">
        <v>2000</v>
      </c>
      <c r="X13" s="20">
        <v>0</v>
      </c>
      <c r="Y13" s="20">
        <v>0</v>
      </c>
    </row>
    <row r="14" spans="1:25">
      <c r="A14" s="18" t="s">
        <v>3115</v>
      </c>
      <c r="B14" s="19">
        <v>0</v>
      </c>
      <c r="C14" s="19">
        <v>2</v>
      </c>
      <c r="D14" s="20">
        <v>0</v>
      </c>
      <c r="E14" s="19">
        <v>2</v>
      </c>
      <c r="F14" s="19">
        <v>0</v>
      </c>
      <c r="G14" s="19">
        <v>0</v>
      </c>
      <c r="H14" s="19">
        <v>0</v>
      </c>
      <c r="I14" s="19">
        <v>0</v>
      </c>
      <c r="J14" s="19">
        <v>0</v>
      </c>
      <c r="K14" s="19">
        <v>0</v>
      </c>
      <c r="L14" s="22">
        <v>0</v>
      </c>
      <c r="M14" s="22">
        <v>0</v>
      </c>
      <c r="N14" s="22">
        <v>0</v>
      </c>
      <c r="O14" s="19">
        <v>2</v>
      </c>
      <c r="Q14" s="19">
        <v>0</v>
      </c>
      <c r="R14" s="19">
        <v>0</v>
      </c>
      <c r="S14" s="19">
        <v>0</v>
      </c>
      <c r="T14" s="19">
        <v>0</v>
      </c>
      <c r="U14" s="20">
        <v>0</v>
      </c>
      <c r="V14" s="20">
        <v>0</v>
      </c>
      <c r="W14" s="20">
        <v>1182</v>
      </c>
      <c r="X14" s="20">
        <v>0</v>
      </c>
      <c r="Y14" s="20">
        <v>0</v>
      </c>
    </row>
    <row r="15" spans="1:25">
      <c r="A15" s="18" t="s">
        <v>3116</v>
      </c>
      <c r="B15" s="19">
        <v>0</v>
      </c>
      <c r="C15" s="19">
        <v>3</v>
      </c>
      <c r="D15" s="20">
        <v>0</v>
      </c>
      <c r="E15" s="19">
        <v>3</v>
      </c>
      <c r="F15" s="19">
        <v>0</v>
      </c>
      <c r="G15" s="19">
        <v>0</v>
      </c>
      <c r="H15" s="19">
        <v>0</v>
      </c>
      <c r="I15" s="19">
        <v>0</v>
      </c>
      <c r="J15" s="19">
        <v>0</v>
      </c>
      <c r="K15" s="19">
        <v>0</v>
      </c>
      <c r="L15" s="22">
        <v>0</v>
      </c>
      <c r="M15" s="22">
        <v>0</v>
      </c>
      <c r="N15" s="22">
        <v>0</v>
      </c>
      <c r="O15" s="19">
        <v>3</v>
      </c>
      <c r="Q15" s="19">
        <v>0</v>
      </c>
      <c r="R15" s="19">
        <v>0</v>
      </c>
      <c r="S15" s="19">
        <v>0</v>
      </c>
      <c r="T15" s="19">
        <v>0</v>
      </c>
      <c r="U15" s="20">
        <v>0</v>
      </c>
      <c r="V15" s="20">
        <v>0</v>
      </c>
      <c r="W15" s="20">
        <v>1200</v>
      </c>
      <c r="X15" s="20">
        <v>0</v>
      </c>
      <c r="Y15" s="20">
        <v>0</v>
      </c>
    </row>
    <row r="16" spans="1:25">
      <c r="A16" s="18" t="s">
        <v>3117</v>
      </c>
      <c r="B16" s="19">
        <v>0</v>
      </c>
      <c r="C16" s="19">
        <v>252</v>
      </c>
      <c r="D16" s="20">
        <v>0</v>
      </c>
      <c r="E16" s="19">
        <v>252</v>
      </c>
      <c r="F16" s="19">
        <v>0</v>
      </c>
      <c r="G16" s="19">
        <v>0</v>
      </c>
      <c r="H16" s="19">
        <v>0</v>
      </c>
      <c r="I16" s="19">
        <v>0</v>
      </c>
      <c r="J16" s="19">
        <v>0</v>
      </c>
      <c r="K16" s="19">
        <v>0</v>
      </c>
      <c r="L16" s="22">
        <v>0</v>
      </c>
      <c r="M16" s="22">
        <v>0</v>
      </c>
      <c r="N16" s="22">
        <v>0</v>
      </c>
      <c r="O16" s="19">
        <v>252</v>
      </c>
      <c r="Q16" s="19">
        <v>0</v>
      </c>
      <c r="R16" s="19">
        <v>0</v>
      </c>
      <c r="S16" s="19">
        <v>0</v>
      </c>
      <c r="T16" s="19">
        <v>0</v>
      </c>
      <c r="U16" s="20">
        <v>0</v>
      </c>
      <c r="V16" s="20">
        <v>0</v>
      </c>
      <c r="W16" s="20">
        <v>86976</v>
      </c>
      <c r="X16" s="20">
        <v>0</v>
      </c>
      <c r="Y16" s="20">
        <v>0</v>
      </c>
    </row>
    <row r="17" spans="1:25">
      <c r="A17" s="18" t="s">
        <v>3118</v>
      </c>
      <c r="B17" s="19">
        <v>0</v>
      </c>
      <c r="C17" s="19">
        <v>4</v>
      </c>
      <c r="D17" s="20">
        <v>0</v>
      </c>
      <c r="E17" s="19">
        <v>4</v>
      </c>
      <c r="F17" s="19">
        <v>0</v>
      </c>
      <c r="G17" s="19">
        <v>0</v>
      </c>
      <c r="H17" s="19">
        <v>0</v>
      </c>
      <c r="I17" s="19">
        <v>0</v>
      </c>
      <c r="J17" s="19">
        <v>0</v>
      </c>
      <c r="K17" s="19">
        <v>0</v>
      </c>
      <c r="L17" s="22">
        <v>0</v>
      </c>
      <c r="M17" s="22">
        <v>0</v>
      </c>
      <c r="N17" s="22">
        <v>0</v>
      </c>
      <c r="O17" s="19">
        <v>4</v>
      </c>
      <c r="Q17" s="19">
        <v>0</v>
      </c>
      <c r="R17" s="19">
        <v>0</v>
      </c>
      <c r="S17" s="19">
        <v>0</v>
      </c>
      <c r="T17" s="19">
        <v>0</v>
      </c>
      <c r="U17" s="20">
        <v>0</v>
      </c>
      <c r="V17" s="20">
        <v>0</v>
      </c>
      <c r="W17" s="20">
        <v>1712</v>
      </c>
      <c r="X17" s="20">
        <v>0</v>
      </c>
      <c r="Y17" s="20">
        <v>0</v>
      </c>
    </row>
    <row r="18" spans="1:25">
      <c r="A18" s="18" t="s">
        <v>3119</v>
      </c>
      <c r="B18" s="19">
        <v>0</v>
      </c>
      <c r="C18" s="19">
        <v>40</v>
      </c>
      <c r="D18" s="20">
        <v>0</v>
      </c>
      <c r="E18" s="19">
        <v>40</v>
      </c>
      <c r="F18" s="19">
        <v>0</v>
      </c>
      <c r="G18" s="19">
        <v>0</v>
      </c>
      <c r="H18" s="19">
        <v>0</v>
      </c>
      <c r="I18" s="19">
        <v>0</v>
      </c>
      <c r="J18" s="19">
        <v>0</v>
      </c>
      <c r="K18" s="19">
        <v>0</v>
      </c>
      <c r="L18" s="22">
        <v>0</v>
      </c>
      <c r="M18" s="22">
        <v>0</v>
      </c>
      <c r="N18" s="22">
        <v>0</v>
      </c>
      <c r="O18" s="19">
        <v>40</v>
      </c>
      <c r="Q18" s="19">
        <v>0</v>
      </c>
      <c r="R18" s="19">
        <v>0</v>
      </c>
      <c r="S18" s="19">
        <v>0</v>
      </c>
      <c r="T18" s="19">
        <v>0</v>
      </c>
      <c r="U18" s="20">
        <v>0</v>
      </c>
      <c r="V18" s="20">
        <v>0</v>
      </c>
      <c r="W18" s="20">
        <v>13880</v>
      </c>
      <c r="X18" s="20">
        <v>0</v>
      </c>
      <c r="Y18" s="20">
        <v>0</v>
      </c>
    </row>
    <row r="19" spans="1:25">
      <c r="A19" s="18" t="s">
        <v>3120</v>
      </c>
      <c r="B19" s="19">
        <v>0</v>
      </c>
      <c r="C19" s="19">
        <v>15</v>
      </c>
      <c r="D19" s="20">
        <v>0</v>
      </c>
      <c r="E19" s="19">
        <v>15</v>
      </c>
      <c r="F19" s="19">
        <v>0</v>
      </c>
      <c r="G19" s="19">
        <v>0</v>
      </c>
      <c r="H19" s="19">
        <v>0</v>
      </c>
      <c r="I19" s="19">
        <v>0</v>
      </c>
      <c r="J19" s="19">
        <v>0</v>
      </c>
      <c r="K19" s="19">
        <v>0</v>
      </c>
      <c r="L19" s="22">
        <v>0</v>
      </c>
      <c r="M19" s="22">
        <v>0</v>
      </c>
      <c r="N19" s="22">
        <v>0</v>
      </c>
      <c r="O19" s="19">
        <v>15</v>
      </c>
      <c r="Q19" s="19">
        <v>0</v>
      </c>
      <c r="R19" s="19">
        <v>0</v>
      </c>
      <c r="S19" s="19">
        <v>0</v>
      </c>
      <c r="T19" s="19">
        <v>0</v>
      </c>
      <c r="U19" s="20">
        <v>0</v>
      </c>
      <c r="V19" s="20">
        <v>0</v>
      </c>
      <c r="W19" s="20">
        <v>4500</v>
      </c>
      <c r="X19" s="20">
        <v>0</v>
      </c>
      <c r="Y19" s="20">
        <v>0</v>
      </c>
    </row>
    <row r="20" spans="1:25">
      <c r="A20" s="18" t="s">
        <v>3121</v>
      </c>
      <c r="B20" s="19">
        <v>0</v>
      </c>
      <c r="C20" s="19">
        <v>30</v>
      </c>
      <c r="D20" s="20">
        <v>0</v>
      </c>
      <c r="E20" s="19">
        <v>30</v>
      </c>
      <c r="F20" s="19">
        <v>0</v>
      </c>
      <c r="G20" s="19">
        <v>0</v>
      </c>
      <c r="H20" s="19">
        <v>0</v>
      </c>
      <c r="I20" s="19">
        <v>0</v>
      </c>
      <c r="J20" s="19">
        <v>0</v>
      </c>
      <c r="K20" s="19">
        <v>0</v>
      </c>
      <c r="L20" s="22">
        <v>0</v>
      </c>
      <c r="M20" s="22">
        <v>0</v>
      </c>
      <c r="N20" s="22">
        <v>0</v>
      </c>
      <c r="O20" s="19">
        <v>30</v>
      </c>
      <c r="Q20" s="19">
        <v>0</v>
      </c>
      <c r="R20" s="19">
        <v>0</v>
      </c>
      <c r="S20" s="19">
        <v>0</v>
      </c>
      <c r="T20" s="19">
        <v>0</v>
      </c>
      <c r="U20" s="20">
        <v>0</v>
      </c>
      <c r="V20" s="20">
        <v>0</v>
      </c>
      <c r="W20" s="20">
        <v>9000</v>
      </c>
      <c r="X20" s="20">
        <v>0</v>
      </c>
      <c r="Y20" s="20">
        <v>0</v>
      </c>
    </row>
    <row r="21" spans="1:25">
      <c r="A21" s="18" t="s">
        <v>3122</v>
      </c>
      <c r="B21" s="19">
        <v>0</v>
      </c>
      <c r="C21" s="19">
        <v>5</v>
      </c>
      <c r="D21" s="20">
        <v>0</v>
      </c>
      <c r="E21" s="19">
        <v>5</v>
      </c>
      <c r="F21" s="19">
        <v>0</v>
      </c>
      <c r="G21" s="19">
        <v>0</v>
      </c>
      <c r="H21" s="19">
        <v>0</v>
      </c>
      <c r="I21" s="19">
        <v>0</v>
      </c>
      <c r="J21" s="19">
        <v>0</v>
      </c>
      <c r="K21" s="19">
        <v>0</v>
      </c>
      <c r="L21" s="22">
        <v>0</v>
      </c>
      <c r="M21" s="22">
        <v>0</v>
      </c>
      <c r="N21" s="22">
        <v>0</v>
      </c>
      <c r="O21" s="19">
        <v>5</v>
      </c>
      <c r="Q21" s="19">
        <v>0</v>
      </c>
      <c r="R21" s="19">
        <v>0</v>
      </c>
      <c r="S21" s="19">
        <v>0</v>
      </c>
      <c r="T21" s="19">
        <v>0</v>
      </c>
      <c r="U21" s="20">
        <v>0</v>
      </c>
      <c r="V21" s="20">
        <v>0</v>
      </c>
      <c r="W21" s="20">
        <v>1500</v>
      </c>
      <c r="X21" s="20">
        <v>0</v>
      </c>
      <c r="Y21" s="20">
        <v>0</v>
      </c>
    </row>
    <row r="22" spans="1:25">
      <c r="A22" s="18" t="s">
        <v>3123</v>
      </c>
      <c r="B22" s="19">
        <v>0</v>
      </c>
      <c r="C22" s="19">
        <v>6</v>
      </c>
      <c r="D22" s="20">
        <v>0</v>
      </c>
      <c r="E22" s="19">
        <v>6</v>
      </c>
      <c r="F22" s="19">
        <v>0</v>
      </c>
      <c r="G22" s="19">
        <v>0</v>
      </c>
      <c r="H22" s="19">
        <v>0</v>
      </c>
      <c r="I22" s="19">
        <v>0</v>
      </c>
      <c r="J22" s="19">
        <v>0</v>
      </c>
      <c r="K22" s="19">
        <v>0</v>
      </c>
      <c r="L22" s="22">
        <v>0</v>
      </c>
      <c r="M22" s="22">
        <v>0</v>
      </c>
      <c r="N22" s="22">
        <v>0</v>
      </c>
      <c r="O22" s="19">
        <v>6</v>
      </c>
      <c r="Q22" s="19">
        <v>0</v>
      </c>
      <c r="R22" s="19">
        <v>0</v>
      </c>
      <c r="S22" s="19">
        <v>0</v>
      </c>
      <c r="T22" s="19">
        <v>0</v>
      </c>
      <c r="U22" s="20">
        <v>0</v>
      </c>
      <c r="V22" s="20">
        <v>0</v>
      </c>
      <c r="W22" s="20">
        <v>2100</v>
      </c>
      <c r="X22" s="20">
        <v>0</v>
      </c>
      <c r="Y22" s="20">
        <v>0</v>
      </c>
    </row>
    <row r="23" spans="1:25">
      <c r="A23" s="18" t="s">
        <v>3124</v>
      </c>
      <c r="B23" s="19">
        <v>0</v>
      </c>
      <c r="C23" s="19">
        <v>0</v>
      </c>
      <c r="D23" s="20">
        <v>0</v>
      </c>
      <c r="E23" s="19">
        <v>0</v>
      </c>
      <c r="F23" s="19">
        <v>0</v>
      </c>
      <c r="G23" s="19">
        <v>0</v>
      </c>
      <c r="H23" s="19">
        <v>0</v>
      </c>
      <c r="I23" s="19">
        <v>0</v>
      </c>
      <c r="J23" s="19">
        <v>0</v>
      </c>
      <c r="K23" s="19">
        <v>0</v>
      </c>
      <c r="L23" s="22">
        <v>0</v>
      </c>
      <c r="M23" s="22">
        <v>0</v>
      </c>
      <c r="N23" s="22">
        <v>0</v>
      </c>
      <c r="O23" s="19">
        <v>0</v>
      </c>
      <c r="Q23" s="19">
        <v>0</v>
      </c>
      <c r="R23" s="19">
        <v>0</v>
      </c>
      <c r="S23" s="19">
        <v>0</v>
      </c>
      <c r="T23" s="19">
        <v>0</v>
      </c>
      <c r="U23" s="20">
        <v>0</v>
      </c>
      <c r="V23" s="20">
        <v>0</v>
      </c>
      <c r="W23" s="20">
        <v>0</v>
      </c>
      <c r="X23" s="20">
        <v>0</v>
      </c>
      <c r="Y23" s="20">
        <v>0</v>
      </c>
    </row>
    <row r="24" spans="1:25">
      <c r="A24" s="18" t="s">
        <v>3125</v>
      </c>
      <c r="B24" s="19">
        <v>0</v>
      </c>
      <c r="C24" s="19">
        <v>21</v>
      </c>
      <c r="D24" s="20">
        <v>0</v>
      </c>
      <c r="E24" s="19">
        <v>21</v>
      </c>
      <c r="F24" s="19">
        <v>0</v>
      </c>
      <c r="G24" s="19">
        <v>0</v>
      </c>
      <c r="H24" s="19">
        <v>0</v>
      </c>
      <c r="I24" s="19">
        <v>0</v>
      </c>
      <c r="J24" s="19">
        <v>0</v>
      </c>
      <c r="K24" s="19">
        <v>0</v>
      </c>
      <c r="L24" s="22">
        <v>0</v>
      </c>
      <c r="M24" s="22">
        <v>0</v>
      </c>
      <c r="N24" s="22">
        <v>0</v>
      </c>
      <c r="O24" s="19">
        <v>21</v>
      </c>
      <c r="Q24" s="19">
        <v>0</v>
      </c>
      <c r="R24" s="19">
        <v>0</v>
      </c>
      <c r="S24" s="19">
        <v>0</v>
      </c>
      <c r="T24" s="19">
        <v>0</v>
      </c>
      <c r="U24" s="20">
        <v>0</v>
      </c>
      <c r="V24" s="20">
        <v>0</v>
      </c>
      <c r="W24" s="20">
        <v>9450</v>
      </c>
      <c r="X24" s="20">
        <v>0</v>
      </c>
      <c r="Y24" s="20">
        <v>0</v>
      </c>
    </row>
    <row r="25" spans="1:25">
      <c r="A25" s="16" t="s">
        <v>3126</v>
      </c>
      <c r="B25" s="13">
        <f>SUM(B9:B24)</f>
        <v>0</v>
      </c>
      <c r="C25" s="13">
        <f>SUM(C9:C24)</f>
        <v>465</v>
      </c>
      <c r="D25" s="14">
        <f>IF(K25 &gt; 0, U25 / K25, 0)</f>
        <v>0</v>
      </c>
      <c r="E25" s="13">
        <f t="shared" ref="E25:K25" si="0">SUM(E9:E24)</f>
        <v>465</v>
      </c>
      <c r="F25" s="13">
        <f t="shared" si="0"/>
        <v>0</v>
      </c>
      <c r="G25" s="13">
        <f t="shared" si="0"/>
        <v>0</v>
      </c>
      <c r="H25" s="13">
        <f t="shared" si="0"/>
        <v>0</v>
      </c>
      <c r="I25" s="13">
        <f t="shared" si="0"/>
        <v>0</v>
      </c>
      <c r="J25" s="13">
        <f t="shared" si="0"/>
        <v>0</v>
      </c>
      <c r="K25" s="13">
        <f t="shared" si="0"/>
        <v>0</v>
      </c>
      <c r="L25" s="15">
        <f>IF(C25 &gt; 0, J25 / C25, 0)</f>
        <v>0</v>
      </c>
      <c r="M25" s="15">
        <f>IF(C25 &gt; 0, K25 / (C25), 0)</f>
        <v>0</v>
      </c>
      <c r="N25" s="15">
        <f>M25 - L25</f>
        <v>0</v>
      </c>
      <c r="O25" s="13">
        <f>SUM(O9:O24)</f>
        <v>465</v>
      </c>
      <c r="Q25" s="13">
        <f t="shared" ref="Q25:Y25" si="1">SUM(Q9:Q24)</f>
        <v>0</v>
      </c>
      <c r="R25" s="13">
        <f t="shared" si="1"/>
        <v>0</v>
      </c>
      <c r="S25" s="13">
        <f t="shared" si="1"/>
        <v>0</v>
      </c>
      <c r="T25" s="13">
        <f t="shared" si="1"/>
        <v>0</v>
      </c>
      <c r="U25" s="14">
        <f t="shared" si="1"/>
        <v>0</v>
      </c>
      <c r="V25" s="14">
        <f t="shared" si="1"/>
        <v>0</v>
      </c>
      <c r="W25" s="14">
        <f t="shared" si="1"/>
        <v>174840</v>
      </c>
      <c r="X25" s="14">
        <f t="shared" si="1"/>
        <v>0</v>
      </c>
      <c r="Y25" s="14">
        <f t="shared" si="1"/>
        <v>0</v>
      </c>
    </row>
    <row r="27" spans="1:25" ht="15.75">
      <c r="A27" s="3" t="s">
        <v>3127</v>
      </c>
    </row>
    <row r="28" spans="1:25">
      <c r="A28" s="26"/>
      <c r="B28" s="26"/>
      <c r="C28" s="26"/>
      <c r="D28" s="26"/>
      <c r="E28" s="26"/>
      <c r="F28" s="26"/>
      <c r="G28" s="26"/>
      <c r="H28" s="26"/>
      <c r="I28" s="26"/>
      <c r="J28" s="27" t="s">
        <v>3128</v>
      </c>
      <c r="K28" s="27"/>
      <c r="L28" s="26"/>
      <c r="M28" s="26"/>
      <c r="N28" s="26"/>
      <c r="O28" s="26"/>
    </row>
    <row r="29" spans="1:25" ht="25.5">
      <c r="A29" s="4" t="s">
        <v>3129</v>
      </c>
      <c r="B29" s="4" t="s">
        <v>3130</v>
      </c>
      <c r="C29" s="4" t="s">
        <v>3131</v>
      </c>
      <c r="D29" s="4" t="s">
        <v>3132</v>
      </c>
      <c r="E29" s="4" t="s">
        <v>3133</v>
      </c>
      <c r="F29" s="4" t="s">
        <v>3134</v>
      </c>
      <c r="G29" s="5" t="s">
        <v>3135</v>
      </c>
      <c r="H29" s="9" t="s">
        <v>3136</v>
      </c>
      <c r="I29" s="9" t="s">
        <v>3137</v>
      </c>
      <c r="J29" s="9" t="s">
        <v>3138</v>
      </c>
      <c r="K29" s="9" t="s">
        <v>3139</v>
      </c>
      <c r="L29" s="6" t="s">
        <v>3140</v>
      </c>
      <c r="M29" s="6" t="s">
        <v>3142</v>
      </c>
      <c r="N29" s="6" t="s">
        <v>3143</v>
      </c>
      <c r="O29" s="7" t="s">
        <v>3144</v>
      </c>
      <c r="Q29" s="11" t="s">
        <v>3141</v>
      </c>
      <c r="R29" s="11" t="s">
        <v>3145</v>
      </c>
      <c r="S29" s="11" t="s">
        <v>3146</v>
      </c>
    </row>
    <row r="30" spans="1:25">
      <c r="A30" s="18" t="s">
        <v>3147</v>
      </c>
    </row>
  </sheetData>
  <mergeCells count="6">
    <mergeCell ref="A7:E7"/>
    <mergeCell ref="F7:N7"/>
    <mergeCell ref="O7"/>
    <mergeCell ref="A28:I28"/>
    <mergeCell ref="J28:K28"/>
    <mergeCell ref="L28:O28"/>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Y70"/>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3148</v>
      </c>
    </row>
    <row r="3" spans="1:25">
      <c r="A3" s="2" t="s">
        <v>3149</v>
      </c>
    </row>
    <row r="4" spans="1:25">
      <c r="A4" s="2" t="s">
        <v>3150</v>
      </c>
    </row>
    <row r="6" spans="1:25" ht="15.75">
      <c r="A6" s="3" t="s">
        <v>3151</v>
      </c>
    </row>
    <row r="7" spans="1:25">
      <c r="A7" s="26"/>
      <c r="B7" s="26"/>
      <c r="C7" s="26"/>
      <c r="D7" s="26"/>
      <c r="E7" s="26"/>
      <c r="F7" s="27" t="s">
        <v>3152</v>
      </c>
      <c r="G7" s="27"/>
      <c r="H7" s="27"/>
      <c r="I7" s="27"/>
      <c r="J7" s="27"/>
      <c r="K7" s="27"/>
      <c r="L7" s="27"/>
      <c r="M7" s="27"/>
      <c r="N7" s="27"/>
      <c r="O7" s="26"/>
    </row>
    <row r="8" spans="1:25" ht="25.5">
      <c r="A8" s="4" t="s">
        <v>3153</v>
      </c>
      <c r="B8" s="5" t="s">
        <v>3154</v>
      </c>
      <c r="C8" s="5" t="s">
        <v>3155</v>
      </c>
      <c r="D8" s="6" t="s">
        <v>3156</v>
      </c>
      <c r="E8" s="5" t="s">
        <v>3157</v>
      </c>
      <c r="F8" s="5" t="s">
        <v>3159</v>
      </c>
      <c r="G8" s="5" t="s">
        <v>3160</v>
      </c>
      <c r="H8" s="5" t="s">
        <v>3161</v>
      </c>
      <c r="I8" s="5" t="s">
        <v>3162</v>
      </c>
      <c r="J8" s="5" t="s">
        <v>3163</v>
      </c>
      <c r="K8" s="5" t="s">
        <v>3164</v>
      </c>
      <c r="L8" s="8" t="s">
        <v>3165</v>
      </c>
      <c r="M8" s="8" t="s">
        <v>3166</v>
      </c>
      <c r="N8" s="8" t="s">
        <v>3167</v>
      </c>
      <c r="O8" s="5" t="s">
        <v>3168</v>
      </c>
      <c r="Q8" s="10" t="s">
        <v>3158</v>
      </c>
      <c r="R8" s="10" t="s">
        <v>3158</v>
      </c>
      <c r="S8" s="10" t="s">
        <v>3158</v>
      </c>
      <c r="T8" s="10" t="s">
        <v>3158</v>
      </c>
      <c r="U8" s="11" t="s">
        <v>3169</v>
      </c>
      <c r="V8" s="11" t="s">
        <v>3170</v>
      </c>
      <c r="W8" s="11" t="s">
        <v>3171</v>
      </c>
      <c r="X8" s="11" t="s">
        <v>3172</v>
      </c>
      <c r="Y8" s="11" t="s">
        <v>3173</v>
      </c>
    </row>
    <row r="9" spans="1:25">
      <c r="A9" s="18" t="s">
        <v>3174</v>
      </c>
      <c r="B9" s="19">
        <v>0</v>
      </c>
      <c r="C9" s="19">
        <v>3</v>
      </c>
      <c r="D9" s="20">
        <v>0</v>
      </c>
      <c r="E9" s="19">
        <v>3</v>
      </c>
      <c r="F9" s="19">
        <v>0</v>
      </c>
      <c r="G9" s="19">
        <v>0</v>
      </c>
      <c r="H9" s="19">
        <v>0</v>
      </c>
      <c r="I9" s="19">
        <v>0</v>
      </c>
      <c r="J9" s="19">
        <v>0</v>
      </c>
      <c r="K9" s="19">
        <v>0</v>
      </c>
      <c r="L9" s="22">
        <v>0</v>
      </c>
      <c r="M9" s="22">
        <v>0</v>
      </c>
      <c r="N9" s="22">
        <v>0</v>
      </c>
      <c r="O9" s="19">
        <v>3</v>
      </c>
      <c r="Q9" s="19">
        <v>0</v>
      </c>
      <c r="R9" s="19">
        <v>0</v>
      </c>
      <c r="S9" s="19">
        <v>0</v>
      </c>
      <c r="T9" s="19">
        <v>0</v>
      </c>
      <c r="U9" s="20">
        <v>0</v>
      </c>
      <c r="V9" s="20">
        <v>0</v>
      </c>
      <c r="W9" s="20">
        <v>1890</v>
      </c>
      <c r="X9" s="20">
        <v>3</v>
      </c>
      <c r="Y9" s="20">
        <v>0</v>
      </c>
    </row>
    <row r="10" spans="1:25">
      <c r="A10" s="18" t="s">
        <v>3175</v>
      </c>
      <c r="B10" s="19">
        <v>0</v>
      </c>
      <c r="C10" s="19">
        <v>1</v>
      </c>
      <c r="D10" s="20">
        <v>0</v>
      </c>
      <c r="E10" s="19">
        <v>1</v>
      </c>
      <c r="F10" s="19">
        <v>0</v>
      </c>
      <c r="G10" s="19">
        <v>0</v>
      </c>
      <c r="H10" s="19">
        <v>0</v>
      </c>
      <c r="I10" s="19">
        <v>0</v>
      </c>
      <c r="J10" s="19">
        <v>0</v>
      </c>
      <c r="K10" s="19">
        <v>0</v>
      </c>
      <c r="L10" s="22">
        <v>0</v>
      </c>
      <c r="M10" s="22">
        <v>0</v>
      </c>
      <c r="N10" s="22">
        <v>0</v>
      </c>
      <c r="O10" s="19">
        <v>1</v>
      </c>
      <c r="Q10" s="19">
        <v>0</v>
      </c>
      <c r="R10" s="19">
        <v>0</v>
      </c>
      <c r="S10" s="19">
        <v>0</v>
      </c>
      <c r="T10" s="19">
        <v>0</v>
      </c>
      <c r="U10" s="20">
        <v>0</v>
      </c>
      <c r="V10" s="20">
        <v>0</v>
      </c>
      <c r="W10" s="20">
        <v>665</v>
      </c>
      <c r="X10" s="20">
        <v>1</v>
      </c>
      <c r="Y10" s="20">
        <v>0</v>
      </c>
    </row>
    <row r="11" spans="1:25">
      <c r="A11" s="18" t="s">
        <v>3176</v>
      </c>
      <c r="B11" s="19">
        <v>0</v>
      </c>
      <c r="C11" s="19">
        <v>2</v>
      </c>
      <c r="D11" s="20">
        <v>0</v>
      </c>
      <c r="E11" s="19">
        <v>2</v>
      </c>
      <c r="F11" s="19">
        <v>0</v>
      </c>
      <c r="G11" s="19">
        <v>0</v>
      </c>
      <c r="H11" s="19">
        <v>0</v>
      </c>
      <c r="I11" s="19">
        <v>0</v>
      </c>
      <c r="J11" s="19">
        <v>0</v>
      </c>
      <c r="K11" s="19">
        <v>0</v>
      </c>
      <c r="L11" s="22">
        <v>0</v>
      </c>
      <c r="M11" s="22">
        <v>0</v>
      </c>
      <c r="N11" s="22">
        <v>0</v>
      </c>
      <c r="O11" s="19">
        <v>2</v>
      </c>
      <c r="Q11" s="19">
        <v>0</v>
      </c>
      <c r="R11" s="19">
        <v>0</v>
      </c>
      <c r="S11" s="19">
        <v>0</v>
      </c>
      <c r="T11" s="19">
        <v>0</v>
      </c>
      <c r="U11" s="20">
        <v>0</v>
      </c>
      <c r="V11" s="20">
        <v>0</v>
      </c>
      <c r="W11" s="20">
        <v>788</v>
      </c>
      <c r="X11" s="20">
        <v>2</v>
      </c>
      <c r="Y11" s="20">
        <v>0</v>
      </c>
    </row>
    <row r="12" spans="1:25">
      <c r="A12" s="18" t="s">
        <v>3177</v>
      </c>
      <c r="B12" s="19">
        <v>0</v>
      </c>
      <c r="C12" s="19">
        <v>10</v>
      </c>
      <c r="D12" s="20">
        <v>0</v>
      </c>
      <c r="E12" s="19">
        <v>9</v>
      </c>
      <c r="F12" s="19">
        <v>0</v>
      </c>
      <c r="G12" s="19">
        <v>0</v>
      </c>
      <c r="H12" s="19">
        <v>0</v>
      </c>
      <c r="I12" s="19">
        <v>0</v>
      </c>
      <c r="J12" s="19">
        <v>0</v>
      </c>
      <c r="K12" s="19">
        <v>0</v>
      </c>
      <c r="L12" s="22">
        <v>0</v>
      </c>
      <c r="M12" s="22">
        <v>0</v>
      </c>
      <c r="N12" s="22">
        <v>0</v>
      </c>
      <c r="O12" s="19">
        <v>10</v>
      </c>
      <c r="Q12" s="19">
        <v>0</v>
      </c>
      <c r="R12" s="19">
        <v>0</v>
      </c>
      <c r="S12" s="19">
        <v>0</v>
      </c>
      <c r="T12" s="19">
        <v>0</v>
      </c>
      <c r="U12" s="20">
        <v>0</v>
      </c>
      <c r="V12" s="20">
        <v>0</v>
      </c>
      <c r="W12" s="20">
        <v>4240</v>
      </c>
      <c r="X12" s="20">
        <v>8</v>
      </c>
      <c r="Y12" s="20">
        <v>0</v>
      </c>
    </row>
    <row r="13" spans="1:25">
      <c r="A13" s="18" t="s">
        <v>3178</v>
      </c>
      <c r="B13" s="19">
        <v>0</v>
      </c>
      <c r="C13" s="19">
        <v>4</v>
      </c>
      <c r="D13" s="20">
        <v>0</v>
      </c>
      <c r="E13" s="19">
        <v>4</v>
      </c>
      <c r="F13" s="19">
        <v>0</v>
      </c>
      <c r="G13" s="19">
        <v>0</v>
      </c>
      <c r="H13" s="19">
        <v>0</v>
      </c>
      <c r="I13" s="19">
        <v>0</v>
      </c>
      <c r="J13" s="19">
        <v>0</v>
      </c>
      <c r="K13" s="19">
        <v>0</v>
      </c>
      <c r="L13" s="22">
        <v>0</v>
      </c>
      <c r="M13" s="22">
        <v>0</v>
      </c>
      <c r="N13" s="22">
        <v>0</v>
      </c>
      <c r="O13" s="19">
        <v>4</v>
      </c>
      <c r="Q13" s="19">
        <v>0</v>
      </c>
      <c r="R13" s="19">
        <v>0</v>
      </c>
      <c r="S13" s="19">
        <v>0</v>
      </c>
      <c r="T13" s="19">
        <v>0</v>
      </c>
      <c r="U13" s="20">
        <v>0</v>
      </c>
      <c r="V13" s="20">
        <v>0</v>
      </c>
      <c r="W13" s="20">
        <v>1680</v>
      </c>
      <c r="X13" s="20">
        <v>4</v>
      </c>
      <c r="Y13" s="20">
        <v>0</v>
      </c>
    </row>
    <row r="14" spans="1:25">
      <c r="A14" s="18" t="s">
        <v>3179</v>
      </c>
      <c r="B14" s="19">
        <v>0</v>
      </c>
      <c r="C14" s="19">
        <v>2</v>
      </c>
      <c r="D14" s="20">
        <v>0</v>
      </c>
      <c r="E14" s="19">
        <v>2</v>
      </c>
      <c r="F14" s="19">
        <v>0</v>
      </c>
      <c r="G14" s="19">
        <v>0</v>
      </c>
      <c r="H14" s="19">
        <v>0</v>
      </c>
      <c r="I14" s="19">
        <v>0</v>
      </c>
      <c r="J14" s="19">
        <v>0</v>
      </c>
      <c r="K14" s="19">
        <v>0</v>
      </c>
      <c r="L14" s="22">
        <v>0</v>
      </c>
      <c r="M14" s="22">
        <v>0</v>
      </c>
      <c r="N14" s="22">
        <v>0</v>
      </c>
      <c r="O14" s="19">
        <v>2</v>
      </c>
      <c r="Q14" s="19">
        <v>0</v>
      </c>
      <c r="R14" s="19">
        <v>0</v>
      </c>
      <c r="S14" s="19">
        <v>0</v>
      </c>
      <c r="T14" s="19">
        <v>0</v>
      </c>
      <c r="U14" s="20">
        <v>0</v>
      </c>
      <c r="V14" s="20">
        <v>0</v>
      </c>
      <c r="W14" s="20">
        <v>922</v>
      </c>
      <c r="X14" s="20">
        <v>2</v>
      </c>
      <c r="Y14" s="20">
        <v>0</v>
      </c>
    </row>
    <row r="15" spans="1:25">
      <c r="A15" s="18" t="s">
        <v>3180</v>
      </c>
      <c r="B15" s="19">
        <v>0</v>
      </c>
      <c r="C15" s="19">
        <v>44</v>
      </c>
      <c r="D15" s="20">
        <v>0</v>
      </c>
      <c r="E15" s="19">
        <v>43</v>
      </c>
      <c r="F15" s="19">
        <v>0</v>
      </c>
      <c r="G15" s="19">
        <v>0</v>
      </c>
      <c r="H15" s="19">
        <v>0</v>
      </c>
      <c r="I15" s="19">
        <v>0</v>
      </c>
      <c r="J15" s="19">
        <v>0</v>
      </c>
      <c r="K15" s="19">
        <v>0</v>
      </c>
      <c r="L15" s="22">
        <v>0</v>
      </c>
      <c r="M15" s="22">
        <v>0</v>
      </c>
      <c r="N15" s="22">
        <v>0</v>
      </c>
      <c r="O15" s="19">
        <v>44</v>
      </c>
      <c r="Q15" s="19">
        <v>0</v>
      </c>
      <c r="R15" s="19">
        <v>0</v>
      </c>
      <c r="S15" s="19">
        <v>0</v>
      </c>
      <c r="T15" s="19">
        <v>0</v>
      </c>
      <c r="U15" s="20">
        <v>0</v>
      </c>
      <c r="V15" s="20">
        <v>0</v>
      </c>
      <c r="W15" s="20">
        <v>10076</v>
      </c>
      <c r="X15" s="20">
        <v>42</v>
      </c>
      <c r="Y15" s="20">
        <v>0</v>
      </c>
    </row>
    <row r="16" spans="1:25">
      <c r="A16" s="18" t="s">
        <v>3181</v>
      </c>
      <c r="B16" s="19">
        <v>0</v>
      </c>
      <c r="C16" s="19">
        <v>12</v>
      </c>
      <c r="D16" s="20">
        <v>0</v>
      </c>
      <c r="E16" s="19">
        <v>6</v>
      </c>
      <c r="F16" s="19">
        <v>0</v>
      </c>
      <c r="G16" s="19">
        <v>0</v>
      </c>
      <c r="H16" s="19">
        <v>0</v>
      </c>
      <c r="I16" s="19">
        <v>0</v>
      </c>
      <c r="J16" s="19">
        <v>0</v>
      </c>
      <c r="K16" s="19">
        <v>0</v>
      </c>
      <c r="L16" s="22">
        <v>0</v>
      </c>
      <c r="M16" s="22">
        <v>0</v>
      </c>
      <c r="N16" s="22">
        <v>0</v>
      </c>
      <c r="O16" s="19">
        <v>12</v>
      </c>
      <c r="Q16" s="19">
        <v>0</v>
      </c>
      <c r="R16" s="19">
        <v>0</v>
      </c>
      <c r="S16" s="19">
        <v>0</v>
      </c>
      <c r="T16" s="19">
        <v>0</v>
      </c>
      <c r="U16" s="20">
        <v>0</v>
      </c>
      <c r="V16" s="20">
        <v>0</v>
      </c>
      <c r="W16" s="20">
        <v>2748</v>
      </c>
      <c r="X16" s="20">
        <v>6</v>
      </c>
      <c r="Y16" s="20">
        <v>0</v>
      </c>
    </row>
    <row r="17" spans="1:25">
      <c r="A17" s="18" t="s">
        <v>3182</v>
      </c>
      <c r="B17" s="19">
        <v>0</v>
      </c>
      <c r="C17" s="19">
        <v>36</v>
      </c>
      <c r="D17" s="20">
        <v>0</v>
      </c>
      <c r="E17" s="19">
        <v>32</v>
      </c>
      <c r="F17" s="19">
        <v>0</v>
      </c>
      <c r="G17" s="19">
        <v>0</v>
      </c>
      <c r="H17" s="19">
        <v>0</v>
      </c>
      <c r="I17" s="19">
        <v>0</v>
      </c>
      <c r="J17" s="19">
        <v>0</v>
      </c>
      <c r="K17" s="19">
        <v>0</v>
      </c>
      <c r="L17" s="22">
        <v>0</v>
      </c>
      <c r="M17" s="22">
        <v>0</v>
      </c>
      <c r="N17" s="22">
        <v>0</v>
      </c>
      <c r="O17" s="19">
        <v>36</v>
      </c>
      <c r="Q17" s="19">
        <v>0</v>
      </c>
      <c r="R17" s="19">
        <v>0</v>
      </c>
      <c r="S17" s="19">
        <v>0</v>
      </c>
      <c r="T17" s="19">
        <v>0</v>
      </c>
      <c r="U17" s="20">
        <v>0</v>
      </c>
      <c r="V17" s="20">
        <v>0</v>
      </c>
      <c r="W17" s="20">
        <v>8172</v>
      </c>
      <c r="X17" s="20">
        <v>26</v>
      </c>
      <c r="Y17" s="20">
        <v>0</v>
      </c>
    </row>
    <row r="18" spans="1:25">
      <c r="A18" s="18" t="s">
        <v>3183</v>
      </c>
      <c r="B18" s="19">
        <v>0</v>
      </c>
      <c r="C18" s="19">
        <v>12</v>
      </c>
      <c r="D18" s="20">
        <v>0</v>
      </c>
      <c r="E18" s="19">
        <v>8</v>
      </c>
      <c r="F18" s="19">
        <v>0</v>
      </c>
      <c r="G18" s="19">
        <v>0</v>
      </c>
      <c r="H18" s="19">
        <v>0</v>
      </c>
      <c r="I18" s="19">
        <v>0</v>
      </c>
      <c r="J18" s="19">
        <v>0</v>
      </c>
      <c r="K18" s="19">
        <v>0</v>
      </c>
      <c r="L18" s="22">
        <v>0</v>
      </c>
      <c r="M18" s="22">
        <v>0</v>
      </c>
      <c r="N18" s="22">
        <v>0</v>
      </c>
      <c r="O18" s="19">
        <v>12</v>
      </c>
      <c r="Q18" s="19">
        <v>0</v>
      </c>
      <c r="R18" s="19">
        <v>0</v>
      </c>
      <c r="S18" s="19">
        <v>0</v>
      </c>
      <c r="T18" s="19">
        <v>0</v>
      </c>
      <c r="U18" s="20">
        <v>0</v>
      </c>
      <c r="V18" s="20">
        <v>0</v>
      </c>
      <c r="W18" s="20">
        <v>3816</v>
      </c>
      <c r="X18" s="20">
        <v>8</v>
      </c>
      <c r="Y18" s="20">
        <v>0</v>
      </c>
    </row>
    <row r="19" spans="1:25">
      <c r="A19" s="18" t="s">
        <v>3184</v>
      </c>
      <c r="B19" s="19">
        <v>0</v>
      </c>
      <c r="C19" s="19">
        <v>28</v>
      </c>
      <c r="D19" s="20">
        <v>0</v>
      </c>
      <c r="E19" s="19">
        <v>16</v>
      </c>
      <c r="F19" s="19">
        <v>0</v>
      </c>
      <c r="G19" s="19">
        <v>0</v>
      </c>
      <c r="H19" s="19">
        <v>0</v>
      </c>
      <c r="I19" s="19">
        <v>0</v>
      </c>
      <c r="J19" s="19">
        <v>0</v>
      </c>
      <c r="K19" s="19">
        <v>0</v>
      </c>
      <c r="L19" s="22">
        <v>0</v>
      </c>
      <c r="M19" s="22">
        <v>0</v>
      </c>
      <c r="N19" s="22">
        <v>0</v>
      </c>
      <c r="O19" s="19">
        <v>28</v>
      </c>
      <c r="Q19" s="19">
        <v>0</v>
      </c>
      <c r="R19" s="19">
        <v>0</v>
      </c>
      <c r="S19" s="19">
        <v>0</v>
      </c>
      <c r="T19" s="19">
        <v>0</v>
      </c>
      <c r="U19" s="20">
        <v>0</v>
      </c>
      <c r="V19" s="20">
        <v>0</v>
      </c>
      <c r="W19" s="20">
        <v>6888</v>
      </c>
      <c r="X19" s="20">
        <v>16</v>
      </c>
      <c r="Y19" s="20">
        <v>0</v>
      </c>
    </row>
    <row r="20" spans="1:25">
      <c r="A20" s="18" t="s">
        <v>3185</v>
      </c>
      <c r="B20" s="19">
        <v>0</v>
      </c>
      <c r="C20" s="19">
        <v>24</v>
      </c>
      <c r="D20" s="20">
        <v>0</v>
      </c>
      <c r="E20" s="19">
        <v>24</v>
      </c>
      <c r="F20" s="19">
        <v>0</v>
      </c>
      <c r="G20" s="19">
        <v>0</v>
      </c>
      <c r="H20" s="19">
        <v>0</v>
      </c>
      <c r="I20" s="19">
        <v>0</v>
      </c>
      <c r="J20" s="19">
        <v>0</v>
      </c>
      <c r="K20" s="19">
        <v>0</v>
      </c>
      <c r="L20" s="22">
        <v>0</v>
      </c>
      <c r="M20" s="22">
        <v>0</v>
      </c>
      <c r="N20" s="22">
        <v>0</v>
      </c>
      <c r="O20" s="19">
        <v>24</v>
      </c>
      <c r="Q20" s="19">
        <v>0</v>
      </c>
      <c r="R20" s="19">
        <v>0</v>
      </c>
      <c r="S20" s="19">
        <v>0</v>
      </c>
      <c r="T20" s="19">
        <v>0</v>
      </c>
      <c r="U20" s="20">
        <v>0</v>
      </c>
      <c r="V20" s="20">
        <v>0</v>
      </c>
      <c r="W20" s="20">
        <v>5760</v>
      </c>
      <c r="X20" s="20">
        <v>24</v>
      </c>
      <c r="Y20" s="20">
        <v>0</v>
      </c>
    </row>
    <row r="21" spans="1:25">
      <c r="A21" s="18" t="s">
        <v>3186</v>
      </c>
      <c r="B21" s="19">
        <v>0</v>
      </c>
      <c r="C21" s="19">
        <v>3</v>
      </c>
      <c r="D21" s="20">
        <v>0</v>
      </c>
      <c r="E21" s="19">
        <v>3</v>
      </c>
      <c r="F21" s="19">
        <v>0</v>
      </c>
      <c r="G21" s="19">
        <v>0</v>
      </c>
      <c r="H21" s="19">
        <v>0</v>
      </c>
      <c r="I21" s="19">
        <v>0</v>
      </c>
      <c r="J21" s="19">
        <v>0</v>
      </c>
      <c r="K21" s="19">
        <v>0</v>
      </c>
      <c r="L21" s="22">
        <v>0</v>
      </c>
      <c r="M21" s="22">
        <v>0</v>
      </c>
      <c r="N21" s="22">
        <v>0</v>
      </c>
      <c r="O21" s="19">
        <v>3</v>
      </c>
      <c r="Q21" s="19">
        <v>0</v>
      </c>
      <c r="R21" s="19">
        <v>0</v>
      </c>
      <c r="S21" s="19">
        <v>0</v>
      </c>
      <c r="T21" s="19">
        <v>0</v>
      </c>
      <c r="U21" s="20">
        <v>0</v>
      </c>
      <c r="V21" s="20">
        <v>0</v>
      </c>
      <c r="W21" s="20">
        <v>984</v>
      </c>
      <c r="X21" s="20">
        <v>3</v>
      </c>
      <c r="Y21" s="20">
        <v>0</v>
      </c>
    </row>
    <row r="22" spans="1:25">
      <c r="A22" s="18" t="s">
        <v>3187</v>
      </c>
      <c r="B22" s="19">
        <v>0</v>
      </c>
      <c r="C22" s="19">
        <v>16</v>
      </c>
      <c r="D22" s="20">
        <v>0</v>
      </c>
      <c r="E22" s="19">
        <v>11</v>
      </c>
      <c r="F22" s="19">
        <v>0</v>
      </c>
      <c r="G22" s="19">
        <v>0</v>
      </c>
      <c r="H22" s="19">
        <v>0</v>
      </c>
      <c r="I22" s="19">
        <v>0</v>
      </c>
      <c r="J22" s="19">
        <v>0</v>
      </c>
      <c r="K22" s="19">
        <v>0</v>
      </c>
      <c r="L22" s="22">
        <v>0</v>
      </c>
      <c r="M22" s="22">
        <v>0</v>
      </c>
      <c r="N22" s="22">
        <v>0</v>
      </c>
      <c r="O22" s="19">
        <v>16</v>
      </c>
      <c r="Q22" s="19">
        <v>0</v>
      </c>
      <c r="R22" s="19">
        <v>0</v>
      </c>
      <c r="S22" s="19">
        <v>0</v>
      </c>
      <c r="T22" s="19">
        <v>0</v>
      </c>
      <c r="U22" s="20">
        <v>0</v>
      </c>
      <c r="V22" s="20">
        <v>0</v>
      </c>
      <c r="W22" s="20">
        <v>4256</v>
      </c>
      <c r="X22" s="20">
        <v>9</v>
      </c>
      <c r="Y22" s="20">
        <v>0</v>
      </c>
    </row>
    <row r="23" spans="1:25">
      <c r="A23" s="18" t="s">
        <v>3188</v>
      </c>
      <c r="B23" s="19">
        <v>0</v>
      </c>
      <c r="C23" s="19">
        <v>21</v>
      </c>
      <c r="D23" s="20">
        <v>0</v>
      </c>
      <c r="E23" s="19">
        <v>21</v>
      </c>
      <c r="F23" s="19">
        <v>0</v>
      </c>
      <c r="G23" s="19">
        <v>0</v>
      </c>
      <c r="H23" s="19">
        <v>0</v>
      </c>
      <c r="I23" s="19">
        <v>0</v>
      </c>
      <c r="J23" s="19">
        <v>0</v>
      </c>
      <c r="K23" s="19">
        <v>0</v>
      </c>
      <c r="L23" s="22">
        <v>0</v>
      </c>
      <c r="M23" s="22">
        <v>0</v>
      </c>
      <c r="N23" s="22">
        <v>0</v>
      </c>
      <c r="O23" s="19">
        <v>21</v>
      </c>
      <c r="Q23" s="19">
        <v>0</v>
      </c>
      <c r="R23" s="19">
        <v>0</v>
      </c>
      <c r="S23" s="19">
        <v>0</v>
      </c>
      <c r="T23" s="19">
        <v>0</v>
      </c>
      <c r="U23" s="20">
        <v>0</v>
      </c>
      <c r="V23" s="20">
        <v>0</v>
      </c>
      <c r="W23" s="20">
        <v>8211</v>
      </c>
      <c r="X23" s="20">
        <v>21</v>
      </c>
      <c r="Y23" s="20">
        <v>0</v>
      </c>
    </row>
    <row r="24" spans="1:25">
      <c r="A24" s="18" t="s">
        <v>3189</v>
      </c>
      <c r="B24" s="19">
        <v>0</v>
      </c>
      <c r="C24" s="19">
        <v>28</v>
      </c>
      <c r="D24" s="20">
        <v>0</v>
      </c>
      <c r="E24" s="19">
        <v>21</v>
      </c>
      <c r="F24" s="19">
        <v>0</v>
      </c>
      <c r="G24" s="19">
        <v>0</v>
      </c>
      <c r="H24" s="19">
        <v>0</v>
      </c>
      <c r="I24" s="19">
        <v>0</v>
      </c>
      <c r="J24" s="19">
        <v>0</v>
      </c>
      <c r="K24" s="19">
        <v>0</v>
      </c>
      <c r="L24" s="22">
        <v>0</v>
      </c>
      <c r="M24" s="22">
        <v>0</v>
      </c>
      <c r="N24" s="22">
        <v>0</v>
      </c>
      <c r="O24" s="19">
        <v>28</v>
      </c>
      <c r="Q24" s="19">
        <v>0</v>
      </c>
      <c r="R24" s="19">
        <v>0</v>
      </c>
      <c r="S24" s="19">
        <v>0</v>
      </c>
      <c r="T24" s="19">
        <v>0</v>
      </c>
      <c r="U24" s="20">
        <v>0</v>
      </c>
      <c r="V24" s="20">
        <v>0</v>
      </c>
      <c r="W24" s="20">
        <v>8008</v>
      </c>
      <c r="X24" s="20">
        <v>21</v>
      </c>
      <c r="Y24" s="20">
        <v>0</v>
      </c>
    </row>
    <row r="25" spans="1:25">
      <c r="A25" s="18" t="s">
        <v>3190</v>
      </c>
      <c r="B25" s="19">
        <v>0</v>
      </c>
      <c r="C25" s="19">
        <v>5</v>
      </c>
      <c r="D25" s="20">
        <v>0</v>
      </c>
      <c r="E25" s="19">
        <v>4</v>
      </c>
      <c r="F25" s="19">
        <v>0</v>
      </c>
      <c r="G25" s="19">
        <v>0</v>
      </c>
      <c r="H25" s="19">
        <v>0</v>
      </c>
      <c r="I25" s="19">
        <v>0</v>
      </c>
      <c r="J25" s="19">
        <v>0</v>
      </c>
      <c r="K25" s="19">
        <v>0</v>
      </c>
      <c r="L25" s="22">
        <v>0</v>
      </c>
      <c r="M25" s="22">
        <v>0</v>
      </c>
      <c r="N25" s="22">
        <v>0</v>
      </c>
      <c r="O25" s="19">
        <v>5</v>
      </c>
      <c r="Q25" s="19">
        <v>0</v>
      </c>
      <c r="R25" s="19">
        <v>0</v>
      </c>
      <c r="S25" s="19">
        <v>0</v>
      </c>
      <c r="T25" s="19">
        <v>0</v>
      </c>
      <c r="U25" s="20">
        <v>0</v>
      </c>
      <c r="V25" s="20">
        <v>0</v>
      </c>
      <c r="W25" s="20">
        <v>1435</v>
      </c>
      <c r="X25" s="20">
        <v>4</v>
      </c>
      <c r="Y25" s="20">
        <v>0</v>
      </c>
    </row>
    <row r="26" spans="1:25">
      <c r="A26" s="18" t="s">
        <v>3191</v>
      </c>
      <c r="B26" s="19">
        <v>0</v>
      </c>
      <c r="C26" s="19">
        <v>12</v>
      </c>
      <c r="D26" s="20">
        <v>0</v>
      </c>
      <c r="E26" s="19">
        <v>9</v>
      </c>
      <c r="F26" s="19">
        <v>0</v>
      </c>
      <c r="G26" s="19">
        <v>0</v>
      </c>
      <c r="H26" s="19">
        <v>0</v>
      </c>
      <c r="I26" s="19">
        <v>0</v>
      </c>
      <c r="J26" s="19">
        <v>0</v>
      </c>
      <c r="K26" s="19">
        <v>0</v>
      </c>
      <c r="L26" s="22">
        <v>0</v>
      </c>
      <c r="M26" s="22">
        <v>0</v>
      </c>
      <c r="N26" s="22">
        <v>0</v>
      </c>
      <c r="O26" s="19">
        <v>12</v>
      </c>
      <c r="Q26" s="19">
        <v>0</v>
      </c>
      <c r="R26" s="19">
        <v>0</v>
      </c>
      <c r="S26" s="19">
        <v>0</v>
      </c>
      <c r="T26" s="19">
        <v>0</v>
      </c>
      <c r="U26" s="20">
        <v>0</v>
      </c>
      <c r="V26" s="20">
        <v>0</v>
      </c>
      <c r="W26" s="20">
        <v>2976</v>
      </c>
      <c r="X26" s="20">
        <v>9</v>
      </c>
      <c r="Y26" s="20">
        <v>0</v>
      </c>
    </row>
    <row r="27" spans="1:25">
      <c r="A27" s="18" t="s">
        <v>3192</v>
      </c>
      <c r="B27" s="19">
        <v>0</v>
      </c>
      <c r="C27" s="19">
        <v>12</v>
      </c>
      <c r="D27" s="20">
        <v>0</v>
      </c>
      <c r="E27" s="19">
        <v>10</v>
      </c>
      <c r="F27" s="19">
        <v>0</v>
      </c>
      <c r="G27" s="19">
        <v>0</v>
      </c>
      <c r="H27" s="19">
        <v>0</v>
      </c>
      <c r="I27" s="19">
        <v>0</v>
      </c>
      <c r="J27" s="19">
        <v>0</v>
      </c>
      <c r="K27" s="19">
        <v>0</v>
      </c>
      <c r="L27" s="22">
        <v>0</v>
      </c>
      <c r="M27" s="22">
        <v>0</v>
      </c>
      <c r="N27" s="22">
        <v>0</v>
      </c>
      <c r="O27" s="19">
        <v>12</v>
      </c>
      <c r="Q27" s="19">
        <v>0</v>
      </c>
      <c r="R27" s="19">
        <v>0</v>
      </c>
      <c r="S27" s="19">
        <v>0</v>
      </c>
      <c r="T27" s="19">
        <v>0</v>
      </c>
      <c r="U27" s="20">
        <v>0</v>
      </c>
      <c r="V27" s="20">
        <v>0</v>
      </c>
      <c r="W27" s="20">
        <v>3456</v>
      </c>
      <c r="X27" s="20">
        <v>7</v>
      </c>
      <c r="Y27" s="20">
        <v>0</v>
      </c>
    </row>
    <row r="28" spans="1:25">
      <c r="A28" s="18" t="s">
        <v>3193</v>
      </c>
      <c r="B28" s="19">
        <v>0</v>
      </c>
      <c r="C28" s="19">
        <v>0</v>
      </c>
      <c r="D28" s="20">
        <v>0</v>
      </c>
      <c r="E28" s="19">
        <v>0</v>
      </c>
      <c r="F28" s="19">
        <v>0</v>
      </c>
      <c r="G28" s="19">
        <v>0</v>
      </c>
      <c r="H28" s="19">
        <v>0</v>
      </c>
      <c r="I28" s="19">
        <v>0</v>
      </c>
      <c r="J28" s="19">
        <v>0</v>
      </c>
      <c r="K28" s="19">
        <v>0</v>
      </c>
      <c r="L28" s="22">
        <v>0</v>
      </c>
      <c r="M28" s="22">
        <v>0</v>
      </c>
      <c r="N28" s="22">
        <v>0</v>
      </c>
      <c r="O28" s="19">
        <v>0</v>
      </c>
      <c r="Q28" s="19">
        <v>0</v>
      </c>
      <c r="R28" s="19">
        <v>0</v>
      </c>
      <c r="S28" s="19">
        <v>0</v>
      </c>
      <c r="T28" s="19">
        <v>0</v>
      </c>
      <c r="U28" s="20">
        <v>0</v>
      </c>
      <c r="V28" s="20">
        <v>0</v>
      </c>
      <c r="W28" s="20">
        <v>0</v>
      </c>
      <c r="X28" s="20">
        <v>0</v>
      </c>
      <c r="Y28" s="20">
        <v>0</v>
      </c>
    </row>
    <row r="29" spans="1:25">
      <c r="A29" s="18" t="s">
        <v>3194</v>
      </c>
      <c r="B29" s="19">
        <v>0</v>
      </c>
      <c r="C29" s="19">
        <v>1</v>
      </c>
      <c r="D29" s="20">
        <v>0</v>
      </c>
      <c r="E29" s="19">
        <v>1</v>
      </c>
      <c r="F29" s="19">
        <v>0</v>
      </c>
      <c r="G29" s="19">
        <v>0</v>
      </c>
      <c r="H29" s="19">
        <v>0</v>
      </c>
      <c r="I29" s="19">
        <v>0</v>
      </c>
      <c r="J29" s="19">
        <v>0</v>
      </c>
      <c r="K29" s="19">
        <v>0</v>
      </c>
      <c r="L29" s="22">
        <v>0</v>
      </c>
      <c r="M29" s="22">
        <v>0</v>
      </c>
      <c r="N29" s="22">
        <v>0</v>
      </c>
      <c r="O29" s="19">
        <v>1</v>
      </c>
      <c r="Q29" s="19">
        <v>0</v>
      </c>
      <c r="R29" s="19">
        <v>0</v>
      </c>
      <c r="S29" s="19">
        <v>0</v>
      </c>
      <c r="T29" s="19">
        <v>0</v>
      </c>
      <c r="U29" s="20">
        <v>0</v>
      </c>
      <c r="V29" s="20">
        <v>0</v>
      </c>
      <c r="W29" s="20">
        <v>330</v>
      </c>
      <c r="X29" s="20">
        <v>1</v>
      </c>
      <c r="Y29" s="20">
        <v>0</v>
      </c>
    </row>
    <row r="30" spans="1:25">
      <c r="A30" s="18" t="s">
        <v>3195</v>
      </c>
      <c r="B30" s="19">
        <v>0</v>
      </c>
      <c r="C30" s="19">
        <v>14</v>
      </c>
      <c r="D30" s="20">
        <v>1286</v>
      </c>
      <c r="E30" s="19">
        <v>14</v>
      </c>
      <c r="F30" s="19">
        <v>0</v>
      </c>
      <c r="G30" s="19">
        <v>0</v>
      </c>
      <c r="H30" s="19">
        <v>0</v>
      </c>
      <c r="I30" s="19">
        <v>2</v>
      </c>
      <c r="J30" s="19">
        <v>0</v>
      </c>
      <c r="K30" s="19">
        <v>2</v>
      </c>
      <c r="L30" s="22">
        <v>0</v>
      </c>
      <c r="M30" s="22">
        <v>0.14285714285714285</v>
      </c>
      <c r="N30" s="22">
        <v>0.14285714285714285</v>
      </c>
      <c r="O30" s="19">
        <v>12</v>
      </c>
      <c r="Q30" s="19">
        <v>1</v>
      </c>
      <c r="R30" s="19">
        <v>0</v>
      </c>
      <c r="S30" s="19">
        <v>2</v>
      </c>
      <c r="T30" s="19">
        <v>0</v>
      </c>
      <c r="U30" s="20">
        <v>2572</v>
      </c>
      <c r="V30" s="20">
        <v>0</v>
      </c>
      <c r="W30" s="20">
        <v>5558</v>
      </c>
      <c r="X30" s="20">
        <v>14</v>
      </c>
      <c r="Y30" s="20">
        <v>2</v>
      </c>
    </row>
    <row r="31" spans="1:25">
      <c r="A31" s="18" t="s">
        <v>3196</v>
      </c>
      <c r="B31" s="19">
        <v>0</v>
      </c>
      <c r="C31" s="19">
        <v>6</v>
      </c>
      <c r="D31" s="20">
        <v>1649</v>
      </c>
      <c r="E31" s="19">
        <v>6</v>
      </c>
      <c r="F31" s="19">
        <v>0</v>
      </c>
      <c r="G31" s="19">
        <v>0</v>
      </c>
      <c r="H31" s="19">
        <v>0</v>
      </c>
      <c r="I31" s="19">
        <v>1</v>
      </c>
      <c r="J31" s="19">
        <v>0</v>
      </c>
      <c r="K31" s="19">
        <v>1</v>
      </c>
      <c r="L31" s="22">
        <v>0</v>
      </c>
      <c r="M31" s="22">
        <v>0.16666666666666666</v>
      </c>
      <c r="N31" s="22">
        <v>0.16666666666666666</v>
      </c>
      <c r="O31" s="19">
        <v>5</v>
      </c>
      <c r="Q31" s="19">
        <v>0</v>
      </c>
      <c r="R31" s="19">
        <v>1</v>
      </c>
      <c r="S31" s="19">
        <v>0</v>
      </c>
      <c r="T31" s="19">
        <v>0</v>
      </c>
      <c r="U31" s="20">
        <v>1649</v>
      </c>
      <c r="V31" s="20">
        <v>0</v>
      </c>
      <c r="W31" s="20">
        <v>2994</v>
      </c>
      <c r="X31" s="20">
        <v>6</v>
      </c>
      <c r="Y31" s="20">
        <v>0</v>
      </c>
    </row>
    <row r="32" spans="1:25">
      <c r="A32" s="18" t="s">
        <v>3197</v>
      </c>
      <c r="B32" s="19">
        <v>0</v>
      </c>
      <c r="C32" s="19">
        <v>6</v>
      </c>
      <c r="D32" s="20">
        <v>0</v>
      </c>
      <c r="E32" s="19">
        <v>4</v>
      </c>
      <c r="F32" s="19">
        <v>0</v>
      </c>
      <c r="G32" s="19">
        <v>0</v>
      </c>
      <c r="H32" s="19">
        <v>0</v>
      </c>
      <c r="I32" s="19">
        <v>0</v>
      </c>
      <c r="J32" s="19">
        <v>0</v>
      </c>
      <c r="K32" s="19">
        <v>0</v>
      </c>
      <c r="L32" s="22">
        <v>0</v>
      </c>
      <c r="M32" s="22">
        <v>0</v>
      </c>
      <c r="N32" s="22">
        <v>0</v>
      </c>
      <c r="O32" s="19">
        <v>6</v>
      </c>
      <c r="Q32" s="19">
        <v>0</v>
      </c>
      <c r="R32" s="19">
        <v>0</v>
      </c>
      <c r="S32" s="19">
        <v>0</v>
      </c>
      <c r="T32" s="19">
        <v>0</v>
      </c>
      <c r="U32" s="20">
        <v>0</v>
      </c>
      <c r="V32" s="20">
        <v>0</v>
      </c>
      <c r="W32" s="20">
        <v>2304</v>
      </c>
      <c r="X32" s="20">
        <v>4</v>
      </c>
      <c r="Y32" s="20">
        <v>0</v>
      </c>
    </row>
    <row r="33" spans="1:25">
      <c r="A33" s="18" t="s">
        <v>3198</v>
      </c>
      <c r="B33" s="19">
        <v>0</v>
      </c>
      <c r="C33" s="19">
        <v>3</v>
      </c>
      <c r="D33" s="20">
        <v>0</v>
      </c>
      <c r="E33" s="19">
        <v>3</v>
      </c>
      <c r="F33" s="19">
        <v>0</v>
      </c>
      <c r="G33" s="19">
        <v>0</v>
      </c>
      <c r="H33" s="19">
        <v>0</v>
      </c>
      <c r="I33" s="19">
        <v>0</v>
      </c>
      <c r="J33" s="19">
        <v>0</v>
      </c>
      <c r="K33" s="19">
        <v>0</v>
      </c>
      <c r="L33" s="22">
        <v>0</v>
      </c>
      <c r="M33" s="22">
        <v>0</v>
      </c>
      <c r="N33" s="22">
        <v>0</v>
      </c>
      <c r="O33" s="19">
        <v>3</v>
      </c>
      <c r="Q33" s="19">
        <v>0</v>
      </c>
      <c r="R33" s="19">
        <v>0</v>
      </c>
      <c r="S33" s="19">
        <v>0</v>
      </c>
      <c r="T33" s="19">
        <v>0</v>
      </c>
      <c r="U33" s="20">
        <v>0</v>
      </c>
      <c r="V33" s="20">
        <v>0</v>
      </c>
      <c r="W33" s="20">
        <v>1185</v>
      </c>
      <c r="X33" s="20">
        <v>0</v>
      </c>
      <c r="Y33" s="20">
        <v>0</v>
      </c>
    </row>
    <row r="34" spans="1:25">
      <c r="A34" s="18" t="s">
        <v>3199</v>
      </c>
      <c r="B34" s="19">
        <v>0</v>
      </c>
      <c r="C34" s="19">
        <v>3</v>
      </c>
      <c r="D34" s="20">
        <v>0</v>
      </c>
      <c r="E34" s="19">
        <v>3</v>
      </c>
      <c r="F34" s="19">
        <v>0</v>
      </c>
      <c r="G34" s="19">
        <v>0</v>
      </c>
      <c r="H34" s="19">
        <v>0</v>
      </c>
      <c r="I34" s="19">
        <v>0</v>
      </c>
      <c r="J34" s="19">
        <v>0</v>
      </c>
      <c r="K34" s="19">
        <v>0</v>
      </c>
      <c r="L34" s="22">
        <v>0</v>
      </c>
      <c r="M34" s="22">
        <v>0</v>
      </c>
      <c r="N34" s="22">
        <v>0</v>
      </c>
      <c r="O34" s="19">
        <v>3</v>
      </c>
      <c r="Q34" s="19">
        <v>0</v>
      </c>
      <c r="R34" s="19">
        <v>0</v>
      </c>
      <c r="S34" s="19">
        <v>0</v>
      </c>
      <c r="T34" s="19">
        <v>0</v>
      </c>
      <c r="U34" s="20">
        <v>0</v>
      </c>
      <c r="V34" s="20">
        <v>0</v>
      </c>
      <c r="W34" s="20">
        <v>1185</v>
      </c>
      <c r="X34" s="20">
        <v>0</v>
      </c>
      <c r="Y34" s="20">
        <v>0</v>
      </c>
    </row>
    <row r="35" spans="1:25">
      <c r="A35" s="18" t="s">
        <v>3200</v>
      </c>
      <c r="B35" s="19">
        <v>0</v>
      </c>
      <c r="C35" s="19">
        <v>12</v>
      </c>
      <c r="D35" s="20">
        <v>0</v>
      </c>
      <c r="E35" s="19">
        <v>12</v>
      </c>
      <c r="F35" s="19">
        <v>0</v>
      </c>
      <c r="G35" s="19">
        <v>0</v>
      </c>
      <c r="H35" s="19">
        <v>0</v>
      </c>
      <c r="I35" s="19">
        <v>0</v>
      </c>
      <c r="J35" s="19">
        <v>0</v>
      </c>
      <c r="K35" s="19">
        <v>0</v>
      </c>
      <c r="L35" s="22">
        <v>0</v>
      </c>
      <c r="M35" s="22">
        <v>0</v>
      </c>
      <c r="N35" s="22">
        <v>0</v>
      </c>
      <c r="O35" s="19">
        <v>12</v>
      </c>
      <c r="Q35" s="19">
        <v>0</v>
      </c>
      <c r="R35" s="19">
        <v>0</v>
      </c>
      <c r="S35" s="19">
        <v>0</v>
      </c>
      <c r="T35" s="19">
        <v>0</v>
      </c>
      <c r="U35" s="20">
        <v>0</v>
      </c>
      <c r="V35" s="20">
        <v>0</v>
      </c>
      <c r="W35" s="20">
        <v>4812</v>
      </c>
      <c r="X35" s="20">
        <v>12</v>
      </c>
      <c r="Y35" s="20">
        <v>0</v>
      </c>
    </row>
    <row r="36" spans="1:25">
      <c r="A36" s="18" t="s">
        <v>3201</v>
      </c>
      <c r="B36" s="19">
        <v>0</v>
      </c>
      <c r="C36" s="19">
        <v>56</v>
      </c>
      <c r="D36" s="20">
        <v>0</v>
      </c>
      <c r="E36" s="19">
        <v>55</v>
      </c>
      <c r="F36" s="19">
        <v>0</v>
      </c>
      <c r="G36" s="19">
        <v>0</v>
      </c>
      <c r="H36" s="19">
        <v>0</v>
      </c>
      <c r="I36" s="19">
        <v>0</v>
      </c>
      <c r="J36" s="19">
        <v>0</v>
      </c>
      <c r="K36" s="19">
        <v>0</v>
      </c>
      <c r="L36" s="22">
        <v>0</v>
      </c>
      <c r="M36" s="22">
        <v>0</v>
      </c>
      <c r="N36" s="22">
        <v>0</v>
      </c>
      <c r="O36" s="19">
        <v>56</v>
      </c>
      <c r="Q36" s="19">
        <v>0</v>
      </c>
      <c r="R36" s="19">
        <v>0</v>
      </c>
      <c r="S36" s="19">
        <v>0</v>
      </c>
      <c r="T36" s="19">
        <v>0</v>
      </c>
      <c r="U36" s="20">
        <v>0</v>
      </c>
      <c r="V36" s="20">
        <v>0</v>
      </c>
      <c r="W36" s="20">
        <v>19712</v>
      </c>
      <c r="X36" s="20">
        <v>55</v>
      </c>
      <c r="Y36" s="20">
        <v>0</v>
      </c>
    </row>
    <row r="37" spans="1:25">
      <c r="A37" s="18" t="s">
        <v>3202</v>
      </c>
      <c r="B37" s="19">
        <v>0</v>
      </c>
      <c r="C37" s="19">
        <v>32</v>
      </c>
      <c r="D37" s="20">
        <v>0</v>
      </c>
      <c r="E37" s="19">
        <v>32</v>
      </c>
      <c r="F37" s="19">
        <v>0</v>
      </c>
      <c r="G37" s="19">
        <v>0</v>
      </c>
      <c r="H37" s="19">
        <v>0</v>
      </c>
      <c r="I37" s="19">
        <v>0</v>
      </c>
      <c r="J37" s="19">
        <v>0</v>
      </c>
      <c r="K37" s="19">
        <v>0</v>
      </c>
      <c r="L37" s="22">
        <v>0</v>
      </c>
      <c r="M37" s="22">
        <v>0</v>
      </c>
      <c r="N37" s="22">
        <v>0</v>
      </c>
      <c r="O37" s="19">
        <v>32</v>
      </c>
      <c r="Q37" s="19">
        <v>0</v>
      </c>
      <c r="R37" s="19">
        <v>0</v>
      </c>
      <c r="S37" s="19">
        <v>0</v>
      </c>
      <c r="T37" s="19">
        <v>0</v>
      </c>
      <c r="U37" s="20">
        <v>0</v>
      </c>
      <c r="V37" s="20">
        <v>0</v>
      </c>
      <c r="W37" s="20">
        <v>11616</v>
      </c>
      <c r="X37" s="20">
        <v>31</v>
      </c>
      <c r="Y37" s="20">
        <v>0</v>
      </c>
    </row>
    <row r="38" spans="1:25">
      <c r="A38" s="18" t="s">
        <v>3203</v>
      </c>
      <c r="B38" s="19">
        <v>0</v>
      </c>
      <c r="C38" s="19">
        <v>8</v>
      </c>
      <c r="D38" s="20">
        <v>1399</v>
      </c>
      <c r="E38" s="19">
        <v>8</v>
      </c>
      <c r="F38" s="19">
        <v>0</v>
      </c>
      <c r="G38" s="19">
        <v>0</v>
      </c>
      <c r="H38" s="19">
        <v>0</v>
      </c>
      <c r="I38" s="19">
        <v>1</v>
      </c>
      <c r="J38" s="19">
        <v>0</v>
      </c>
      <c r="K38" s="19">
        <v>1</v>
      </c>
      <c r="L38" s="22">
        <v>0</v>
      </c>
      <c r="M38" s="22">
        <v>0.125</v>
      </c>
      <c r="N38" s="22">
        <v>0.125</v>
      </c>
      <c r="O38" s="19">
        <v>7</v>
      </c>
      <c r="Q38" s="19">
        <v>0</v>
      </c>
      <c r="R38" s="19">
        <v>1</v>
      </c>
      <c r="S38" s="19">
        <v>0</v>
      </c>
      <c r="T38" s="19">
        <v>0</v>
      </c>
      <c r="U38" s="20">
        <v>1399</v>
      </c>
      <c r="V38" s="20">
        <v>0</v>
      </c>
      <c r="W38" s="20">
        <v>3336</v>
      </c>
      <c r="X38" s="20">
        <v>8</v>
      </c>
      <c r="Y38" s="20">
        <v>0</v>
      </c>
    </row>
    <row r="39" spans="1:25">
      <c r="A39" s="18" t="s">
        <v>3204</v>
      </c>
      <c r="B39" s="19">
        <v>0</v>
      </c>
      <c r="C39" s="19">
        <v>4</v>
      </c>
      <c r="D39" s="20">
        <v>0</v>
      </c>
      <c r="E39" s="19">
        <v>4</v>
      </c>
      <c r="F39" s="19">
        <v>0</v>
      </c>
      <c r="G39" s="19">
        <v>0</v>
      </c>
      <c r="H39" s="19">
        <v>0</v>
      </c>
      <c r="I39" s="19">
        <v>0</v>
      </c>
      <c r="J39" s="19">
        <v>0</v>
      </c>
      <c r="K39" s="19">
        <v>0</v>
      </c>
      <c r="L39" s="22">
        <v>0</v>
      </c>
      <c r="M39" s="22">
        <v>0</v>
      </c>
      <c r="N39" s="22">
        <v>0</v>
      </c>
      <c r="O39" s="19">
        <v>4</v>
      </c>
      <c r="Q39" s="19">
        <v>0</v>
      </c>
      <c r="R39" s="19">
        <v>0</v>
      </c>
      <c r="S39" s="19">
        <v>0</v>
      </c>
      <c r="T39" s="19">
        <v>0</v>
      </c>
      <c r="U39" s="20">
        <v>0</v>
      </c>
      <c r="V39" s="20">
        <v>0</v>
      </c>
      <c r="W39" s="20">
        <v>1636</v>
      </c>
      <c r="X39" s="20">
        <v>4</v>
      </c>
      <c r="Y39" s="20">
        <v>0</v>
      </c>
    </row>
    <row r="40" spans="1:25">
      <c r="A40" s="18" t="s">
        <v>3205</v>
      </c>
      <c r="B40" s="19">
        <v>0</v>
      </c>
      <c r="C40" s="19">
        <v>10</v>
      </c>
      <c r="D40" s="20">
        <v>0</v>
      </c>
      <c r="E40" s="19">
        <v>10</v>
      </c>
      <c r="F40" s="19">
        <v>0</v>
      </c>
      <c r="G40" s="19">
        <v>0</v>
      </c>
      <c r="H40" s="19">
        <v>0</v>
      </c>
      <c r="I40" s="19">
        <v>0</v>
      </c>
      <c r="J40" s="19">
        <v>0</v>
      </c>
      <c r="K40" s="19">
        <v>0</v>
      </c>
      <c r="L40" s="22">
        <v>0</v>
      </c>
      <c r="M40" s="22">
        <v>0</v>
      </c>
      <c r="N40" s="22">
        <v>0</v>
      </c>
      <c r="O40" s="19">
        <v>10</v>
      </c>
      <c r="Q40" s="19">
        <v>0</v>
      </c>
      <c r="R40" s="19">
        <v>0</v>
      </c>
      <c r="S40" s="19">
        <v>0</v>
      </c>
      <c r="T40" s="19">
        <v>0</v>
      </c>
      <c r="U40" s="20">
        <v>0</v>
      </c>
      <c r="V40" s="20">
        <v>0</v>
      </c>
      <c r="W40" s="20">
        <v>3350</v>
      </c>
      <c r="X40" s="20">
        <v>10</v>
      </c>
      <c r="Y40" s="20">
        <v>0</v>
      </c>
    </row>
    <row r="41" spans="1:25">
      <c r="A41" s="18" t="s">
        <v>3206</v>
      </c>
      <c r="B41" s="19">
        <v>0</v>
      </c>
      <c r="C41" s="19">
        <v>16</v>
      </c>
      <c r="D41" s="20">
        <v>0</v>
      </c>
      <c r="E41" s="19">
        <v>16</v>
      </c>
      <c r="F41" s="19">
        <v>0</v>
      </c>
      <c r="G41" s="19">
        <v>0</v>
      </c>
      <c r="H41" s="19">
        <v>0</v>
      </c>
      <c r="I41" s="19">
        <v>0</v>
      </c>
      <c r="J41" s="19">
        <v>0</v>
      </c>
      <c r="K41" s="19">
        <v>0</v>
      </c>
      <c r="L41" s="22">
        <v>0</v>
      </c>
      <c r="M41" s="22">
        <v>0</v>
      </c>
      <c r="N41" s="22">
        <v>0</v>
      </c>
      <c r="O41" s="19">
        <v>16</v>
      </c>
      <c r="Q41" s="19">
        <v>0</v>
      </c>
      <c r="R41" s="19">
        <v>0</v>
      </c>
      <c r="S41" s="19">
        <v>0</v>
      </c>
      <c r="T41" s="19">
        <v>0</v>
      </c>
      <c r="U41" s="20">
        <v>0</v>
      </c>
      <c r="V41" s="20">
        <v>0</v>
      </c>
      <c r="W41" s="20">
        <v>6904</v>
      </c>
      <c r="X41" s="20">
        <v>15</v>
      </c>
      <c r="Y41" s="20">
        <v>0</v>
      </c>
    </row>
    <row r="42" spans="1:25">
      <c r="A42" s="18" t="s">
        <v>3207</v>
      </c>
      <c r="B42" s="19">
        <v>0</v>
      </c>
      <c r="C42" s="19">
        <v>15</v>
      </c>
      <c r="D42" s="20">
        <v>0</v>
      </c>
      <c r="E42" s="19">
        <v>12</v>
      </c>
      <c r="F42" s="19">
        <v>0</v>
      </c>
      <c r="G42" s="19">
        <v>0</v>
      </c>
      <c r="H42" s="19">
        <v>0</v>
      </c>
      <c r="I42" s="19">
        <v>0</v>
      </c>
      <c r="J42" s="19">
        <v>0</v>
      </c>
      <c r="K42" s="19">
        <v>0</v>
      </c>
      <c r="L42" s="22">
        <v>0</v>
      </c>
      <c r="M42" s="22">
        <v>0</v>
      </c>
      <c r="N42" s="22">
        <v>0</v>
      </c>
      <c r="O42" s="19">
        <v>15</v>
      </c>
      <c r="Q42" s="19">
        <v>0</v>
      </c>
      <c r="R42" s="19">
        <v>0</v>
      </c>
      <c r="S42" s="19">
        <v>0</v>
      </c>
      <c r="T42" s="19">
        <v>0</v>
      </c>
      <c r="U42" s="20">
        <v>0</v>
      </c>
      <c r="V42" s="20">
        <v>0</v>
      </c>
      <c r="W42" s="20">
        <v>5250</v>
      </c>
      <c r="X42" s="20">
        <v>12</v>
      </c>
      <c r="Y42" s="20">
        <v>0</v>
      </c>
    </row>
    <row r="43" spans="1:25">
      <c r="A43" s="18" t="s">
        <v>3208</v>
      </c>
      <c r="B43" s="19">
        <v>0</v>
      </c>
      <c r="C43" s="19">
        <v>6</v>
      </c>
      <c r="D43" s="20">
        <v>0</v>
      </c>
      <c r="E43" s="19">
        <v>6</v>
      </c>
      <c r="F43" s="19">
        <v>0</v>
      </c>
      <c r="G43" s="19">
        <v>0</v>
      </c>
      <c r="H43" s="19">
        <v>0</v>
      </c>
      <c r="I43" s="19">
        <v>6</v>
      </c>
      <c r="J43" s="19">
        <v>0</v>
      </c>
      <c r="K43" s="19">
        <v>6</v>
      </c>
      <c r="L43" s="22">
        <v>0</v>
      </c>
      <c r="M43" s="22">
        <v>1</v>
      </c>
      <c r="N43" s="22">
        <v>1</v>
      </c>
      <c r="O43" s="19">
        <v>0</v>
      </c>
      <c r="Q43" s="19">
        <v>0</v>
      </c>
      <c r="R43" s="19">
        <v>0</v>
      </c>
      <c r="S43" s="19">
        <v>0</v>
      </c>
      <c r="T43" s="19">
        <v>6</v>
      </c>
      <c r="U43" s="20">
        <v>0</v>
      </c>
      <c r="V43" s="20">
        <v>0</v>
      </c>
      <c r="W43" s="20">
        <v>1806</v>
      </c>
      <c r="X43" s="20">
        <v>6</v>
      </c>
      <c r="Y43" s="20">
        <v>6</v>
      </c>
    </row>
    <row r="44" spans="1:25">
      <c r="A44" s="18" t="s">
        <v>3209</v>
      </c>
      <c r="B44" s="19">
        <v>0</v>
      </c>
      <c r="C44" s="19">
        <v>15</v>
      </c>
      <c r="D44" s="20">
        <v>0</v>
      </c>
      <c r="E44" s="19">
        <v>15</v>
      </c>
      <c r="F44" s="19">
        <v>0</v>
      </c>
      <c r="G44" s="19">
        <v>0</v>
      </c>
      <c r="H44" s="19">
        <v>0</v>
      </c>
      <c r="I44" s="19">
        <v>0</v>
      </c>
      <c r="J44" s="19">
        <v>0</v>
      </c>
      <c r="K44" s="19">
        <v>0</v>
      </c>
      <c r="L44" s="22">
        <v>0</v>
      </c>
      <c r="M44" s="22">
        <v>0</v>
      </c>
      <c r="N44" s="22">
        <v>0</v>
      </c>
      <c r="O44" s="19">
        <v>15</v>
      </c>
      <c r="Q44" s="19">
        <v>0</v>
      </c>
      <c r="R44" s="19">
        <v>0</v>
      </c>
      <c r="S44" s="19">
        <v>0</v>
      </c>
      <c r="T44" s="19">
        <v>0</v>
      </c>
      <c r="U44" s="20">
        <v>0</v>
      </c>
      <c r="V44" s="20">
        <v>0</v>
      </c>
      <c r="W44" s="20">
        <v>5625</v>
      </c>
      <c r="X44" s="20">
        <v>15</v>
      </c>
      <c r="Y44" s="20">
        <v>0</v>
      </c>
    </row>
    <row r="45" spans="1:25">
      <c r="A45" s="18" t="s">
        <v>3210</v>
      </c>
      <c r="B45" s="19">
        <v>0</v>
      </c>
      <c r="C45" s="19">
        <v>10</v>
      </c>
      <c r="D45" s="20">
        <v>0</v>
      </c>
      <c r="E45" s="19">
        <v>10</v>
      </c>
      <c r="F45" s="19">
        <v>0</v>
      </c>
      <c r="G45" s="19">
        <v>0</v>
      </c>
      <c r="H45" s="19">
        <v>0</v>
      </c>
      <c r="I45" s="19">
        <v>0</v>
      </c>
      <c r="J45" s="19">
        <v>0</v>
      </c>
      <c r="K45" s="19">
        <v>0</v>
      </c>
      <c r="L45" s="22">
        <v>0</v>
      </c>
      <c r="M45" s="22">
        <v>0</v>
      </c>
      <c r="N45" s="22">
        <v>0</v>
      </c>
      <c r="O45" s="19">
        <v>10</v>
      </c>
      <c r="Q45" s="19">
        <v>0</v>
      </c>
      <c r="R45" s="19">
        <v>0</v>
      </c>
      <c r="S45" s="19">
        <v>0</v>
      </c>
      <c r="T45" s="19">
        <v>0</v>
      </c>
      <c r="U45" s="20">
        <v>0</v>
      </c>
      <c r="V45" s="20">
        <v>0</v>
      </c>
      <c r="W45" s="20">
        <v>3600</v>
      </c>
      <c r="X45" s="20">
        <v>9</v>
      </c>
      <c r="Y45" s="20">
        <v>0</v>
      </c>
    </row>
    <row r="46" spans="1:25">
      <c r="A46" s="18" t="s">
        <v>3211</v>
      </c>
      <c r="B46" s="19">
        <v>0</v>
      </c>
      <c r="C46" s="19">
        <v>18</v>
      </c>
      <c r="D46" s="20">
        <v>0</v>
      </c>
      <c r="E46" s="19">
        <v>18</v>
      </c>
      <c r="F46" s="19">
        <v>0</v>
      </c>
      <c r="G46" s="19">
        <v>0</v>
      </c>
      <c r="H46" s="19">
        <v>0</v>
      </c>
      <c r="I46" s="19">
        <v>0</v>
      </c>
      <c r="J46" s="19">
        <v>0</v>
      </c>
      <c r="K46" s="19">
        <v>0</v>
      </c>
      <c r="L46" s="22">
        <v>0</v>
      </c>
      <c r="M46" s="22">
        <v>0</v>
      </c>
      <c r="N46" s="22">
        <v>0</v>
      </c>
      <c r="O46" s="19">
        <v>18</v>
      </c>
      <c r="Q46" s="19">
        <v>0</v>
      </c>
      <c r="R46" s="19">
        <v>0</v>
      </c>
      <c r="S46" s="19">
        <v>0</v>
      </c>
      <c r="T46" s="19">
        <v>0</v>
      </c>
      <c r="U46" s="20">
        <v>0</v>
      </c>
      <c r="V46" s="20">
        <v>0</v>
      </c>
      <c r="W46" s="20">
        <v>6660</v>
      </c>
      <c r="X46" s="20">
        <v>18</v>
      </c>
      <c r="Y46" s="20">
        <v>0</v>
      </c>
    </row>
    <row r="47" spans="1:25">
      <c r="A47" s="18" t="s">
        <v>3212</v>
      </c>
      <c r="B47" s="19">
        <v>0</v>
      </c>
      <c r="C47" s="19">
        <v>6</v>
      </c>
      <c r="D47" s="20">
        <v>0</v>
      </c>
      <c r="E47" s="19">
        <v>6</v>
      </c>
      <c r="F47" s="19">
        <v>0</v>
      </c>
      <c r="G47" s="19">
        <v>0</v>
      </c>
      <c r="H47" s="19">
        <v>0</v>
      </c>
      <c r="I47" s="19">
        <v>0</v>
      </c>
      <c r="J47" s="19">
        <v>0</v>
      </c>
      <c r="K47" s="19">
        <v>0</v>
      </c>
      <c r="L47" s="22">
        <v>0</v>
      </c>
      <c r="M47" s="22">
        <v>0</v>
      </c>
      <c r="N47" s="22">
        <v>0</v>
      </c>
      <c r="O47" s="19">
        <v>6</v>
      </c>
      <c r="Q47" s="19">
        <v>0</v>
      </c>
      <c r="R47" s="19">
        <v>0</v>
      </c>
      <c r="S47" s="19">
        <v>0</v>
      </c>
      <c r="T47" s="19">
        <v>0</v>
      </c>
      <c r="U47" s="20">
        <v>0</v>
      </c>
      <c r="V47" s="20">
        <v>0</v>
      </c>
      <c r="W47" s="20">
        <v>2328</v>
      </c>
      <c r="X47" s="20">
        <v>6</v>
      </c>
      <c r="Y47" s="20">
        <v>0</v>
      </c>
    </row>
    <row r="48" spans="1:25">
      <c r="A48" s="18" t="s">
        <v>3213</v>
      </c>
      <c r="B48" s="19">
        <v>0</v>
      </c>
      <c r="C48" s="19">
        <v>6</v>
      </c>
      <c r="D48" s="20">
        <v>0</v>
      </c>
      <c r="E48" s="19">
        <v>5</v>
      </c>
      <c r="F48" s="19">
        <v>0</v>
      </c>
      <c r="G48" s="19">
        <v>0</v>
      </c>
      <c r="H48" s="19">
        <v>0</v>
      </c>
      <c r="I48" s="19">
        <v>0</v>
      </c>
      <c r="J48" s="19">
        <v>0</v>
      </c>
      <c r="K48" s="19">
        <v>0</v>
      </c>
      <c r="L48" s="22">
        <v>0</v>
      </c>
      <c r="M48" s="22">
        <v>0</v>
      </c>
      <c r="N48" s="22">
        <v>0</v>
      </c>
      <c r="O48" s="19">
        <v>6</v>
      </c>
      <c r="Q48" s="19">
        <v>0</v>
      </c>
      <c r="R48" s="19">
        <v>0</v>
      </c>
      <c r="S48" s="19">
        <v>0</v>
      </c>
      <c r="T48" s="19">
        <v>0</v>
      </c>
      <c r="U48" s="20">
        <v>0</v>
      </c>
      <c r="V48" s="20">
        <v>0</v>
      </c>
      <c r="W48" s="20">
        <v>2406</v>
      </c>
      <c r="X48" s="20">
        <v>5</v>
      </c>
      <c r="Y48" s="20">
        <v>0</v>
      </c>
    </row>
    <row r="49" spans="1:25">
      <c r="A49" s="18" t="s">
        <v>3214</v>
      </c>
      <c r="B49" s="19">
        <v>0</v>
      </c>
      <c r="C49" s="19">
        <v>18</v>
      </c>
      <c r="D49" s="20">
        <v>0</v>
      </c>
      <c r="E49" s="19">
        <v>16</v>
      </c>
      <c r="F49" s="19">
        <v>0</v>
      </c>
      <c r="G49" s="19">
        <v>0</v>
      </c>
      <c r="H49" s="19">
        <v>0</v>
      </c>
      <c r="I49" s="19">
        <v>0</v>
      </c>
      <c r="J49" s="19">
        <v>0</v>
      </c>
      <c r="K49" s="19">
        <v>0</v>
      </c>
      <c r="L49" s="22">
        <v>0</v>
      </c>
      <c r="M49" s="22">
        <v>0</v>
      </c>
      <c r="N49" s="22">
        <v>0</v>
      </c>
      <c r="O49" s="19">
        <v>18</v>
      </c>
      <c r="Q49" s="19">
        <v>0</v>
      </c>
      <c r="R49" s="19">
        <v>0</v>
      </c>
      <c r="S49" s="19">
        <v>0</v>
      </c>
      <c r="T49" s="19">
        <v>0</v>
      </c>
      <c r="U49" s="20">
        <v>0</v>
      </c>
      <c r="V49" s="20">
        <v>0</v>
      </c>
      <c r="W49" s="20">
        <v>7542</v>
      </c>
      <c r="X49" s="20">
        <v>15</v>
      </c>
      <c r="Y49" s="20">
        <v>0</v>
      </c>
    </row>
    <row r="50" spans="1:25">
      <c r="A50" s="18" t="s">
        <v>3215</v>
      </c>
      <c r="B50" s="19">
        <v>0</v>
      </c>
      <c r="C50" s="19">
        <v>18</v>
      </c>
      <c r="D50" s="20">
        <v>0</v>
      </c>
      <c r="E50" s="19">
        <v>17</v>
      </c>
      <c r="F50" s="19">
        <v>0</v>
      </c>
      <c r="G50" s="19">
        <v>0</v>
      </c>
      <c r="H50" s="19">
        <v>0</v>
      </c>
      <c r="I50" s="19">
        <v>0</v>
      </c>
      <c r="J50" s="19">
        <v>0</v>
      </c>
      <c r="K50" s="19">
        <v>0</v>
      </c>
      <c r="L50" s="22">
        <v>0</v>
      </c>
      <c r="M50" s="22">
        <v>0</v>
      </c>
      <c r="N50" s="22">
        <v>0</v>
      </c>
      <c r="O50" s="19">
        <v>18</v>
      </c>
      <c r="Q50" s="19">
        <v>0</v>
      </c>
      <c r="R50" s="19">
        <v>0</v>
      </c>
      <c r="S50" s="19">
        <v>0</v>
      </c>
      <c r="T50" s="19">
        <v>0</v>
      </c>
      <c r="U50" s="20">
        <v>0</v>
      </c>
      <c r="V50" s="20">
        <v>0</v>
      </c>
      <c r="W50" s="20">
        <v>7722</v>
      </c>
      <c r="X50" s="20">
        <v>13</v>
      </c>
      <c r="Y50" s="20">
        <v>0</v>
      </c>
    </row>
    <row r="51" spans="1:25">
      <c r="A51" s="16" t="s">
        <v>3216</v>
      </c>
      <c r="B51" s="13">
        <f>SUM(B9:B50)</f>
        <v>0</v>
      </c>
      <c r="C51" s="13">
        <f>SUM(C9:C50)</f>
        <v>558</v>
      </c>
      <c r="D51" s="14">
        <f>IF(K51 &gt; 0, U51 / K51, 0)</f>
        <v>562</v>
      </c>
      <c r="E51" s="13">
        <f t="shared" ref="E51:K51" si="0">SUM(E9:E50)</f>
        <v>502</v>
      </c>
      <c r="F51" s="13">
        <f t="shared" si="0"/>
        <v>0</v>
      </c>
      <c r="G51" s="13">
        <f t="shared" si="0"/>
        <v>0</v>
      </c>
      <c r="H51" s="13">
        <f t="shared" si="0"/>
        <v>0</v>
      </c>
      <c r="I51" s="13">
        <f t="shared" si="0"/>
        <v>10</v>
      </c>
      <c r="J51" s="13">
        <f t="shared" si="0"/>
        <v>0</v>
      </c>
      <c r="K51" s="13">
        <f t="shared" si="0"/>
        <v>10</v>
      </c>
      <c r="L51" s="15">
        <f>IF(C51 &gt; 0, J51 / C51, 0)</f>
        <v>0</v>
      </c>
      <c r="M51" s="15">
        <f>IF(C51 &gt; 0, K51 / (C51), 0)</f>
        <v>1.7921146953405017E-2</v>
      </c>
      <c r="N51" s="15">
        <f>M51 - L51</f>
        <v>1.7921146953405017E-2</v>
      </c>
      <c r="O51" s="13">
        <f>SUM(O9:O50)</f>
        <v>548</v>
      </c>
      <c r="Q51" s="13">
        <f t="shared" ref="Q51:Y51" si="1">SUM(Q9:Q50)</f>
        <v>1</v>
      </c>
      <c r="R51" s="13">
        <f t="shared" si="1"/>
        <v>2</v>
      </c>
      <c r="S51" s="13">
        <f t="shared" si="1"/>
        <v>2</v>
      </c>
      <c r="T51" s="13">
        <f t="shared" si="1"/>
        <v>6</v>
      </c>
      <c r="U51" s="14">
        <f t="shared" si="1"/>
        <v>5620</v>
      </c>
      <c r="V51" s="14">
        <f t="shared" si="1"/>
        <v>0</v>
      </c>
      <c r="W51" s="14">
        <f t="shared" si="1"/>
        <v>184832</v>
      </c>
      <c r="X51" s="14">
        <f t="shared" si="1"/>
        <v>475</v>
      </c>
      <c r="Y51" s="14">
        <f t="shared" si="1"/>
        <v>8</v>
      </c>
    </row>
    <row r="53" spans="1:25" ht="15.75">
      <c r="A53" s="3" t="s">
        <v>3217</v>
      </c>
    </row>
    <row r="54" spans="1:25">
      <c r="A54" s="26"/>
      <c r="B54" s="26"/>
      <c r="C54" s="26"/>
      <c r="D54" s="26"/>
      <c r="E54" s="26"/>
      <c r="F54" s="26"/>
      <c r="G54" s="26"/>
      <c r="H54" s="26"/>
      <c r="I54" s="26"/>
      <c r="J54" s="27" t="s">
        <v>3218</v>
      </c>
      <c r="K54" s="27"/>
      <c r="L54" s="26"/>
      <c r="M54" s="26"/>
      <c r="N54" s="26"/>
      <c r="O54" s="26"/>
    </row>
    <row r="55" spans="1:25" ht="25.5">
      <c r="A55" s="4" t="s">
        <v>3219</v>
      </c>
      <c r="B55" s="4" t="s">
        <v>3220</v>
      </c>
      <c r="C55" s="4" t="s">
        <v>3221</v>
      </c>
      <c r="D55" s="4" t="s">
        <v>3222</v>
      </c>
      <c r="E55" s="4" t="s">
        <v>3223</v>
      </c>
      <c r="F55" s="4" t="s">
        <v>3224</v>
      </c>
      <c r="G55" s="5" t="s">
        <v>3225</v>
      </c>
      <c r="H55" s="9" t="s">
        <v>3226</v>
      </c>
      <c r="I55" s="9" t="s">
        <v>3227</v>
      </c>
      <c r="J55" s="9" t="s">
        <v>3228</v>
      </c>
      <c r="K55" s="9" t="s">
        <v>3229</v>
      </c>
      <c r="L55" s="6" t="s">
        <v>3230</v>
      </c>
      <c r="M55" s="6" t="s">
        <v>3232</v>
      </c>
      <c r="N55" s="6" t="s">
        <v>3233</v>
      </c>
      <c r="O55" s="7" t="s">
        <v>3234</v>
      </c>
      <c r="Q55" s="11" t="s">
        <v>3231</v>
      </c>
      <c r="R55" s="11" t="s">
        <v>3235</v>
      </c>
      <c r="S55" s="11" t="s">
        <v>3236</v>
      </c>
    </row>
    <row r="56" spans="1:25">
      <c r="A56" s="17" t="s">
        <v>3237</v>
      </c>
    </row>
    <row r="57" spans="1:25">
      <c r="A57" s="18" t="s">
        <v>3238</v>
      </c>
      <c r="B57" s="18" t="s">
        <v>3239</v>
      </c>
      <c r="C57" s="18" t="s">
        <v>3240</v>
      </c>
      <c r="D57" s="18" t="s">
        <v>3241</v>
      </c>
      <c r="E57" s="18" t="s">
        <v>3242</v>
      </c>
      <c r="F57" s="18" t="s">
        <v>3243</v>
      </c>
      <c r="G57" s="19">
        <v>12</v>
      </c>
      <c r="H57" s="23">
        <v>45870</v>
      </c>
      <c r="I57" s="23">
        <v>46233</v>
      </c>
      <c r="J57" s="23">
        <v>45540</v>
      </c>
      <c r="L57" s="20">
        <v>544</v>
      </c>
      <c r="M57" s="20">
        <v>1181.8599999999999</v>
      </c>
      <c r="N57" s="20">
        <v>1386</v>
      </c>
      <c r="O57" s="21">
        <v>0</v>
      </c>
      <c r="Q57" s="20">
        <v>0</v>
      </c>
      <c r="R57" s="20">
        <f>N57</f>
        <v>1386</v>
      </c>
      <c r="S57" s="20">
        <v>1386</v>
      </c>
    </row>
    <row r="58" spans="1:25">
      <c r="A58" s="18" t="s">
        <v>3244</v>
      </c>
      <c r="B58" s="18" t="s">
        <v>3245</v>
      </c>
      <c r="C58" s="18" t="s">
        <v>3246</v>
      </c>
      <c r="D58" s="18" t="s">
        <v>3247</v>
      </c>
      <c r="E58" s="18" t="s">
        <v>3248</v>
      </c>
      <c r="F58" s="18" t="s">
        <v>3249</v>
      </c>
      <c r="G58" s="19">
        <v>12</v>
      </c>
      <c r="H58" s="23">
        <v>45869</v>
      </c>
      <c r="I58" s="23">
        <v>46233</v>
      </c>
      <c r="J58" s="23">
        <v>45539</v>
      </c>
      <c r="L58" s="20">
        <v>2290</v>
      </c>
      <c r="M58" s="20">
        <v>1181.8599999999999</v>
      </c>
      <c r="N58" s="20">
        <v>1186</v>
      </c>
      <c r="O58" s="21">
        <v>0</v>
      </c>
      <c r="Q58" s="20">
        <v>0</v>
      </c>
      <c r="R58" s="20">
        <f>N58</f>
        <v>1186</v>
      </c>
      <c r="S58" s="20">
        <v>1186</v>
      </c>
    </row>
    <row r="59" spans="1:25">
      <c r="A59" s="17" t="s">
        <v>3250</v>
      </c>
    </row>
    <row r="60" spans="1:25">
      <c r="A60" s="18" t="s">
        <v>3251</v>
      </c>
      <c r="B60" s="18" t="s">
        <v>3252</v>
      </c>
      <c r="C60" s="18" t="s">
        <v>3253</v>
      </c>
      <c r="D60" s="18" t="s">
        <v>3254</v>
      </c>
      <c r="E60" s="18" t="s">
        <v>3255</v>
      </c>
      <c r="F60" s="18" t="s">
        <v>3256</v>
      </c>
      <c r="G60" s="19">
        <v>12</v>
      </c>
      <c r="H60" s="23">
        <v>45869</v>
      </c>
      <c r="I60" s="23">
        <v>46233</v>
      </c>
      <c r="L60" s="20">
        <v>0</v>
      </c>
      <c r="M60" s="20">
        <v>1460</v>
      </c>
      <c r="N60" s="20">
        <v>1649</v>
      </c>
      <c r="O60" s="21">
        <v>0</v>
      </c>
      <c r="Q60" s="20">
        <v>0</v>
      </c>
      <c r="R60" s="20">
        <f>N60</f>
        <v>1649</v>
      </c>
      <c r="S60" s="20">
        <v>1649</v>
      </c>
    </row>
    <row r="61" spans="1:25">
      <c r="A61" s="17" t="s">
        <v>3257</v>
      </c>
    </row>
    <row r="62" spans="1:25">
      <c r="A62" s="18" t="s">
        <v>3258</v>
      </c>
      <c r="B62" s="18" t="s">
        <v>3259</v>
      </c>
      <c r="C62" s="18" t="s">
        <v>3260</v>
      </c>
      <c r="D62" s="18" t="s">
        <v>3261</v>
      </c>
      <c r="E62" s="18" t="s">
        <v>3262</v>
      </c>
      <c r="F62" s="18" t="s">
        <v>3263</v>
      </c>
      <c r="G62" s="19">
        <v>12</v>
      </c>
      <c r="H62" s="23">
        <v>45870</v>
      </c>
      <c r="I62" s="23">
        <v>46233</v>
      </c>
      <c r="L62" s="20">
        <v>0</v>
      </c>
      <c r="M62" s="20">
        <v>1445</v>
      </c>
      <c r="N62" s="20">
        <v>1399</v>
      </c>
      <c r="O62" s="21">
        <v>0</v>
      </c>
      <c r="Q62" s="20">
        <v>0</v>
      </c>
      <c r="R62" s="20">
        <f>N62</f>
        <v>1399</v>
      </c>
      <c r="S62" s="20">
        <v>1399</v>
      </c>
    </row>
    <row r="63" spans="1:25">
      <c r="A63" s="17" t="s">
        <v>3264</v>
      </c>
    </row>
    <row r="64" spans="1:25">
      <c r="A64" s="18" t="s">
        <v>3265</v>
      </c>
      <c r="B64" s="18" t="s">
        <v>3266</v>
      </c>
      <c r="C64" s="18" t="s">
        <v>3267</v>
      </c>
      <c r="D64" s="18" t="s">
        <v>3268</v>
      </c>
      <c r="E64" s="18" t="s">
        <v>3269</v>
      </c>
      <c r="F64" s="18" t="s">
        <v>3270</v>
      </c>
      <c r="G64" s="19">
        <v>12</v>
      </c>
      <c r="H64" s="23">
        <v>45869</v>
      </c>
      <c r="I64" s="23">
        <v>46233</v>
      </c>
      <c r="J64" s="23">
        <v>45539</v>
      </c>
      <c r="K64" s="23">
        <v>45539</v>
      </c>
      <c r="L64" s="20">
        <v>0</v>
      </c>
      <c r="M64" s="20">
        <v>1245</v>
      </c>
      <c r="N64" s="20">
        <v>0</v>
      </c>
      <c r="O64" s="21">
        <v>0</v>
      </c>
      <c r="Q64" s="20">
        <v>1094</v>
      </c>
      <c r="R64" s="20">
        <f t="shared" ref="R64:R69" si="2">N64</f>
        <v>0</v>
      </c>
      <c r="S64" s="20">
        <v>0</v>
      </c>
    </row>
    <row r="65" spans="1:19">
      <c r="A65" s="18" t="s">
        <v>3271</v>
      </c>
      <c r="B65" s="18" t="s">
        <v>3272</v>
      </c>
      <c r="C65" s="18" t="s">
        <v>3273</v>
      </c>
      <c r="D65" s="18" t="s">
        <v>3274</v>
      </c>
      <c r="E65" s="18" t="s">
        <v>3275</v>
      </c>
      <c r="F65" s="18" t="s">
        <v>3276</v>
      </c>
      <c r="G65" s="19">
        <v>12</v>
      </c>
      <c r="H65" s="23">
        <v>45870</v>
      </c>
      <c r="I65" s="23">
        <v>46233</v>
      </c>
      <c r="J65" s="23">
        <v>45539</v>
      </c>
      <c r="K65" s="23">
        <v>45539</v>
      </c>
      <c r="L65" s="20">
        <v>0</v>
      </c>
      <c r="M65" s="20">
        <v>1245</v>
      </c>
      <c r="N65" s="20">
        <v>0</v>
      </c>
      <c r="O65" s="21">
        <v>0</v>
      </c>
      <c r="Q65" s="20">
        <v>1299</v>
      </c>
      <c r="R65" s="20">
        <f t="shared" si="2"/>
        <v>0</v>
      </c>
      <c r="S65" s="20">
        <v>0</v>
      </c>
    </row>
    <row r="66" spans="1:19">
      <c r="A66" s="18" t="s">
        <v>3277</v>
      </c>
      <c r="B66" s="18" t="s">
        <v>3278</v>
      </c>
      <c r="C66" s="18" t="s">
        <v>3279</v>
      </c>
      <c r="D66" s="18" t="s">
        <v>3280</v>
      </c>
      <c r="E66" s="18" t="s">
        <v>3281</v>
      </c>
      <c r="F66" s="18" t="s">
        <v>3282</v>
      </c>
      <c r="G66" s="19">
        <v>12</v>
      </c>
      <c r="H66" s="23">
        <v>45870</v>
      </c>
      <c r="I66" s="23">
        <v>46233</v>
      </c>
      <c r="J66" s="23">
        <v>45539</v>
      </c>
      <c r="K66" s="23">
        <v>45539</v>
      </c>
      <c r="L66" s="20">
        <v>0</v>
      </c>
      <c r="M66" s="20">
        <v>1545</v>
      </c>
      <c r="N66" s="20">
        <v>0</v>
      </c>
      <c r="O66" s="21">
        <v>0</v>
      </c>
      <c r="Q66" s="20">
        <v>1524</v>
      </c>
      <c r="R66" s="20">
        <f t="shared" si="2"/>
        <v>0</v>
      </c>
      <c r="S66" s="20">
        <v>0</v>
      </c>
    </row>
    <row r="67" spans="1:19">
      <c r="A67" s="18" t="s">
        <v>3283</v>
      </c>
      <c r="B67" s="18" t="s">
        <v>3284</v>
      </c>
      <c r="C67" s="18" t="s">
        <v>3285</v>
      </c>
      <c r="D67" s="18" t="s">
        <v>3286</v>
      </c>
      <c r="E67" s="18" t="s">
        <v>3287</v>
      </c>
      <c r="F67" s="18" t="s">
        <v>3288</v>
      </c>
      <c r="G67" s="19">
        <v>12</v>
      </c>
      <c r="H67" s="23">
        <v>45870</v>
      </c>
      <c r="I67" s="23">
        <v>46233</v>
      </c>
      <c r="J67" s="23">
        <v>45539</v>
      </c>
      <c r="K67" s="23">
        <v>45539</v>
      </c>
      <c r="L67" s="20">
        <v>0</v>
      </c>
      <c r="M67" s="20">
        <v>1545</v>
      </c>
      <c r="N67" s="20">
        <v>0</v>
      </c>
      <c r="O67" s="21">
        <v>0</v>
      </c>
      <c r="Q67" s="20">
        <v>1094</v>
      </c>
      <c r="R67" s="20">
        <f t="shared" si="2"/>
        <v>0</v>
      </c>
      <c r="S67" s="20">
        <v>0</v>
      </c>
    </row>
    <row r="68" spans="1:19">
      <c r="A68" s="18" t="s">
        <v>3289</v>
      </c>
      <c r="B68" s="18" t="s">
        <v>3290</v>
      </c>
      <c r="C68" s="18" t="s">
        <v>3291</v>
      </c>
      <c r="D68" s="18" t="s">
        <v>3292</v>
      </c>
      <c r="E68" s="18" t="s">
        <v>3293</v>
      </c>
      <c r="F68" s="18" t="s">
        <v>3294</v>
      </c>
      <c r="G68" s="19">
        <v>12</v>
      </c>
      <c r="H68" s="23">
        <v>45870</v>
      </c>
      <c r="I68" s="23">
        <v>46233</v>
      </c>
      <c r="J68" s="23">
        <v>45539</v>
      </c>
      <c r="K68" s="23">
        <v>45539</v>
      </c>
      <c r="L68" s="20">
        <v>0</v>
      </c>
      <c r="M68" s="20">
        <v>1245</v>
      </c>
      <c r="N68" s="20">
        <v>0</v>
      </c>
      <c r="O68" s="21">
        <v>0</v>
      </c>
      <c r="Q68" s="20">
        <v>1094</v>
      </c>
      <c r="R68" s="20">
        <f t="shared" si="2"/>
        <v>0</v>
      </c>
      <c r="S68" s="20">
        <v>0</v>
      </c>
    </row>
    <row r="69" spans="1:19">
      <c r="A69" s="18" t="s">
        <v>3295</v>
      </c>
      <c r="B69" s="18" t="s">
        <v>3296</v>
      </c>
      <c r="C69" s="18" t="s">
        <v>3297</v>
      </c>
      <c r="D69" s="18" t="s">
        <v>3298</v>
      </c>
      <c r="E69" s="18" t="s">
        <v>3299</v>
      </c>
      <c r="F69" s="18" t="s">
        <v>3300</v>
      </c>
      <c r="G69" s="19">
        <v>12</v>
      </c>
      <c r="H69" s="23">
        <v>45869</v>
      </c>
      <c r="I69" s="23">
        <v>46233</v>
      </c>
      <c r="J69" s="23">
        <v>45539</v>
      </c>
      <c r="K69" s="23">
        <v>45539</v>
      </c>
      <c r="L69" s="20">
        <v>0</v>
      </c>
      <c r="M69" s="20">
        <v>1245</v>
      </c>
      <c r="N69" s="20">
        <v>0</v>
      </c>
      <c r="O69" s="21">
        <v>0</v>
      </c>
      <c r="Q69" s="20">
        <v>1299</v>
      </c>
      <c r="R69" s="20">
        <f t="shared" si="2"/>
        <v>0</v>
      </c>
      <c r="S69" s="20">
        <v>0</v>
      </c>
    </row>
    <row r="70" spans="1:19">
      <c r="A70" s="16" t="s">
        <v>3301</v>
      </c>
      <c r="B70" s="12">
        <f>COUNTA(B57:B58)+COUNTA(B60:B60)+COUNTA(B62:B62)+COUNTA(B64:B69)</f>
        <v>10</v>
      </c>
      <c r="G70" s="13">
        <f>IF((COUNTA(G57:G58)+COUNTA(G60:G60)+COUNTA(G62:G62)+COUNTA(G64:G69))=0,0,(SUM(G57:G58)+SUM(G60:G60)+SUM(G62:G62)+SUM(G64:G69))/(COUNTA(G57:G58)+COUNTA(G60:G60)+COUNTA(G62:G62)+COUNTA(G64:G69)))</f>
        <v>12</v>
      </c>
      <c r="L70" s="14">
        <f>IF((COUNTA(L57:L58)+COUNTA(L60:L60)+COUNTA(L62:L62)+COUNTA(L64:L69))=0,0,(SUM(L57:L58)+SUM(L60:L60)+SUM(L62:L62)+SUM(L64:L69))/(COUNTA(L57:L58)+COUNTA(L60:L60)+COUNTA(L62:L62)+COUNTA(L64:L69)))</f>
        <v>283.39999999999998</v>
      </c>
      <c r="M70" s="14">
        <f>IF((COUNTA(M57:M58)+COUNTA(M60:M60)+COUNTA(M62:M62)+COUNTA(M64:M69))=0,0,(SUM(M57:M58)+SUM(M60:M60)+SUM(M62:M62)+SUM(M64:M69))/(COUNTA(M57:M58)+COUNTA(M60:M60)+COUNTA(M62:M62)+COUNTA(M64:M69)))</f>
        <v>1333.8719999999998</v>
      </c>
      <c r="N70" s="14">
        <f>IF(B70 &gt; 0, R70 / B70, 0)</f>
        <v>562</v>
      </c>
      <c r="Q70" s="14">
        <f>IF((COUNTA(Q57:Q58)+COUNTA(Q60:Q60)+COUNTA(Q62:Q62)+COUNTA(Q64:Q69))=0,0,(SUM(Q57:Q58)+SUM(Q60:Q60)+SUM(Q62:Q62)+SUM(Q64:Q69))/(COUNTA(Q57:Q58)+COUNTA(Q60:Q60)+COUNTA(Q62:Q62)+COUNTA(Q64:Q69)))</f>
        <v>740.4</v>
      </c>
      <c r="R70" s="14">
        <f>SUM(R57:R58)+SUM(R60:R60)+SUM(R62:R62)+SUM(R64:R69)</f>
        <v>5620</v>
      </c>
    </row>
  </sheetData>
  <mergeCells count="6">
    <mergeCell ref="A7:E7"/>
    <mergeCell ref="F7:N7"/>
    <mergeCell ref="O7"/>
    <mergeCell ref="A54:I54"/>
    <mergeCell ref="J54:K54"/>
    <mergeCell ref="L54:O54"/>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Y2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20" width="8.5703125" hidden="1" customWidth="1"/>
    <col min="21" max="21" width="11.42578125" hidden="1" customWidth="1"/>
    <col min="22" max="25" width="18.140625" hidden="1" customWidth="1"/>
  </cols>
  <sheetData>
    <row r="2" spans="1:25" ht="15.75">
      <c r="A2" s="1" t="s">
        <v>3302</v>
      </c>
    </row>
    <row r="3" spans="1:25">
      <c r="A3" s="2" t="s">
        <v>3303</v>
      </c>
    </row>
    <row r="4" spans="1:25">
      <c r="A4" s="2" t="s">
        <v>3304</v>
      </c>
    </row>
    <row r="6" spans="1:25" ht="15.75">
      <c r="A6" s="3" t="s">
        <v>3305</v>
      </c>
    </row>
    <row r="7" spans="1:25">
      <c r="A7" s="26"/>
      <c r="B7" s="26"/>
      <c r="C7" s="26"/>
      <c r="D7" s="26"/>
      <c r="E7" s="26"/>
      <c r="F7" s="27" t="s">
        <v>3306</v>
      </c>
      <c r="G7" s="27"/>
      <c r="H7" s="27"/>
      <c r="I7" s="27"/>
      <c r="J7" s="27"/>
      <c r="K7" s="27"/>
      <c r="L7" s="27"/>
      <c r="M7" s="27"/>
      <c r="N7" s="27"/>
      <c r="O7" s="26"/>
    </row>
    <row r="8" spans="1:25" ht="25.5">
      <c r="A8" s="4" t="s">
        <v>3307</v>
      </c>
      <c r="B8" s="5" t="s">
        <v>3308</v>
      </c>
      <c r="C8" s="5" t="s">
        <v>3309</v>
      </c>
      <c r="D8" s="6" t="s">
        <v>3310</v>
      </c>
      <c r="E8" s="5" t="s">
        <v>3311</v>
      </c>
      <c r="F8" s="5" t="s">
        <v>3313</v>
      </c>
      <c r="G8" s="5" t="s">
        <v>3314</v>
      </c>
      <c r="H8" s="5" t="s">
        <v>3315</v>
      </c>
      <c r="I8" s="5" t="s">
        <v>3316</v>
      </c>
      <c r="J8" s="5" t="s">
        <v>3317</v>
      </c>
      <c r="K8" s="5" t="s">
        <v>3318</v>
      </c>
      <c r="L8" s="8" t="s">
        <v>3319</v>
      </c>
      <c r="M8" s="8" t="s">
        <v>3320</v>
      </c>
      <c r="N8" s="8" t="s">
        <v>3321</v>
      </c>
      <c r="O8" s="5" t="s">
        <v>3322</v>
      </c>
      <c r="Q8" s="10" t="s">
        <v>3312</v>
      </c>
      <c r="R8" s="10" t="s">
        <v>3312</v>
      </c>
      <c r="S8" s="10" t="s">
        <v>3312</v>
      </c>
      <c r="T8" s="10" t="s">
        <v>3312</v>
      </c>
      <c r="U8" s="11" t="s">
        <v>3323</v>
      </c>
      <c r="V8" s="11" t="s">
        <v>3324</v>
      </c>
      <c r="W8" s="11" t="s">
        <v>3325</v>
      </c>
      <c r="X8" s="11" t="s">
        <v>3326</v>
      </c>
      <c r="Y8" s="11" t="s">
        <v>3327</v>
      </c>
    </row>
    <row r="9" spans="1:25">
      <c r="A9" s="18" t="s">
        <v>3328</v>
      </c>
      <c r="B9" s="19">
        <v>0</v>
      </c>
      <c r="C9" s="19">
        <v>6</v>
      </c>
      <c r="D9" s="20">
        <v>0</v>
      </c>
      <c r="E9" s="19">
        <v>4</v>
      </c>
      <c r="F9" s="19">
        <v>0</v>
      </c>
      <c r="G9" s="19">
        <v>0</v>
      </c>
      <c r="H9" s="19">
        <v>0</v>
      </c>
      <c r="I9" s="19">
        <v>0</v>
      </c>
      <c r="J9" s="19">
        <v>0</v>
      </c>
      <c r="K9" s="19">
        <v>0</v>
      </c>
      <c r="L9" s="22">
        <v>0</v>
      </c>
      <c r="M9" s="22">
        <v>0</v>
      </c>
      <c r="N9" s="22">
        <v>0</v>
      </c>
      <c r="O9" s="19">
        <v>6</v>
      </c>
      <c r="Q9" s="19">
        <v>0</v>
      </c>
      <c r="R9" s="19">
        <v>0</v>
      </c>
      <c r="S9" s="19">
        <v>0</v>
      </c>
      <c r="T9" s="19">
        <v>0</v>
      </c>
      <c r="U9" s="20">
        <v>0</v>
      </c>
      <c r="V9" s="20">
        <v>0</v>
      </c>
      <c r="W9" s="20">
        <v>2730</v>
      </c>
      <c r="X9" s="20">
        <v>0</v>
      </c>
      <c r="Y9" s="20">
        <v>0</v>
      </c>
    </row>
    <row r="10" spans="1:25">
      <c r="A10" s="18" t="s">
        <v>3329</v>
      </c>
      <c r="B10" s="19">
        <v>0</v>
      </c>
      <c r="C10" s="19">
        <v>96</v>
      </c>
      <c r="D10" s="20">
        <v>0</v>
      </c>
      <c r="E10" s="19">
        <v>91</v>
      </c>
      <c r="F10" s="19">
        <v>0</v>
      </c>
      <c r="G10" s="19">
        <v>0</v>
      </c>
      <c r="H10" s="19">
        <v>4</v>
      </c>
      <c r="I10" s="19">
        <v>0</v>
      </c>
      <c r="J10" s="19">
        <v>4</v>
      </c>
      <c r="K10" s="19">
        <v>0</v>
      </c>
      <c r="L10" s="22">
        <v>4.1666666666666664E-2</v>
      </c>
      <c r="M10" s="22">
        <v>0</v>
      </c>
      <c r="N10" s="22">
        <v>-4.1666666666666664E-2</v>
      </c>
      <c r="O10" s="19">
        <v>96</v>
      </c>
      <c r="Q10" s="19">
        <v>0</v>
      </c>
      <c r="R10" s="19">
        <v>0</v>
      </c>
      <c r="S10" s="19">
        <v>0</v>
      </c>
      <c r="T10" s="19">
        <v>0</v>
      </c>
      <c r="U10" s="20">
        <v>0</v>
      </c>
      <c r="V10" s="20">
        <v>0</v>
      </c>
      <c r="W10" s="20">
        <v>19680</v>
      </c>
      <c r="X10" s="20">
        <v>0</v>
      </c>
      <c r="Y10" s="20">
        <v>0</v>
      </c>
    </row>
    <row r="11" spans="1:25">
      <c r="A11" s="18" t="s">
        <v>3330</v>
      </c>
      <c r="B11" s="19">
        <v>0</v>
      </c>
      <c r="C11" s="19">
        <v>256</v>
      </c>
      <c r="D11" s="20">
        <v>0</v>
      </c>
      <c r="E11" s="19">
        <v>215</v>
      </c>
      <c r="F11" s="19">
        <v>1</v>
      </c>
      <c r="G11" s="19">
        <v>0</v>
      </c>
      <c r="H11" s="19">
        <v>5</v>
      </c>
      <c r="I11" s="19">
        <v>0</v>
      </c>
      <c r="J11" s="19">
        <v>6</v>
      </c>
      <c r="K11" s="19">
        <v>0</v>
      </c>
      <c r="L11" s="22">
        <v>2.34375E-2</v>
      </c>
      <c r="M11" s="22">
        <v>0</v>
      </c>
      <c r="N11" s="22">
        <v>-2.34375E-2</v>
      </c>
      <c r="O11" s="19">
        <v>256</v>
      </c>
      <c r="Q11" s="19">
        <v>0</v>
      </c>
      <c r="R11" s="19">
        <v>0</v>
      </c>
      <c r="S11" s="19">
        <v>0</v>
      </c>
      <c r="T11" s="19">
        <v>0</v>
      </c>
      <c r="U11" s="20">
        <v>0</v>
      </c>
      <c r="V11" s="20">
        <v>0</v>
      </c>
      <c r="W11" s="20">
        <v>21420</v>
      </c>
      <c r="X11" s="20">
        <v>0</v>
      </c>
      <c r="Y11" s="20">
        <v>0</v>
      </c>
    </row>
    <row r="12" spans="1:25">
      <c r="A12" s="18" t="s">
        <v>3331</v>
      </c>
      <c r="B12" s="19">
        <v>0</v>
      </c>
      <c r="C12" s="19">
        <v>64</v>
      </c>
      <c r="D12" s="20">
        <v>0</v>
      </c>
      <c r="E12" s="19">
        <v>50</v>
      </c>
      <c r="F12" s="19">
        <v>0</v>
      </c>
      <c r="G12" s="19">
        <v>0</v>
      </c>
      <c r="H12" s="19">
        <v>0</v>
      </c>
      <c r="I12" s="19">
        <v>0</v>
      </c>
      <c r="J12" s="19">
        <v>0</v>
      </c>
      <c r="K12" s="19">
        <v>0</v>
      </c>
      <c r="L12" s="22">
        <v>0</v>
      </c>
      <c r="M12" s="22">
        <v>0</v>
      </c>
      <c r="N12" s="22">
        <v>0</v>
      </c>
      <c r="O12" s="19">
        <v>64</v>
      </c>
      <c r="Q12" s="19">
        <v>0</v>
      </c>
      <c r="R12" s="19">
        <v>0</v>
      </c>
      <c r="S12" s="19">
        <v>0</v>
      </c>
      <c r="T12" s="19">
        <v>0</v>
      </c>
      <c r="U12" s="20">
        <v>0</v>
      </c>
      <c r="V12" s="20">
        <v>0</v>
      </c>
      <c r="W12" s="20">
        <v>5824</v>
      </c>
      <c r="X12" s="20">
        <v>0</v>
      </c>
      <c r="Y12" s="20">
        <v>0</v>
      </c>
    </row>
    <row r="13" spans="1:25">
      <c r="A13" s="18" t="s">
        <v>3332</v>
      </c>
      <c r="B13" s="19">
        <v>0</v>
      </c>
      <c r="C13" s="19">
        <v>192</v>
      </c>
      <c r="D13" s="20">
        <v>0</v>
      </c>
      <c r="E13" s="19">
        <v>151</v>
      </c>
      <c r="F13" s="19">
        <v>0</v>
      </c>
      <c r="G13" s="19">
        <v>0</v>
      </c>
      <c r="H13" s="19">
        <v>1</v>
      </c>
      <c r="I13" s="19">
        <v>0</v>
      </c>
      <c r="J13" s="19">
        <v>1</v>
      </c>
      <c r="K13" s="19">
        <v>0</v>
      </c>
      <c r="L13" s="22">
        <v>5.208333333333333E-3</v>
      </c>
      <c r="M13" s="22">
        <v>0</v>
      </c>
      <c r="N13" s="22">
        <v>-5.208333333333333E-3</v>
      </c>
      <c r="O13" s="19">
        <v>192</v>
      </c>
      <c r="Q13" s="19">
        <v>0</v>
      </c>
      <c r="R13" s="19">
        <v>0</v>
      </c>
      <c r="S13" s="19">
        <v>0</v>
      </c>
      <c r="T13" s="19">
        <v>0</v>
      </c>
      <c r="U13" s="20">
        <v>0</v>
      </c>
      <c r="V13" s="20">
        <v>0</v>
      </c>
      <c r="W13" s="20">
        <v>16896</v>
      </c>
      <c r="X13" s="20">
        <v>0</v>
      </c>
      <c r="Y13" s="20">
        <v>0</v>
      </c>
    </row>
    <row r="14" spans="1:25">
      <c r="A14" s="18" t="s">
        <v>3333</v>
      </c>
      <c r="B14" s="19">
        <v>0</v>
      </c>
      <c r="C14" s="19">
        <v>120</v>
      </c>
      <c r="D14" s="20">
        <v>0</v>
      </c>
      <c r="E14" s="19">
        <v>117</v>
      </c>
      <c r="F14" s="19">
        <v>3</v>
      </c>
      <c r="G14" s="19">
        <v>0</v>
      </c>
      <c r="H14" s="19">
        <v>0</v>
      </c>
      <c r="I14" s="19">
        <v>0</v>
      </c>
      <c r="J14" s="19">
        <v>3</v>
      </c>
      <c r="K14" s="19">
        <v>0</v>
      </c>
      <c r="L14" s="22">
        <v>2.5000000000000001E-2</v>
      </c>
      <c r="M14" s="22">
        <v>0</v>
      </c>
      <c r="N14" s="22">
        <v>-2.5000000000000001E-2</v>
      </c>
      <c r="O14" s="19">
        <v>120</v>
      </c>
      <c r="Q14" s="19">
        <v>0</v>
      </c>
      <c r="R14" s="19">
        <v>0</v>
      </c>
      <c r="S14" s="19">
        <v>0</v>
      </c>
      <c r="T14" s="19">
        <v>0</v>
      </c>
      <c r="U14" s="20">
        <v>0</v>
      </c>
      <c r="V14" s="20">
        <v>0</v>
      </c>
      <c r="W14" s="20">
        <v>9840</v>
      </c>
      <c r="X14" s="20">
        <v>0</v>
      </c>
      <c r="Y14" s="20">
        <v>0</v>
      </c>
    </row>
    <row r="15" spans="1:25">
      <c r="A15" s="18" t="s">
        <v>3334</v>
      </c>
      <c r="B15" s="19">
        <v>0</v>
      </c>
      <c r="C15" s="19">
        <v>0</v>
      </c>
      <c r="D15" s="20">
        <v>0</v>
      </c>
      <c r="E15" s="19">
        <v>0</v>
      </c>
      <c r="F15" s="19">
        <v>0</v>
      </c>
      <c r="G15" s="19">
        <v>0</v>
      </c>
      <c r="H15" s="19">
        <v>0</v>
      </c>
      <c r="I15" s="19">
        <v>0</v>
      </c>
      <c r="J15" s="19">
        <v>0</v>
      </c>
      <c r="K15" s="19">
        <v>0</v>
      </c>
      <c r="L15" s="22">
        <v>0</v>
      </c>
      <c r="M15" s="22">
        <v>0</v>
      </c>
      <c r="N15" s="22">
        <v>0</v>
      </c>
      <c r="O15" s="19">
        <v>0</v>
      </c>
      <c r="Q15" s="19">
        <v>0</v>
      </c>
      <c r="R15" s="19">
        <v>0</v>
      </c>
      <c r="S15" s="19">
        <v>0</v>
      </c>
      <c r="T15" s="19">
        <v>0</v>
      </c>
      <c r="U15" s="20">
        <v>0</v>
      </c>
      <c r="V15" s="20">
        <v>0</v>
      </c>
      <c r="W15" s="20">
        <v>0</v>
      </c>
      <c r="X15" s="20">
        <v>0</v>
      </c>
      <c r="Y15" s="20">
        <v>0</v>
      </c>
    </row>
    <row r="16" spans="1:25">
      <c r="A16" s="16" t="s">
        <v>3335</v>
      </c>
      <c r="B16" s="13">
        <f>SUM(B9:B15)</f>
        <v>0</v>
      </c>
      <c r="C16" s="13">
        <f>SUM(C9:C15)</f>
        <v>734</v>
      </c>
      <c r="D16" s="14">
        <f>IF(K16 &gt; 0, U16 / K16, 0)</f>
        <v>0</v>
      </c>
      <c r="E16" s="13">
        <f t="shared" ref="E16:K16" si="0">SUM(E9:E15)</f>
        <v>628</v>
      </c>
      <c r="F16" s="13">
        <f t="shared" si="0"/>
        <v>4</v>
      </c>
      <c r="G16" s="13">
        <f t="shared" si="0"/>
        <v>0</v>
      </c>
      <c r="H16" s="13">
        <f t="shared" si="0"/>
        <v>10</v>
      </c>
      <c r="I16" s="13">
        <f t="shared" si="0"/>
        <v>0</v>
      </c>
      <c r="J16" s="13">
        <f t="shared" si="0"/>
        <v>14</v>
      </c>
      <c r="K16" s="13">
        <f t="shared" si="0"/>
        <v>0</v>
      </c>
      <c r="L16" s="15">
        <f>IF(C16 &gt; 0, J16 / C16, 0)</f>
        <v>1.9073569482288829E-2</v>
      </c>
      <c r="M16" s="15">
        <f>IF(C16 &gt; 0, K16 / (C16), 0)</f>
        <v>0</v>
      </c>
      <c r="N16" s="15">
        <f>M16 - L16</f>
        <v>-1.9073569482288829E-2</v>
      </c>
      <c r="O16" s="13">
        <f>SUM(O9:O15)</f>
        <v>734</v>
      </c>
      <c r="Q16" s="13">
        <f t="shared" ref="Q16:Y16" si="1">SUM(Q9:Q15)</f>
        <v>0</v>
      </c>
      <c r="R16" s="13">
        <f t="shared" si="1"/>
        <v>0</v>
      </c>
      <c r="S16" s="13">
        <f t="shared" si="1"/>
        <v>0</v>
      </c>
      <c r="T16" s="13">
        <f t="shared" si="1"/>
        <v>0</v>
      </c>
      <c r="U16" s="14">
        <f t="shared" si="1"/>
        <v>0</v>
      </c>
      <c r="V16" s="14">
        <f t="shared" si="1"/>
        <v>0</v>
      </c>
      <c r="W16" s="14">
        <f t="shared" si="1"/>
        <v>76390</v>
      </c>
      <c r="X16" s="14">
        <f t="shared" si="1"/>
        <v>0</v>
      </c>
      <c r="Y16" s="14">
        <f t="shared" si="1"/>
        <v>0</v>
      </c>
    </row>
    <row r="18" spans="1:18" ht="15.75">
      <c r="A18" s="3" t="s">
        <v>3336</v>
      </c>
    </row>
    <row r="19" spans="1:18">
      <c r="A19" s="26"/>
      <c r="B19" s="26"/>
      <c r="C19" s="26"/>
      <c r="D19" s="26"/>
      <c r="E19" s="26"/>
      <c r="F19" s="26"/>
      <c r="G19" s="26"/>
      <c r="H19" s="26"/>
      <c r="I19" s="26"/>
      <c r="J19" s="27" t="s">
        <v>3337</v>
      </c>
      <c r="K19" s="27"/>
      <c r="L19" s="26"/>
      <c r="M19" s="26"/>
      <c r="N19" s="26"/>
      <c r="O19" s="26"/>
    </row>
    <row r="20" spans="1:18" ht="25.5">
      <c r="A20" s="4" t="s">
        <v>3338</v>
      </c>
      <c r="B20" s="4" t="s">
        <v>3339</v>
      </c>
      <c r="C20" s="4" t="s">
        <v>3340</v>
      </c>
      <c r="D20" s="4" t="s">
        <v>3341</v>
      </c>
      <c r="E20" s="4" t="s">
        <v>3342</v>
      </c>
      <c r="F20" s="4" t="s">
        <v>3343</v>
      </c>
      <c r="G20" s="5" t="s">
        <v>3344</v>
      </c>
      <c r="H20" s="9" t="s">
        <v>3345</v>
      </c>
      <c r="I20" s="9" t="s">
        <v>3346</v>
      </c>
      <c r="J20" s="9" t="s">
        <v>3347</v>
      </c>
      <c r="K20" s="9" t="s">
        <v>3348</v>
      </c>
      <c r="L20" s="6" t="s">
        <v>3349</v>
      </c>
      <c r="M20" s="6" t="s">
        <v>3351</v>
      </c>
      <c r="N20" s="6" t="s">
        <v>3352</v>
      </c>
      <c r="O20" s="7" t="s">
        <v>3353</v>
      </c>
      <c r="Q20" s="11" t="s">
        <v>3350</v>
      </c>
      <c r="R20" s="11" t="s">
        <v>3354</v>
      </c>
    </row>
    <row r="21" spans="1:18">
      <c r="A21" s="18" t="s">
        <v>3355</v>
      </c>
    </row>
  </sheetData>
  <mergeCells count="6">
    <mergeCell ref="A7:E7"/>
    <mergeCell ref="F7:N7"/>
    <mergeCell ref="O7"/>
    <mergeCell ref="A19:I19"/>
    <mergeCell ref="J19:K19"/>
    <mergeCell ref="L19:O19"/>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B21"/>
  <sheetViews>
    <sheetView workbookViewId="0">
      <selection activeCell="B5" sqref="B5"/>
    </sheetView>
  </sheetViews>
  <sheetFormatPr defaultRowHeight="15"/>
  <cols>
    <col min="1" max="1" width="20.7109375" customWidth="1"/>
    <col min="2" max="2" width="80.7109375" customWidth="1"/>
  </cols>
  <sheetData>
    <row r="1" spans="1:2" ht="15.75">
      <c r="A1" s="28" t="s">
        <v>3356</v>
      </c>
      <c r="B1" s="26"/>
    </row>
    <row r="2" spans="1:2" ht="15.75">
      <c r="A2" s="28" t="s">
        <v>3357</v>
      </c>
      <c r="B2" s="26"/>
    </row>
    <row r="4" spans="1:2">
      <c r="A4" s="24" t="s">
        <v>3358</v>
      </c>
      <c r="B4" s="25" t="s">
        <v>3359</v>
      </c>
    </row>
    <row r="5" spans="1:2">
      <c r="A5" s="24" t="s">
        <v>3360</v>
      </c>
      <c r="B5" s="25" t="s">
        <v>3361</v>
      </c>
    </row>
    <row r="6" spans="1:2" ht="75">
      <c r="A6" s="24" t="s">
        <v>3362</v>
      </c>
      <c r="B6" s="25" t="s">
        <v>3363</v>
      </c>
    </row>
    <row r="7" spans="1:2">
      <c r="A7" s="24" t="s">
        <v>3364</v>
      </c>
      <c r="B7" s="25" t="s">
        <v>3365</v>
      </c>
    </row>
    <row r="8" spans="1:2">
      <c r="A8" s="24" t="s">
        <v>3366</v>
      </c>
      <c r="B8" s="25" t="s">
        <v>3367</v>
      </c>
    </row>
    <row r="9" spans="1:2">
      <c r="A9" s="24" t="s">
        <v>3368</v>
      </c>
      <c r="B9" s="25" t="s">
        <v>3369</v>
      </c>
    </row>
    <row r="10" spans="1:2">
      <c r="A10" s="24" t="s">
        <v>3370</v>
      </c>
      <c r="B10" s="25" t="s">
        <v>3371</v>
      </c>
    </row>
    <row r="11" spans="1:2">
      <c r="A11" s="24" t="s">
        <v>3372</v>
      </c>
      <c r="B11" s="25" t="s">
        <v>3373</v>
      </c>
    </row>
    <row r="12" spans="1:2" ht="30">
      <c r="A12" s="24" t="s">
        <v>3374</v>
      </c>
      <c r="B12" s="25" t="s">
        <v>3375</v>
      </c>
    </row>
    <row r="13" spans="1:2">
      <c r="A13" s="24" t="s">
        <v>3376</v>
      </c>
      <c r="B13" s="25" t="s">
        <v>3377</v>
      </c>
    </row>
    <row r="14" spans="1:2">
      <c r="A14" s="24" t="s">
        <v>3378</v>
      </c>
      <c r="B14" s="25" t="s">
        <v>3379</v>
      </c>
    </row>
    <row r="15" spans="1:2">
      <c r="A15" s="24" t="s">
        <v>3380</v>
      </c>
      <c r="B15" s="25" t="s">
        <v>3381</v>
      </c>
    </row>
    <row r="16" spans="1:2">
      <c r="A16" s="24" t="s">
        <v>3382</v>
      </c>
      <c r="B16" s="25" t="s">
        <v>3383</v>
      </c>
    </row>
    <row r="17" spans="1:2">
      <c r="A17" s="24" t="s">
        <v>3384</v>
      </c>
      <c r="B17" s="25" t="s">
        <v>3385</v>
      </c>
    </row>
    <row r="18" spans="1:2">
      <c r="A18" s="24" t="s">
        <v>3386</v>
      </c>
      <c r="B18" s="25" t="s">
        <v>3387</v>
      </c>
    </row>
    <row r="20" spans="1:2">
      <c r="A20" s="24" t="s">
        <v>3388</v>
      </c>
      <c r="B20" s="25" t="s">
        <v>3389</v>
      </c>
    </row>
    <row r="21" spans="1:2">
      <c r="A21" s="24" t="s">
        <v>3390</v>
      </c>
      <c r="B21" s="25" t="s">
        <v>3391</v>
      </c>
    </row>
  </sheetData>
  <mergeCells count="2">
    <mergeCell ref="A1:B1"/>
    <mergeCell ref="A2:B2"/>
  </mergeCells>
  <pageMargins left="0.7" right="0.7" top="0.75" bottom="0.75" header="0.3" footer="0.3"/>
  <pageSetup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027F-C85E-473D-AF5B-608ED24127DC}">
  <sheetPr>
    <tabColor theme="5" tint="0.39997558519241921"/>
  </sheetPr>
  <dimension ref="A1"/>
  <sheetViews>
    <sheetView topLeftCell="A25" workbookViewId="0">
      <selection activeCell="E11" sqref="E11"/>
    </sheetView>
  </sheetViews>
  <sheetFormatPr defaultColWidth="9.140625" defaultRowHeight="15"/>
  <cols>
    <col min="1" max="16384" width="9.140625" style="79"/>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81"/>
  <sheetViews>
    <sheetView workbookViewId="0">
      <selection activeCell="M24" sqref="M24"/>
    </sheetView>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0</v>
      </c>
    </row>
    <row r="3" spans="1:25">
      <c r="A3" s="2" t="s">
        <v>1</v>
      </c>
    </row>
    <row r="4" spans="1:25">
      <c r="A4" s="2" t="s">
        <v>2</v>
      </c>
    </row>
    <row r="6" spans="1:25" ht="15.75">
      <c r="A6" s="3" t="s">
        <v>3</v>
      </c>
    </row>
    <row r="7" spans="1:25">
      <c r="A7" s="26"/>
      <c r="B7" s="26"/>
      <c r="C7" s="26"/>
      <c r="D7" s="26"/>
      <c r="E7" s="26"/>
      <c r="F7" s="27" t="s">
        <v>4</v>
      </c>
      <c r="G7" s="27"/>
      <c r="H7" s="27"/>
      <c r="I7" s="27"/>
      <c r="J7" s="27"/>
      <c r="K7" s="27"/>
      <c r="L7" s="27"/>
      <c r="M7" s="27"/>
      <c r="N7" s="27"/>
      <c r="O7" s="26"/>
    </row>
    <row r="8" spans="1:25" ht="25.5">
      <c r="A8" s="4" t="s">
        <v>5</v>
      </c>
      <c r="B8" s="5" t="s">
        <v>6</v>
      </c>
      <c r="C8" s="5" t="s">
        <v>7</v>
      </c>
      <c r="D8" s="6" t="s">
        <v>8</v>
      </c>
      <c r="E8" s="5" t="s">
        <v>9</v>
      </c>
      <c r="F8" s="5" t="s">
        <v>11</v>
      </c>
      <c r="G8" s="5" t="s">
        <v>12</v>
      </c>
      <c r="H8" s="5" t="s">
        <v>13</v>
      </c>
      <c r="I8" s="5" t="s">
        <v>14</v>
      </c>
      <c r="J8" s="5" t="s">
        <v>15</v>
      </c>
      <c r="K8" s="5" t="s">
        <v>16</v>
      </c>
      <c r="L8" s="8" t="s">
        <v>17</v>
      </c>
      <c r="M8" s="8" t="s">
        <v>18</v>
      </c>
      <c r="N8" s="8" t="s">
        <v>19</v>
      </c>
      <c r="O8" s="5" t="s">
        <v>20</v>
      </c>
      <c r="Q8" s="10" t="s">
        <v>10</v>
      </c>
      <c r="R8" s="10" t="s">
        <v>10</v>
      </c>
      <c r="S8" s="10" t="s">
        <v>10</v>
      </c>
      <c r="T8" s="10" t="s">
        <v>10</v>
      </c>
      <c r="U8" s="11" t="s">
        <v>21</v>
      </c>
      <c r="V8" s="11" t="s">
        <v>22</v>
      </c>
      <c r="W8" s="11" t="s">
        <v>23</v>
      </c>
      <c r="X8" s="11" t="s">
        <v>24</v>
      </c>
      <c r="Y8" s="11" t="s">
        <v>25</v>
      </c>
    </row>
    <row r="9" spans="1:25">
      <c r="A9" s="18" t="s">
        <v>26</v>
      </c>
      <c r="B9" s="19">
        <v>0</v>
      </c>
      <c r="C9" s="19">
        <v>8</v>
      </c>
      <c r="D9" s="20">
        <v>0</v>
      </c>
      <c r="E9" s="19">
        <v>8</v>
      </c>
      <c r="F9" s="19">
        <v>0</v>
      </c>
      <c r="G9" s="19">
        <v>0</v>
      </c>
      <c r="H9" s="19">
        <v>0</v>
      </c>
      <c r="I9" s="19">
        <v>0</v>
      </c>
      <c r="J9" s="19">
        <v>0</v>
      </c>
      <c r="K9" s="19">
        <v>0</v>
      </c>
      <c r="L9" s="22">
        <v>0</v>
      </c>
      <c r="M9" s="22">
        <v>0</v>
      </c>
      <c r="N9" s="22">
        <v>0</v>
      </c>
      <c r="O9" s="19">
        <v>8</v>
      </c>
      <c r="Q9" s="19">
        <v>0</v>
      </c>
      <c r="R9" s="19">
        <v>0</v>
      </c>
      <c r="S9" s="19">
        <v>0</v>
      </c>
      <c r="T9" s="19">
        <v>0</v>
      </c>
      <c r="U9" s="20">
        <v>0</v>
      </c>
      <c r="V9" s="20">
        <v>0</v>
      </c>
      <c r="W9" s="20">
        <v>2528</v>
      </c>
      <c r="X9" s="20">
        <v>8</v>
      </c>
      <c r="Y9" s="20">
        <v>0</v>
      </c>
    </row>
    <row r="10" spans="1:25">
      <c r="A10" s="18" t="s">
        <v>27</v>
      </c>
      <c r="B10" s="19">
        <v>0</v>
      </c>
      <c r="C10" s="19">
        <v>8</v>
      </c>
      <c r="D10" s="20">
        <v>0</v>
      </c>
      <c r="E10" s="19">
        <v>8</v>
      </c>
      <c r="F10" s="19">
        <v>0</v>
      </c>
      <c r="G10" s="19">
        <v>0</v>
      </c>
      <c r="H10" s="19">
        <v>0</v>
      </c>
      <c r="I10" s="19">
        <v>0</v>
      </c>
      <c r="J10" s="19">
        <v>0</v>
      </c>
      <c r="K10" s="19">
        <v>0</v>
      </c>
      <c r="L10" s="22">
        <v>0</v>
      </c>
      <c r="M10" s="22">
        <v>0</v>
      </c>
      <c r="N10" s="22">
        <v>0</v>
      </c>
      <c r="O10" s="19">
        <v>8</v>
      </c>
      <c r="Q10" s="19">
        <v>2</v>
      </c>
      <c r="R10" s="19">
        <v>0</v>
      </c>
      <c r="S10" s="19">
        <v>0</v>
      </c>
      <c r="T10" s="19">
        <v>0</v>
      </c>
      <c r="U10" s="20">
        <v>0</v>
      </c>
      <c r="V10" s="20">
        <v>0</v>
      </c>
      <c r="W10" s="20">
        <v>2520</v>
      </c>
      <c r="X10" s="20">
        <v>6</v>
      </c>
      <c r="Y10" s="20">
        <v>0</v>
      </c>
    </row>
    <row r="11" spans="1:25">
      <c r="A11" s="18" t="s">
        <v>28</v>
      </c>
      <c r="B11" s="19">
        <v>0</v>
      </c>
      <c r="C11" s="19">
        <v>10</v>
      </c>
      <c r="D11" s="20">
        <v>1141.6666666666667</v>
      </c>
      <c r="E11" s="19">
        <v>10</v>
      </c>
      <c r="F11" s="19">
        <v>0</v>
      </c>
      <c r="G11" s="19">
        <v>0</v>
      </c>
      <c r="H11" s="19">
        <v>0</v>
      </c>
      <c r="I11" s="19">
        <v>3</v>
      </c>
      <c r="J11" s="19">
        <v>0</v>
      </c>
      <c r="K11" s="19">
        <v>3</v>
      </c>
      <c r="L11" s="22">
        <v>0</v>
      </c>
      <c r="M11" s="22">
        <v>0.3</v>
      </c>
      <c r="N11" s="22">
        <v>0.3</v>
      </c>
      <c r="O11" s="19">
        <v>7</v>
      </c>
      <c r="Q11" s="19">
        <v>0</v>
      </c>
      <c r="R11" s="19">
        <v>0</v>
      </c>
      <c r="S11" s="19">
        <v>0</v>
      </c>
      <c r="T11" s="19">
        <v>3</v>
      </c>
      <c r="U11" s="20">
        <v>3425</v>
      </c>
      <c r="V11" s="20">
        <v>0</v>
      </c>
      <c r="W11" s="20">
        <v>3770</v>
      </c>
      <c r="X11" s="20">
        <v>10</v>
      </c>
      <c r="Y11" s="20">
        <v>3</v>
      </c>
    </row>
    <row r="12" spans="1:25">
      <c r="A12" s="18" t="s">
        <v>29</v>
      </c>
      <c r="B12" s="19">
        <v>0</v>
      </c>
      <c r="C12" s="19">
        <v>2</v>
      </c>
      <c r="D12" s="20">
        <v>0</v>
      </c>
      <c r="E12" s="19">
        <v>2</v>
      </c>
      <c r="F12" s="19">
        <v>0</v>
      </c>
      <c r="G12" s="19">
        <v>0</v>
      </c>
      <c r="H12" s="19">
        <v>0</v>
      </c>
      <c r="I12" s="19">
        <v>0</v>
      </c>
      <c r="J12" s="19">
        <v>0</v>
      </c>
      <c r="K12" s="19">
        <v>0</v>
      </c>
      <c r="L12" s="22">
        <v>0</v>
      </c>
      <c r="M12" s="22">
        <v>0</v>
      </c>
      <c r="N12" s="22">
        <v>0</v>
      </c>
      <c r="O12" s="19">
        <v>2</v>
      </c>
      <c r="Q12" s="19">
        <v>0</v>
      </c>
      <c r="R12" s="19">
        <v>0</v>
      </c>
      <c r="S12" s="19">
        <v>0</v>
      </c>
      <c r="T12" s="19">
        <v>0</v>
      </c>
      <c r="U12" s="20">
        <v>0</v>
      </c>
      <c r="V12" s="20">
        <v>0</v>
      </c>
      <c r="W12" s="20">
        <v>924</v>
      </c>
      <c r="X12" s="20">
        <v>2</v>
      </c>
      <c r="Y12" s="20">
        <v>0</v>
      </c>
    </row>
    <row r="13" spans="1:25">
      <c r="A13" s="18" t="s">
        <v>30</v>
      </c>
      <c r="B13" s="19">
        <v>0</v>
      </c>
      <c r="C13" s="19">
        <v>2</v>
      </c>
      <c r="D13" s="20">
        <v>0</v>
      </c>
      <c r="E13" s="19">
        <v>2</v>
      </c>
      <c r="F13" s="19">
        <v>0</v>
      </c>
      <c r="G13" s="19">
        <v>0</v>
      </c>
      <c r="H13" s="19">
        <v>0</v>
      </c>
      <c r="I13" s="19">
        <v>0</v>
      </c>
      <c r="J13" s="19">
        <v>0</v>
      </c>
      <c r="K13" s="19">
        <v>0</v>
      </c>
      <c r="L13" s="22">
        <v>0</v>
      </c>
      <c r="M13" s="22">
        <v>0</v>
      </c>
      <c r="N13" s="22">
        <v>0</v>
      </c>
      <c r="O13" s="19">
        <v>2</v>
      </c>
      <c r="Q13" s="19">
        <v>0</v>
      </c>
      <c r="R13" s="19">
        <v>0</v>
      </c>
      <c r="S13" s="19">
        <v>0</v>
      </c>
      <c r="T13" s="19">
        <v>0</v>
      </c>
      <c r="U13" s="20">
        <v>0</v>
      </c>
      <c r="V13" s="20">
        <v>0</v>
      </c>
      <c r="W13" s="20">
        <v>928</v>
      </c>
      <c r="X13" s="20">
        <v>2</v>
      </c>
      <c r="Y13" s="20">
        <v>0</v>
      </c>
    </row>
    <row r="14" spans="1:25">
      <c r="A14" s="18" t="s">
        <v>31</v>
      </c>
      <c r="B14" s="19">
        <v>0</v>
      </c>
      <c r="C14" s="19">
        <v>12</v>
      </c>
      <c r="D14" s="20">
        <v>919.44444444444446</v>
      </c>
      <c r="E14" s="19">
        <v>12</v>
      </c>
      <c r="F14" s="19">
        <v>0</v>
      </c>
      <c r="G14" s="19">
        <v>2</v>
      </c>
      <c r="H14" s="19">
        <v>0</v>
      </c>
      <c r="I14" s="19">
        <v>7</v>
      </c>
      <c r="J14" s="19">
        <v>0</v>
      </c>
      <c r="K14" s="19">
        <v>9</v>
      </c>
      <c r="L14" s="22">
        <v>0</v>
      </c>
      <c r="M14" s="22">
        <v>0.75</v>
      </c>
      <c r="N14" s="22">
        <v>0.75</v>
      </c>
      <c r="O14" s="19">
        <v>3</v>
      </c>
      <c r="Q14" s="19">
        <v>1</v>
      </c>
      <c r="R14" s="19">
        <v>0</v>
      </c>
      <c r="S14" s="19">
        <v>0</v>
      </c>
      <c r="T14" s="19">
        <v>9</v>
      </c>
      <c r="U14" s="20">
        <v>8275</v>
      </c>
      <c r="V14" s="20">
        <v>0</v>
      </c>
      <c r="W14" s="20">
        <v>3936</v>
      </c>
      <c r="X14" s="20">
        <v>14</v>
      </c>
      <c r="Y14" s="20">
        <v>9</v>
      </c>
    </row>
    <row r="15" spans="1:25">
      <c r="A15" s="18" t="s">
        <v>32</v>
      </c>
      <c r="B15" s="19">
        <v>0</v>
      </c>
      <c r="C15" s="19">
        <v>16</v>
      </c>
      <c r="D15" s="20">
        <v>868</v>
      </c>
      <c r="E15" s="19">
        <v>16</v>
      </c>
      <c r="F15" s="19">
        <v>0</v>
      </c>
      <c r="G15" s="19">
        <v>0</v>
      </c>
      <c r="H15" s="19">
        <v>0</v>
      </c>
      <c r="I15" s="19">
        <v>5</v>
      </c>
      <c r="J15" s="19">
        <v>0</v>
      </c>
      <c r="K15" s="19">
        <v>5</v>
      </c>
      <c r="L15" s="22">
        <v>0</v>
      </c>
      <c r="M15" s="22">
        <v>0.3125</v>
      </c>
      <c r="N15" s="22">
        <v>0.3125</v>
      </c>
      <c r="O15" s="19">
        <v>11</v>
      </c>
      <c r="Q15" s="19">
        <v>0</v>
      </c>
      <c r="R15" s="19">
        <v>0</v>
      </c>
      <c r="S15" s="19">
        <v>0</v>
      </c>
      <c r="T15" s="19">
        <v>5</v>
      </c>
      <c r="U15" s="20">
        <v>4340</v>
      </c>
      <c r="V15" s="20">
        <v>0</v>
      </c>
      <c r="W15" s="20">
        <v>4416</v>
      </c>
      <c r="X15" s="20">
        <v>16</v>
      </c>
      <c r="Y15" s="20">
        <v>5</v>
      </c>
    </row>
    <row r="16" spans="1:25">
      <c r="A16" s="18" t="s">
        <v>33</v>
      </c>
      <c r="B16" s="19">
        <v>0</v>
      </c>
      <c r="C16" s="19">
        <v>16</v>
      </c>
      <c r="D16" s="20">
        <v>845</v>
      </c>
      <c r="E16" s="19">
        <v>16</v>
      </c>
      <c r="F16" s="19">
        <v>0</v>
      </c>
      <c r="G16" s="19">
        <v>0</v>
      </c>
      <c r="H16" s="19">
        <v>0</v>
      </c>
      <c r="I16" s="19">
        <v>3</v>
      </c>
      <c r="J16" s="19">
        <v>0</v>
      </c>
      <c r="K16" s="19">
        <v>3</v>
      </c>
      <c r="L16" s="22">
        <v>0</v>
      </c>
      <c r="M16" s="22">
        <v>0.1875</v>
      </c>
      <c r="N16" s="22">
        <v>0.1875</v>
      </c>
      <c r="O16" s="19">
        <v>13</v>
      </c>
      <c r="Q16" s="19">
        <v>1</v>
      </c>
      <c r="R16" s="19">
        <v>0</v>
      </c>
      <c r="S16" s="19">
        <v>0</v>
      </c>
      <c r="T16" s="19">
        <v>3</v>
      </c>
      <c r="U16" s="20">
        <v>2535</v>
      </c>
      <c r="V16" s="20">
        <v>0</v>
      </c>
      <c r="W16" s="20">
        <v>4416</v>
      </c>
      <c r="X16" s="20">
        <v>16</v>
      </c>
      <c r="Y16" s="20">
        <v>3</v>
      </c>
    </row>
    <row r="17" spans="1:25">
      <c r="A17" s="18" t="s">
        <v>34</v>
      </c>
      <c r="B17" s="19">
        <v>0</v>
      </c>
      <c r="C17" s="19">
        <v>48</v>
      </c>
      <c r="D17" s="20">
        <v>897.66666666666663</v>
      </c>
      <c r="E17" s="19">
        <v>48</v>
      </c>
      <c r="F17" s="19">
        <v>0</v>
      </c>
      <c r="G17" s="19">
        <v>1</v>
      </c>
      <c r="H17" s="19">
        <v>0</v>
      </c>
      <c r="I17" s="19">
        <v>14</v>
      </c>
      <c r="J17" s="19">
        <v>0</v>
      </c>
      <c r="K17" s="19">
        <v>15</v>
      </c>
      <c r="L17" s="22">
        <v>0</v>
      </c>
      <c r="M17" s="22">
        <v>0.3125</v>
      </c>
      <c r="N17" s="22">
        <v>0.3125</v>
      </c>
      <c r="O17" s="19">
        <v>33</v>
      </c>
      <c r="Q17" s="19">
        <v>1</v>
      </c>
      <c r="R17" s="19">
        <v>0</v>
      </c>
      <c r="S17" s="19">
        <v>0</v>
      </c>
      <c r="T17" s="19">
        <v>15</v>
      </c>
      <c r="U17" s="20">
        <v>13465</v>
      </c>
      <c r="V17" s="20">
        <v>0</v>
      </c>
      <c r="W17" s="20">
        <v>14688</v>
      </c>
      <c r="X17" s="20">
        <v>48</v>
      </c>
      <c r="Y17" s="20">
        <v>15</v>
      </c>
    </row>
    <row r="18" spans="1:25">
      <c r="A18" s="18" t="s">
        <v>35</v>
      </c>
      <c r="B18" s="19">
        <v>0</v>
      </c>
      <c r="C18" s="19">
        <v>12</v>
      </c>
      <c r="D18" s="20">
        <v>1011.6666666666666</v>
      </c>
      <c r="E18" s="19">
        <v>10</v>
      </c>
      <c r="F18" s="19">
        <v>0</v>
      </c>
      <c r="G18" s="19">
        <v>3</v>
      </c>
      <c r="H18" s="19">
        <v>0</v>
      </c>
      <c r="I18" s="19">
        <v>0</v>
      </c>
      <c r="J18" s="19">
        <v>0</v>
      </c>
      <c r="K18" s="19">
        <v>3</v>
      </c>
      <c r="L18" s="22">
        <v>0</v>
      </c>
      <c r="M18" s="22">
        <v>0.25</v>
      </c>
      <c r="N18" s="22">
        <v>0.25</v>
      </c>
      <c r="O18" s="19">
        <v>9</v>
      </c>
      <c r="Q18" s="19">
        <v>1</v>
      </c>
      <c r="R18" s="19">
        <v>0</v>
      </c>
      <c r="S18" s="19">
        <v>0</v>
      </c>
      <c r="T18" s="19">
        <v>3</v>
      </c>
      <c r="U18" s="20">
        <v>3035</v>
      </c>
      <c r="V18" s="20">
        <v>0</v>
      </c>
      <c r="W18" s="20">
        <v>4140</v>
      </c>
      <c r="X18" s="20">
        <v>10</v>
      </c>
      <c r="Y18" s="20">
        <v>3</v>
      </c>
    </row>
    <row r="19" spans="1:25">
      <c r="A19" s="18" t="s">
        <v>36</v>
      </c>
      <c r="B19" s="19">
        <v>0</v>
      </c>
      <c r="C19" s="19">
        <v>4</v>
      </c>
      <c r="D19" s="20">
        <v>1210</v>
      </c>
      <c r="E19" s="19">
        <v>4</v>
      </c>
      <c r="F19" s="19">
        <v>0</v>
      </c>
      <c r="G19" s="19">
        <v>1</v>
      </c>
      <c r="H19" s="19">
        <v>0</v>
      </c>
      <c r="I19" s="19">
        <v>0</v>
      </c>
      <c r="J19" s="19">
        <v>0</v>
      </c>
      <c r="K19" s="19">
        <v>1</v>
      </c>
      <c r="L19" s="22">
        <v>0</v>
      </c>
      <c r="M19" s="22">
        <v>0.25</v>
      </c>
      <c r="N19" s="22">
        <v>0.25</v>
      </c>
      <c r="O19" s="19">
        <v>3</v>
      </c>
      <c r="Q19" s="19">
        <v>1</v>
      </c>
      <c r="R19" s="19">
        <v>0</v>
      </c>
      <c r="S19" s="19">
        <v>0</v>
      </c>
      <c r="T19" s="19">
        <v>1</v>
      </c>
      <c r="U19" s="20">
        <v>1210</v>
      </c>
      <c r="V19" s="20">
        <v>0</v>
      </c>
      <c r="W19" s="20">
        <v>1284</v>
      </c>
      <c r="X19" s="20">
        <v>3</v>
      </c>
      <c r="Y19" s="20">
        <v>1</v>
      </c>
    </row>
    <row r="20" spans="1:25">
      <c r="A20" s="18" t="s">
        <v>37</v>
      </c>
      <c r="B20" s="19">
        <v>0</v>
      </c>
      <c r="C20" s="19">
        <v>12</v>
      </c>
      <c r="D20" s="20">
        <v>1243.3333333333333</v>
      </c>
      <c r="E20" s="19">
        <v>12</v>
      </c>
      <c r="F20" s="19">
        <v>0</v>
      </c>
      <c r="G20" s="19">
        <v>1</v>
      </c>
      <c r="H20" s="19">
        <v>0</v>
      </c>
      <c r="I20" s="19">
        <v>2</v>
      </c>
      <c r="J20" s="19">
        <v>0</v>
      </c>
      <c r="K20" s="19">
        <v>3</v>
      </c>
      <c r="L20" s="22">
        <v>0</v>
      </c>
      <c r="M20" s="22">
        <v>0.25</v>
      </c>
      <c r="N20" s="22">
        <v>0.25</v>
      </c>
      <c r="O20" s="19">
        <v>9</v>
      </c>
      <c r="Q20" s="19">
        <v>0</v>
      </c>
      <c r="R20" s="19">
        <v>0</v>
      </c>
      <c r="S20" s="19">
        <v>0</v>
      </c>
      <c r="T20" s="19">
        <v>3</v>
      </c>
      <c r="U20" s="20">
        <v>3730</v>
      </c>
      <c r="V20" s="20">
        <v>0</v>
      </c>
      <c r="W20" s="20">
        <v>3828</v>
      </c>
      <c r="X20" s="20">
        <v>12</v>
      </c>
      <c r="Y20" s="20">
        <v>3</v>
      </c>
    </row>
    <row r="21" spans="1:25">
      <c r="A21" s="18" t="s">
        <v>38</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39</v>
      </c>
      <c r="B22" s="19">
        <v>0</v>
      </c>
      <c r="C22" s="19">
        <v>4</v>
      </c>
      <c r="D22" s="20">
        <v>1300</v>
      </c>
      <c r="E22" s="19">
        <v>4</v>
      </c>
      <c r="F22" s="19">
        <v>0</v>
      </c>
      <c r="G22" s="19">
        <v>0</v>
      </c>
      <c r="H22" s="19">
        <v>0</v>
      </c>
      <c r="I22" s="19">
        <v>1</v>
      </c>
      <c r="J22" s="19">
        <v>0</v>
      </c>
      <c r="K22" s="19">
        <v>1</v>
      </c>
      <c r="L22" s="22">
        <v>0</v>
      </c>
      <c r="M22" s="22">
        <v>0.25</v>
      </c>
      <c r="N22" s="22">
        <v>0.25</v>
      </c>
      <c r="O22" s="19">
        <v>3</v>
      </c>
      <c r="Q22" s="19">
        <v>0</v>
      </c>
      <c r="R22" s="19">
        <v>0</v>
      </c>
      <c r="S22" s="19">
        <v>0</v>
      </c>
      <c r="T22" s="19">
        <v>1</v>
      </c>
      <c r="U22" s="20">
        <v>1300</v>
      </c>
      <c r="V22" s="20">
        <v>0</v>
      </c>
      <c r="W22" s="20">
        <v>1728</v>
      </c>
      <c r="X22" s="20">
        <v>4</v>
      </c>
      <c r="Y22" s="20">
        <v>1</v>
      </c>
    </row>
    <row r="23" spans="1:25">
      <c r="A23" s="18" t="s">
        <v>40</v>
      </c>
      <c r="B23" s="19">
        <v>0</v>
      </c>
      <c r="C23" s="19">
        <v>4</v>
      </c>
      <c r="D23" s="20">
        <v>0</v>
      </c>
      <c r="E23" s="19">
        <v>4</v>
      </c>
      <c r="F23" s="19">
        <v>0</v>
      </c>
      <c r="G23" s="19">
        <v>0</v>
      </c>
      <c r="H23" s="19">
        <v>0</v>
      </c>
      <c r="I23" s="19">
        <v>0</v>
      </c>
      <c r="J23" s="19">
        <v>0</v>
      </c>
      <c r="K23" s="19">
        <v>0</v>
      </c>
      <c r="L23" s="22">
        <v>0</v>
      </c>
      <c r="M23" s="22">
        <v>0</v>
      </c>
      <c r="N23" s="22">
        <v>0</v>
      </c>
      <c r="O23" s="19">
        <v>4</v>
      </c>
      <c r="Q23" s="19">
        <v>0</v>
      </c>
      <c r="R23" s="19">
        <v>0</v>
      </c>
      <c r="S23" s="19">
        <v>0</v>
      </c>
      <c r="T23" s="19">
        <v>0</v>
      </c>
      <c r="U23" s="20">
        <v>0</v>
      </c>
      <c r="V23" s="20">
        <v>0</v>
      </c>
      <c r="W23" s="20">
        <v>1624</v>
      </c>
      <c r="X23" s="20">
        <v>3</v>
      </c>
      <c r="Y23" s="20">
        <v>0</v>
      </c>
    </row>
    <row r="24" spans="1:25">
      <c r="A24" s="16" t="s">
        <v>41</v>
      </c>
      <c r="B24" s="13">
        <f>SUM(B9:B23)</f>
        <v>0</v>
      </c>
      <c r="C24" s="13">
        <f>SUM(C9:C23)</f>
        <v>158</v>
      </c>
      <c r="D24" s="14">
        <f>IF(K24 &gt; 0, U24 / K24, 0)</f>
        <v>960.81395348837214</v>
      </c>
      <c r="E24" s="13">
        <f t="shared" ref="E24:K24" si="0">SUM(E9:E23)</f>
        <v>156</v>
      </c>
      <c r="F24" s="13">
        <f t="shared" si="0"/>
        <v>0</v>
      </c>
      <c r="G24" s="13">
        <f t="shared" si="0"/>
        <v>8</v>
      </c>
      <c r="H24" s="13">
        <f t="shared" si="0"/>
        <v>0</v>
      </c>
      <c r="I24" s="13">
        <f t="shared" si="0"/>
        <v>35</v>
      </c>
      <c r="J24" s="13">
        <f t="shared" si="0"/>
        <v>0</v>
      </c>
      <c r="K24" s="13">
        <f t="shared" si="0"/>
        <v>43</v>
      </c>
      <c r="L24" s="15">
        <f>IF(C24 &gt; 0, J24 / C24, 0)</f>
        <v>0</v>
      </c>
      <c r="M24" s="15">
        <f>IF(C24 &gt; 0, K24 / (C24), 0)</f>
        <v>0.27215189873417722</v>
      </c>
      <c r="N24" s="15">
        <f>M24 - L24</f>
        <v>0.27215189873417722</v>
      </c>
      <c r="O24" s="13">
        <f>SUM(O9:O23)</f>
        <v>115</v>
      </c>
      <c r="Q24" s="13">
        <f t="shared" ref="Q24:Y24" si="1">SUM(Q9:Q23)</f>
        <v>7</v>
      </c>
      <c r="R24" s="13">
        <f t="shared" si="1"/>
        <v>0</v>
      </c>
      <c r="S24" s="13">
        <f t="shared" si="1"/>
        <v>0</v>
      </c>
      <c r="T24" s="13">
        <f t="shared" si="1"/>
        <v>43</v>
      </c>
      <c r="U24" s="14">
        <f t="shared" si="1"/>
        <v>41315</v>
      </c>
      <c r="V24" s="14">
        <f t="shared" si="1"/>
        <v>0</v>
      </c>
      <c r="W24" s="14">
        <f t="shared" si="1"/>
        <v>50730</v>
      </c>
      <c r="X24" s="14">
        <f t="shared" si="1"/>
        <v>154</v>
      </c>
      <c r="Y24" s="14">
        <f t="shared" si="1"/>
        <v>43</v>
      </c>
    </row>
    <row r="26" spans="1:25" ht="15.75">
      <c r="A26" s="3" t="s">
        <v>42</v>
      </c>
    </row>
    <row r="27" spans="1:25">
      <c r="A27" s="26"/>
      <c r="B27" s="26"/>
      <c r="C27" s="26"/>
      <c r="D27" s="26"/>
      <c r="E27" s="26"/>
      <c r="F27" s="26"/>
      <c r="G27" s="26"/>
      <c r="H27" s="26"/>
      <c r="I27" s="26"/>
      <c r="J27" s="27" t="s">
        <v>43</v>
      </c>
      <c r="K27" s="27"/>
      <c r="L27" s="26"/>
      <c r="M27" s="26"/>
      <c r="N27" s="26"/>
      <c r="O27" s="26"/>
    </row>
    <row r="28" spans="1:25" ht="25.5">
      <c r="A28" s="4" t="s">
        <v>44</v>
      </c>
      <c r="B28" s="4" t="s">
        <v>45</v>
      </c>
      <c r="C28" s="4" t="s">
        <v>46</v>
      </c>
      <c r="D28" s="4" t="s">
        <v>47</v>
      </c>
      <c r="E28" s="4" t="s">
        <v>48</v>
      </c>
      <c r="F28" s="4" t="s">
        <v>49</v>
      </c>
      <c r="G28" s="5" t="s">
        <v>50</v>
      </c>
      <c r="H28" s="9" t="s">
        <v>51</v>
      </c>
      <c r="I28" s="9" t="s">
        <v>52</v>
      </c>
      <c r="J28" s="9" t="s">
        <v>53</v>
      </c>
      <c r="K28" s="9" t="s">
        <v>54</v>
      </c>
      <c r="L28" s="6" t="s">
        <v>55</v>
      </c>
      <c r="M28" s="6" t="s">
        <v>57</v>
      </c>
      <c r="N28" s="6" t="s">
        <v>58</v>
      </c>
      <c r="O28" s="7" t="s">
        <v>59</v>
      </c>
      <c r="Q28" s="11" t="s">
        <v>56</v>
      </c>
      <c r="R28" s="11" t="s">
        <v>60</v>
      </c>
      <c r="S28" s="11" t="s">
        <v>61</v>
      </c>
    </row>
    <row r="29" spans="1:25">
      <c r="A29" s="17" t="s">
        <v>62</v>
      </c>
    </row>
    <row r="30" spans="1:25">
      <c r="A30" s="18" t="s">
        <v>63</v>
      </c>
      <c r="B30" s="18" t="s">
        <v>64</v>
      </c>
      <c r="C30" s="18" t="s">
        <v>65</v>
      </c>
      <c r="D30" s="18" t="s">
        <v>66</v>
      </c>
      <c r="E30" s="18" t="s">
        <v>67</v>
      </c>
      <c r="F30" s="18" t="s">
        <v>68</v>
      </c>
      <c r="G30" s="19">
        <v>12</v>
      </c>
      <c r="H30" s="23">
        <v>45869</v>
      </c>
      <c r="I30" s="23">
        <v>46233</v>
      </c>
      <c r="J30" s="23">
        <v>45534</v>
      </c>
      <c r="K30" s="23">
        <v>45534</v>
      </c>
      <c r="L30" s="20">
        <v>0</v>
      </c>
      <c r="M30" s="20">
        <v>1019</v>
      </c>
      <c r="N30" s="20">
        <v>1110</v>
      </c>
      <c r="O30" s="21">
        <v>0</v>
      </c>
      <c r="Q30" s="20">
        <v>0</v>
      </c>
      <c r="R30" s="20">
        <f>N30</f>
        <v>1110</v>
      </c>
      <c r="S30" s="20">
        <v>1110</v>
      </c>
    </row>
    <row r="31" spans="1:25">
      <c r="A31" s="18" t="s">
        <v>69</v>
      </c>
      <c r="B31" s="18" t="s">
        <v>70</v>
      </c>
      <c r="C31" s="18" t="s">
        <v>71</v>
      </c>
      <c r="D31" s="18" t="s">
        <v>72</v>
      </c>
      <c r="E31" s="18" t="s">
        <v>73</v>
      </c>
      <c r="F31" s="18" t="s">
        <v>74</v>
      </c>
      <c r="G31" s="19">
        <v>12</v>
      </c>
      <c r="H31" s="23">
        <v>45869</v>
      </c>
      <c r="I31" s="23">
        <v>46233</v>
      </c>
      <c r="J31" s="23">
        <v>45527</v>
      </c>
      <c r="K31" s="23">
        <v>45528</v>
      </c>
      <c r="L31" s="20">
        <v>0</v>
      </c>
      <c r="M31" s="20">
        <v>1019</v>
      </c>
      <c r="N31" s="20">
        <v>1110</v>
      </c>
      <c r="O31" s="21">
        <v>0</v>
      </c>
      <c r="Q31" s="20">
        <v>0</v>
      </c>
      <c r="R31" s="20">
        <f>N31</f>
        <v>1110</v>
      </c>
      <c r="S31" s="20">
        <v>1110</v>
      </c>
    </row>
    <row r="32" spans="1:25">
      <c r="A32" s="18" t="s">
        <v>75</v>
      </c>
      <c r="B32" s="18" t="s">
        <v>76</v>
      </c>
      <c r="C32" s="18" t="s">
        <v>77</v>
      </c>
      <c r="D32" s="18" t="s">
        <v>78</v>
      </c>
      <c r="E32" s="18" t="s">
        <v>79</v>
      </c>
      <c r="F32" s="18" t="s">
        <v>80</v>
      </c>
      <c r="G32" s="19">
        <v>12</v>
      </c>
      <c r="H32" s="23">
        <v>45869</v>
      </c>
      <c r="I32" s="23">
        <v>46233</v>
      </c>
      <c r="J32" s="23">
        <v>45528</v>
      </c>
      <c r="K32" s="23">
        <v>45528</v>
      </c>
      <c r="L32" s="20">
        <v>0</v>
      </c>
      <c r="M32" s="20">
        <v>1019</v>
      </c>
      <c r="N32" s="20">
        <v>1205</v>
      </c>
      <c r="O32" s="21">
        <v>0</v>
      </c>
      <c r="Q32" s="20">
        <v>0</v>
      </c>
      <c r="R32" s="20">
        <f>N32</f>
        <v>1205</v>
      </c>
      <c r="S32" s="20">
        <v>1205</v>
      </c>
    </row>
    <row r="33" spans="1:19">
      <c r="A33" s="17" t="s">
        <v>81</v>
      </c>
    </row>
    <row r="34" spans="1:19">
      <c r="A34" s="18" t="s">
        <v>82</v>
      </c>
      <c r="B34" s="18" t="s">
        <v>83</v>
      </c>
      <c r="C34" s="18" t="s">
        <v>84</v>
      </c>
      <c r="D34" s="18" t="s">
        <v>85</v>
      </c>
      <c r="E34" s="18" t="s">
        <v>86</v>
      </c>
      <c r="F34" s="18" t="s">
        <v>87</v>
      </c>
      <c r="G34" s="19">
        <v>12</v>
      </c>
      <c r="H34" s="23">
        <v>45869</v>
      </c>
      <c r="I34" s="23">
        <v>46233</v>
      </c>
      <c r="J34" s="23">
        <v>45527</v>
      </c>
      <c r="K34" s="23">
        <v>45527</v>
      </c>
      <c r="L34" s="20">
        <v>850</v>
      </c>
      <c r="M34" s="20">
        <v>871.25</v>
      </c>
      <c r="N34" s="20">
        <v>915</v>
      </c>
      <c r="O34" s="21">
        <v>0</v>
      </c>
      <c r="Q34" s="20">
        <v>0</v>
      </c>
      <c r="R34" s="20">
        <f t="shared" ref="R34:R42" si="2">N34</f>
        <v>915</v>
      </c>
      <c r="S34" s="20">
        <v>915</v>
      </c>
    </row>
    <row r="35" spans="1:19">
      <c r="A35" s="18" t="s">
        <v>88</v>
      </c>
      <c r="B35" s="18" t="s">
        <v>89</v>
      </c>
      <c r="C35" s="18" t="s">
        <v>90</v>
      </c>
      <c r="D35" s="18" t="s">
        <v>91</v>
      </c>
      <c r="E35" s="18" t="s">
        <v>92</v>
      </c>
      <c r="F35" s="18" t="s">
        <v>93</v>
      </c>
      <c r="G35" s="19">
        <v>12</v>
      </c>
      <c r="H35" s="23">
        <v>45869</v>
      </c>
      <c r="I35" s="23">
        <v>46233</v>
      </c>
      <c r="J35" s="23">
        <v>45527</v>
      </c>
      <c r="K35" s="23">
        <v>45527</v>
      </c>
      <c r="L35" s="20">
        <v>850</v>
      </c>
      <c r="M35" s="20">
        <v>871.25</v>
      </c>
      <c r="N35" s="20">
        <v>915</v>
      </c>
      <c r="O35" s="21">
        <v>0</v>
      </c>
      <c r="Q35" s="20">
        <v>0</v>
      </c>
      <c r="R35" s="20">
        <f t="shared" si="2"/>
        <v>915</v>
      </c>
      <c r="S35" s="20">
        <v>915</v>
      </c>
    </row>
    <row r="36" spans="1:19">
      <c r="A36" s="18" t="s">
        <v>94</v>
      </c>
      <c r="B36" s="18" t="s">
        <v>95</v>
      </c>
      <c r="C36" s="18" t="s">
        <v>96</v>
      </c>
      <c r="D36" s="18" t="s">
        <v>97</v>
      </c>
      <c r="E36" s="18" t="s">
        <v>98</v>
      </c>
      <c r="F36" s="18" t="s">
        <v>99</v>
      </c>
      <c r="G36" s="19">
        <v>12</v>
      </c>
      <c r="H36" s="23">
        <v>45869</v>
      </c>
      <c r="I36" s="23">
        <v>46233</v>
      </c>
      <c r="J36" s="23">
        <v>45530</v>
      </c>
      <c r="K36" s="23">
        <v>45530</v>
      </c>
      <c r="L36" s="20">
        <v>0</v>
      </c>
      <c r="M36" s="20">
        <v>871.25</v>
      </c>
      <c r="N36" s="20">
        <v>915</v>
      </c>
      <c r="O36" s="21">
        <v>0</v>
      </c>
      <c r="Q36" s="20">
        <v>0</v>
      </c>
      <c r="R36" s="20">
        <f t="shared" si="2"/>
        <v>915</v>
      </c>
      <c r="S36" s="20">
        <v>915</v>
      </c>
    </row>
    <row r="37" spans="1:19">
      <c r="A37" s="18" t="s">
        <v>100</v>
      </c>
      <c r="B37" s="18" t="s">
        <v>101</v>
      </c>
      <c r="C37" s="18" t="s">
        <v>102</v>
      </c>
      <c r="D37" s="18" t="s">
        <v>103</v>
      </c>
      <c r="E37" s="18" t="s">
        <v>104</v>
      </c>
      <c r="F37" s="18" t="s">
        <v>105</v>
      </c>
      <c r="G37" s="19">
        <v>12</v>
      </c>
      <c r="H37" s="23">
        <v>45869</v>
      </c>
      <c r="I37" s="23">
        <v>46233</v>
      </c>
      <c r="J37" s="23">
        <v>45530</v>
      </c>
      <c r="K37" s="23">
        <v>45530</v>
      </c>
      <c r="L37" s="20">
        <v>0</v>
      </c>
      <c r="M37" s="20">
        <v>871.25</v>
      </c>
      <c r="N37" s="20">
        <v>915</v>
      </c>
      <c r="O37" s="21">
        <v>0</v>
      </c>
      <c r="Q37" s="20">
        <v>925</v>
      </c>
      <c r="R37" s="20">
        <f t="shared" si="2"/>
        <v>915</v>
      </c>
      <c r="S37" s="20">
        <v>915</v>
      </c>
    </row>
    <row r="38" spans="1:19">
      <c r="A38" s="18" t="s">
        <v>106</v>
      </c>
      <c r="B38" s="18" t="s">
        <v>107</v>
      </c>
      <c r="C38" s="18" t="s">
        <v>108</v>
      </c>
      <c r="D38" s="18" t="s">
        <v>109</v>
      </c>
      <c r="E38" s="18" t="s">
        <v>110</v>
      </c>
      <c r="F38" s="18" t="s">
        <v>111</v>
      </c>
      <c r="G38" s="19">
        <v>12</v>
      </c>
      <c r="H38" s="23">
        <v>45869</v>
      </c>
      <c r="I38" s="23">
        <v>46233</v>
      </c>
      <c r="J38" s="23">
        <v>45529</v>
      </c>
      <c r="K38" s="23">
        <v>45530</v>
      </c>
      <c r="L38" s="20">
        <v>875</v>
      </c>
      <c r="M38" s="20">
        <v>871.25</v>
      </c>
      <c r="N38" s="20">
        <v>915</v>
      </c>
      <c r="O38" s="21">
        <v>0</v>
      </c>
      <c r="Q38" s="20">
        <v>925</v>
      </c>
      <c r="R38" s="20">
        <f t="shared" si="2"/>
        <v>915</v>
      </c>
      <c r="S38" s="20">
        <v>915</v>
      </c>
    </row>
    <row r="39" spans="1:19">
      <c r="B39" s="18" t="s">
        <v>112</v>
      </c>
      <c r="D39" s="18" t="s">
        <v>113</v>
      </c>
      <c r="E39" s="18" t="s">
        <v>114</v>
      </c>
      <c r="F39" s="18" t="s">
        <v>115</v>
      </c>
      <c r="G39" s="19">
        <v>12</v>
      </c>
      <c r="H39" s="23">
        <v>45884</v>
      </c>
      <c r="I39" s="23">
        <v>46233</v>
      </c>
      <c r="J39" s="23">
        <v>45534</v>
      </c>
      <c r="K39" s="23">
        <v>45538</v>
      </c>
      <c r="L39" s="20">
        <v>0</v>
      </c>
      <c r="M39" s="20">
        <v>0</v>
      </c>
      <c r="N39" s="20">
        <v>925</v>
      </c>
      <c r="O39" s="21">
        <v>0</v>
      </c>
      <c r="Q39" s="20">
        <v>0</v>
      </c>
      <c r="R39" s="20">
        <f t="shared" si="2"/>
        <v>925</v>
      </c>
      <c r="S39" s="20">
        <v>925</v>
      </c>
    </row>
    <row r="40" spans="1:19">
      <c r="B40" s="18" t="s">
        <v>116</v>
      </c>
      <c r="D40" s="18" t="s">
        <v>117</v>
      </c>
      <c r="E40" s="18" t="s">
        <v>118</v>
      </c>
      <c r="F40" s="18" t="s">
        <v>119</v>
      </c>
      <c r="G40" s="19">
        <v>12</v>
      </c>
      <c r="H40" s="23">
        <v>45884</v>
      </c>
      <c r="I40" s="23">
        <v>46233</v>
      </c>
      <c r="J40" s="23">
        <v>45534</v>
      </c>
      <c r="K40" s="23">
        <v>45534</v>
      </c>
      <c r="L40" s="20">
        <v>925</v>
      </c>
      <c r="M40" s="20">
        <v>0</v>
      </c>
      <c r="N40" s="20">
        <v>925</v>
      </c>
      <c r="O40" s="21">
        <v>0</v>
      </c>
      <c r="Q40" s="20">
        <v>0</v>
      </c>
      <c r="R40" s="20">
        <f t="shared" si="2"/>
        <v>925</v>
      </c>
      <c r="S40" s="20">
        <v>925</v>
      </c>
    </row>
    <row r="41" spans="1:19">
      <c r="B41" s="18" t="s">
        <v>120</v>
      </c>
      <c r="D41" s="18" t="s">
        <v>121</v>
      </c>
      <c r="E41" s="18" t="s">
        <v>122</v>
      </c>
      <c r="F41" s="18" t="s">
        <v>123</v>
      </c>
      <c r="G41" s="19">
        <v>12</v>
      </c>
      <c r="H41" s="23">
        <v>45869</v>
      </c>
      <c r="I41" s="23">
        <v>46233</v>
      </c>
      <c r="J41" s="23">
        <v>45534</v>
      </c>
      <c r="K41" s="23">
        <v>45535</v>
      </c>
      <c r="L41" s="20">
        <v>0</v>
      </c>
      <c r="M41" s="20">
        <v>0</v>
      </c>
      <c r="N41" s="20">
        <v>925</v>
      </c>
      <c r="O41" s="21">
        <v>0</v>
      </c>
      <c r="Q41" s="20">
        <v>0</v>
      </c>
      <c r="R41" s="20">
        <f t="shared" si="2"/>
        <v>925</v>
      </c>
      <c r="S41" s="20">
        <v>925</v>
      </c>
    </row>
    <row r="42" spans="1:19">
      <c r="B42" s="18" t="s">
        <v>124</v>
      </c>
      <c r="D42" s="18" t="s">
        <v>125</v>
      </c>
      <c r="E42" s="18" t="s">
        <v>126</v>
      </c>
      <c r="F42" s="18" t="s">
        <v>127</v>
      </c>
      <c r="G42" s="19">
        <v>12</v>
      </c>
      <c r="H42" s="23">
        <v>45869</v>
      </c>
      <c r="I42" s="23">
        <v>46233</v>
      </c>
      <c r="J42" s="23">
        <v>45538</v>
      </c>
      <c r="K42" s="23">
        <v>45538</v>
      </c>
      <c r="L42" s="20">
        <v>0</v>
      </c>
      <c r="M42" s="20">
        <v>0</v>
      </c>
      <c r="N42" s="20">
        <v>925</v>
      </c>
      <c r="O42" s="21">
        <v>0</v>
      </c>
      <c r="Q42" s="20">
        <v>0</v>
      </c>
      <c r="R42" s="20">
        <f t="shared" si="2"/>
        <v>925</v>
      </c>
      <c r="S42" s="20">
        <v>925</v>
      </c>
    </row>
    <row r="43" spans="1:19">
      <c r="A43" s="17" t="s">
        <v>128</v>
      </c>
    </row>
    <row r="44" spans="1:19">
      <c r="A44" s="18" t="s">
        <v>129</v>
      </c>
      <c r="B44" s="18" t="s">
        <v>130</v>
      </c>
      <c r="C44" s="18" t="s">
        <v>131</v>
      </c>
      <c r="D44" s="18" t="s">
        <v>132</v>
      </c>
      <c r="E44" s="18" t="s">
        <v>133</v>
      </c>
      <c r="F44" s="18" t="s">
        <v>134</v>
      </c>
      <c r="G44" s="19">
        <v>12</v>
      </c>
      <c r="H44" s="23">
        <v>45869</v>
      </c>
      <c r="I44" s="23">
        <v>46233</v>
      </c>
      <c r="J44" s="23">
        <v>45538</v>
      </c>
      <c r="K44" s="23">
        <v>45538</v>
      </c>
      <c r="L44" s="20">
        <v>0</v>
      </c>
      <c r="M44" s="20">
        <v>780</v>
      </c>
      <c r="N44" s="20">
        <v>830</v>
      </c>
      <c r="O44" s="21">
        <v>0</v>
      </c>
      <c r="Q44" s="20">
        <v>0</v>
      </c>
      <c r="R44" s="20">
        <f>N44</f>
        <v>830</v>
      </c>
      <c r="S44" s="20">
        <v>830</v>
      </c>
    </row>
    <row r="45" spans="1:19">
      <c r="A45" s="18" t="s">
        <v>135</v>
      </c>
      <c r="B45" s="18" t="s">
        <v>136</v>
      </c>
      <c r="C45" s="18" t="s">
        <v>137</v>
      </c>
      <c r="D45" s="18" t="s">
        <v>138</v>
      </c>
      <c r="E45" s="18" t="s">
        <v>139</v>
      </c>
      <c r="F45" s="18" t="s">
        <v>140</v>
      </c>
      <c r="G45" s="19">
        <v>12</v>
      </c>
      <c r="H45" s="23">
        <v>45869</v>
      </c>
      <c r="I45" s="23">
        <v>46233</v>
      </c>
      <c r="J45" s="23">
        <v>45530</v>
      </c>
      <c r="K45" s="23">
        <v>45530</v>
      </c>
      <c r="L45" s="20">
        <v>0</v>
      </c>
      <c r="M45" s="20">
        <v>780</v>
      </c>
      <c r="N45" s="20">
        <v>925</v>
      </c>
      <c r="O45" s="21">
        <v>0</v>
      </c>
      <c r="Q45" s="20">
        <v>0</v>
      </c>
      <c r="R45" s="20">
        <f>N45</f>
        <v>925</v>
      </c>
      <c r="S45" s="20">
        <v>925</v>
      </c>
    </row>
    <row r="46" spans="1:19">
      <c r="A46" s="18" t="s">
        <v>141</v>
      </c>
      <c r="B46" s="18" t="s">
        <v>142</v>
      </c>
      <c r="C46" s="18" t="s">
        <v>143</v>
      </c>
      <c r="D46" s="18" t="s">
        <v>144</v>
      </c>
      <c r="E46" s="18" t="s">
        <v>145</v>
      </c>
      <c r="F46" s="18" t="s">
        <v>146</v>
      </c>
      <c r="G46" s="19">
        <v>12</v>
      </c>
      <c r="H46" s="23">
        <v>45869</v>
      </c>
      <c r="I46" s="23">
        <v>46233</v>
      </c>
      <c r="J46" s="23">
        <v>45531</v>
      </c>
      <c r="K46" s="23">
        <v>45531</v>
      </c>
      <c r="L46" s="20">
        <v>775</v>
      </c>
      <c r="M46" s="20">
        <v>780</v>
      </c>
      <c r="N46" s="20">
        <v>925</v>
      </c>
      <c r="O46" s="21">
        <v>0</v>
      </c>
      <c r="Q46" s="20">
        <v>0</v>
      </c>
      <c r="R46" s="20">
        <f>N46</f>
        <v>925</v>
      </c>
      <c r="S46" s="20">
        <v>925</v>
      </c>
    </row>
    <row r="47" spans="1:19">
      <c r="A47" s="18" t="s">
        <v>147</v>
      </c>
      <c r="B47" s="18" t="s">
        <v>148</v>
      </c>
      <c r="C47" s="18" t="s">
        <v>149</v>
      </c>
      <c r="D47" s="18" t="s">
        <v>150</v>
      </c>
      <c r="E47" s="18" t="s">
        <v>151</v>
      </c>
      <c r="F47" s="18" t="s">
        <v>152</v>
      </c>
      <c r="G47" s="19">
        <v>12</v>
      </c>
      <c r="H47" s="23">
        <v>45869</v>
      </c>
      <c r="I47" s="23">
        <v>46233</v>
      </c>
      <c r="J47" s="23">
        <v>45530</v>
      </c>
      <c r="K47" s="23">
        <v>45530</v>
      </c>
      <c r="L47" s="20">
        <v>0</v>
      </c>
      <c r="M47" s="20">
        <v>780</v>
      </c>
      <c r="N47" s="20">
        <v>830</v>
      </c>
      <c r="O47" s="21">
        <v>0</v>
      </c>
      <c r="Q47" s="20">
        <v>805</v>
      </c>
      <c r="R47" s="20">
        <f>N47</f>
        <v>830</v>
      </c>
      <c r="S47" s="20">
        <v>830</v>
      </c>
    </row>
    <row r="48" spans="1:19">
      <c r="A48" s="18" t="s">
        <v>153</v>
      </c>
      <c r="B48" s="18" t="s">
        <v>154</v>
      </c>
      <c r="C48" s="18" t="s">
        <v>155</v>
      </c>
      <c r="D48" s="18" t="s">
        <v>156</v>
      </c>
      <c r="E48" s="18" t="s">
        <v>157</v>
      </c>
      <c r="F48" s="18" t="s">
        <v>158</v>
      </c>
      <c r="G48" s="19">
        <v>12</v>
      </c>
      <c r="H48" s="23">
        <v>45869</v>
      </c>
      <c r="I48" s="23">
        <v>46233</v>
      </c>
      <c r="J48" s="23">
        <v>45531</v>
      </c>
      <c r="K48" s="23">
        <v>45531</v>
      </c>
      <c r="L48" s="20">
        <v>0</v>
      </c>
      <c r="M48" s="20">
        <v>780</v>
      </c>
      <c r="N48" s="20">
        <v>830</v>
      </c>
      <c r="O48" s="21">
        <v>0</v>
      </c>
      <c r="Q48" s="20">
        <v>805</v>
      </c>
      <c r="R48" s="20">
        <f>N48</f>
        <v>830</v>
      </c>
      <c r="S48" s="20">
        <v>830</v>
      </c>
    </row>
    <row r="49" spans="1:19">
      <c r="A49" s="17" t="s">
        <v>159</v>
      </c>
    </row>
    <row r="50" spans="1:19">
      <c r="A50" s="18" t="s">
        <v>160</v>
      </c>
      <c r="B50" s="18" t="s">
        <v>161</v>
      </c>
      <c r="C50" s="18" t="s">
        <v>162</v>
      </c>
      <c r="D50" s="18" t="s">
        <v>163</v>
      </c>
      <c r="E50" s="18" t="s">
        <v>164</v>
      </c>
      <c r="F50" s="18" t="s">
        <v>165</v>
      </c>
      <c r="G50" s="19">
        <v>12</v>
      </c>
      <c r="H50" s="23">
        <v>45869</v>
      </c>
      <c r="I50" s="23">
        <v>46233</v>
      </c>
      <c r="J50" s="23">
        <v>45536</v>
      </c>
      <c r="K50" s="23">
        <v>45538</v>
      </c>
      <c r="L50" s="20">
        <v>745</v>
      </c>
      <c r="M50" s="20">
        <v>790</v>
      </c>
      <c r="N50" s="20">
        <v>845</v>
      </c>
      <c r="O50" s="21">
        <v>0</v>
      </c>
      <c r="Q50" s="20">
        <v>830</v>
      </c>
      <c r="R50" s="20">
        <f>N50</f>
        <v>845</v>
      </c>
      <c r="S50" s="20">
        <v>845</v>
      </c>
    </row>
    <row r="51" spans="1:19">
      <c r="A51" s="18" t="s">
        <v>166</v>
      </c>
      <c r="B51" s="18" t="s">
        <v>167</v>
      </c>
      <c r="C51" s="18" t="s">
        <v>168</v>
      </c>
      <c r="D51" s="18" t="s">
        <v>169</v>
      </c>
      <c r="E51" s="18" t="s">
        <v>170</v>
      </c>
      <c r="F51" s="18" t="s">
        <v>171</v>
      </c>
      <c r="G51" s="19">
        <v>12</v>
      </c>
      <c r="H51" s="23">
        <v>45869</v>
      </c>
      <c r="I51" s="23">
        <v>46233</v>
      </c>
      <c r="J51" s="23">
        <v>45527</v>
      </c>
      <c r="K51" s="23">
        <v>45527</v>
      </c>
      <c r="L51" s="20">
        <v>745</v>
      </c>
      <c r="M51" s="20">
        <v>790</v>
      </c>
      <c r="N51" s="20">
        <v>845</v>
      </c>
      <c r="O51" s="21">
        <v>0</v>
      </c>
      <c r="Q51" s="20">
        <v>830</v>
      </c>
      <c r="R51" s="20">
        <f>N51</f>
        <v>845</v>
      </c>
      <c r="S51" s="20">
        <v>845</v>
      </c>
    </row>
    <row r="52" spans="1:19">
      <c r="A52" s="18" t="s">
        <v>172</v>
      </c>
      <c r="B52" s="18" t="s">
        <v>173</v>
      </c>
      <c r="C52" s="18" t="s">
        <v>174</v>
      </c>
      <c r="D52" s="18" t="s">
        <v>175</v>
      </c>
      <c r="E52" s="18" t="s">
        <v>176</v>
      </c>
      <c r="F52" s="18" t="s">
        <v>177</v>
      </c>
      <c r="G52" s="19">
        <v>12</v>
      </c>
      <c r="H52" s="23">
        <v>45869</v>
      </c>
      <c r="I52" s="23">
        <v>46233</v>
      </c>
      <c r="J52" s="23">
        <v>45528</v>
      </c>
      <c r="K52" s="23">
        <v>45528</v>
      </c>
      <c r="L52" s="20">
        <v>745</v>
      </c>
      <c r="M52" s="20">
        <v>790</v>
      </c>
      <c r="N52" s="20">
        <v>845</v>
      </c>
      <c r="O52" s="21">
        <v>0</v>
      </c>
      <c r="Q52" s="20">
        <v>830</v>
      </c>
      <c r="R52" s="20">
        <f>N52</f>
        <v>845</v>
      </c>
      <c r="S52" s="20">
        <v>845</v>
      </c>
    </row>
    <row r="53" spans="1:19">
      <c r="A53" s="17" t="s">
        <v>178</v>
      </c>
    </row>
    <row r="54" spans="1:19">
      <c r="A54" s="18" t="s">
        <v>179</v>
      </c>
      <c r="B54" s="18" t="s">
        <v>180</v>
      </c>
      <c r="C54" s="18" t="s">
        <v>181</v>
      </c>
      <c r="D54" s="18" t="s">
        <v>182</v>
      </c>
      <c r="E54" s="18" t="s">
        <v>183</v>
      </c>
      <c r="F54" s="18" t="s">
        <v>184</v>
      </c>
      <c r="G54" s="19">
        <v>12</v>
      </c>
      <c r="H54" s="23">
        <v>45869</v>
      </c>
      <c r="I54" s="23">
        <v>46233</v>
      </c>
      <c r="J54" s="23">
        <v>45539</v>
      </c>
      <c r="K54" s="23">
        <v>45540</v>
      </c>
      <c r="L54" s="20">
        <v>0</v>
      </c>
      <c r="M54" s="20">
        <v>850</v>
      </c>
      <c r="N54" s="20">
        <v>895</v>
      </c>
      <c r="O54" s="21">
        <v>0</v>
      </c>
      <c r="Q54" s="20">
        <v>850</v>
      </c>
      <c r="R54" s="20">
        <f t="shared" ref="R54:R68" si="3">N54</f>
        <v>895</v>
      </c>
      <c r="S54" s="20">
        <v>895</v>
      </c>
    </row>
    <row r="55" spans="1:19">
      <c r="A55" s="18" t="s">
        <v>185</v>
      </c>
      <c r="B55" s="18" t="s">
        <v>186</v>
      </c>
      <c r="C55" s="18" t="s">
        <v>187</v>
      </c>
      <c r="D55" s="18" t="s">
        <v>188</v>
      </c>
      <c r="E55" s="18" t="s">
        <v>189</v>
      </c>
      <c r="F55" s="18" t="s">
        <v>190</v>
      </c>
      <c r="G55" s="19">
        <v>12</v>
      </c>
      <c r="H55" s="23">
        <v>45869</v>
      </c>
      <c r="I55" s="23">
        <v>46233</v>
      </c>
      <c r="J55" s="23">
        <v>45539</v>
      </c>
      <c r="K55" s="23">
        <v>45539</v>
      </c>
      <c r="L55" s="20">
        <v>0</v>
      </c>
      <c r="M55" s="20">
        <v>850</v>
      </c>
      <c r="N55" s="20">
        <v>895</v>
      </c>
      <c r="O55" s="21">
        <v>0</v>
      </c>
      <c r="Q55" s="20">
        <v>0</v>
      </c>
      <c r="R55" s="20">
        <f t="shared" si="3"/>
        <v>895</v>
      </c>
      <c r="S55" s="20">
        <v>895</v>
      </c>
    </row>
    <row r="56" spans="1:19">
      <c r="A56" s="18" t="s">
        <v>191</v>
      </c>
      <c r="B56" s="18" t="s">
        <v>192</v>
      </c>
      <c r="C56" s="18" t="s">
        <v>193</v>
      </c>
      <c r="D56" s="18" t="s">
        <v>194</v>
      </c>
      <c r="E56" s="18" t="s">
        <v>195</v>
      </c>
      <c r="F56" s="18" t="s">
        <v>196</v>
      </c>
      <c r="G56" s="19">
        <v>12</v>
      </c>
      <c r="H56" s="23">
        <v>45884</v>
      </c>
      <c r="I56" s="23">
        <v>46233</v>
      </c>
      <c r="J56" s="23">
        <v>45539</v>
      </c>
      <c r="K56" s="23">
        <v>45540</v>
      </c>
      <c r="L56" s="20">
        <v>0</v>
      </c>
      <c r="M56" s="20">
        <v>850</v>
      </c>
      <c r="N56" s="20">
        <v>895</v>
      </c>
      <c r="O56" s="21">
        <v>0</v>
      </c>
      <c r="Q56" s="20">
        <v>0</v>
      </c>
      <c r="R56" s="20">
        <f t="shared" si="3"/>
        <v>895</v>
      </c>
      <c r="S56" s="20">
        <v>895</v>
      </c>
    </row>
    <row r="57" spans="1:19">
      <c r="A57" s="18" t="s">
        <v>197</v>
      </c>
      <c r="B57" s="18" t="s">
        <v>198</v>
      </c>
      <c r="C57" s="18" t="s">
        <v>199</v>
      </c>
      <c r="D57" s="18" t="s">
        <v>200</v>
      </c>
      <c r="E57" s="18" t="s">
        <v>201</v>
      </c>
      <c r="F57" s="18" t="s">
        <v>202</v>
      </c>
      <c r="G57" s="19">
        <v>12</v>
      </c>
      <c r="H57" s="23">
        <v>45869</v>
      </c>
      <c r="I57" s="23">
        <v>46233</v>
      </c>
      <c r="J57" s="23">
        <v>45538</v>
      </c>
      <c r="K57" s="23">
        <v>45538</v>
      </c>
      <c r="L57" s="20">
        <v>0</v>
      </c>
      <c r="M57" s="20">
        <v>850</v>
      </c>
      <c r="N57" s="20">
        <v>875</v>
      </c>
      <c r="O57" s="21">
        <v>0</v>
      </c>
      <c r="Q57" s="20">
        <v>0</v>
      </c>
      <c r="R57" s="20">
        <f t="shared" si="3"/>
        <v>875</v>
      </c>
      <c r="S57" s="20">
        <v>875</v>
      </c>
    </row>
    <row r="58" spans="1:19">
      <c r="A58" s="18" t="s">
        <v>203</v>
      </c>
      <c r="B58" s="18" t="s">
        <v>204</v>
      </c>
      <c r="C58" s="18" t="s">
        <v>205</v>
      </c>
      <c r="D58" s="18" t="s">
        <v>206</v>
      </c>
      <c r="E58" s="18" t="s">
        <v>207</v>
      </c>
      <c r="F58" s="18" t="s">
        <v>208</v>
      </c>
      <c r="G58" s="19">
        <v>12</v>
      </c>
      <c r="H58" s="23">
        <v>45869</v>
      </c>
      <c r="I58" s="23">
        <v>46233</v>
      </c>
      <c r="J58" s="23">
        <v>45530</v>
      </c>
      <c r="K58" s="23">
        <v>45530</v>
      </c>
      <c r="L58" s="20">
        <v>0</v>
      </c>
      <c r="M58" s="20">
        <v>850</v>
      </c>
      <c r="N58" s="20">
        <v>875</v>
      </c>
      <c r="O58" s="21">
        <v>0</v>
      </c>
      <c r="Q58" s="20">
        <v>850</v>
      </c>
      <c r="R58" s="20">
        <f t="shared" si="3"/>
        <v>875</v>
      </c>
      <c r="S58" s="20">
        <v>875</v>
      </c>
    </row>
    <row r="59" spans="1:19">
      <c r="A59" s="18" t="s">
        <v>209</v>
      </c>
      <c r="B59" s="18" t="s">
        <v>210</v>
      </c>
      <c r="C59" s="18" t="s">
        <v>211</v>
      </c>
      <c r="D59" s="18" t="s">
        <v>212</v>
      </c>
      <c r="E59" s="18" t="s">
        <v>213</v>
      </c>
      <c r="F59" s="18" t="s">
        <v>214</v>
      </c>
      <c r="G59" s="19">
        <v>12</v>
      </c>
      <c r="H59" s="23">
        <v>45869</v>
      </c>
      <c r="I59" s="23">
        <v>46233</v>
      </c>
      <c r="J59" s="23">
        <v>45530</v>
      </c>
      <c r="K59" s="23">
        <v>45530</v>
      </c>
      <c r="L59" s="20">
        <v>0</v>
      </c>
      <c r="M59" s="20">
        <v>850</v>
      </c>
      <c r="N59" s="20">
        <v>875</v>
      </c>
      <c r="O59" s="21">
        <v>0</v>
      </c>
      <c r="Q59" s="20">
        <v>0</v>
      </c>
      <c r="R59" s="20">
        <f t="shared" si="3"/>
        <v>875</v>
      </c>
      <c r="S59" s="20">
        <v>875</v>
      </c>
    </row>
    <row r="60" spans="1:19">
      <c r="A60" s="18" t="s">
        <v>215</v>
      </c>
      <c r="B60" s="18" t="s">
        <v>216</v>
      </c>
      <c r="C60" s="18" t="s">
        <v>217</v>
      </c>
      <c r="D60" s="18" t="s">
        <v>218</v>
      </c>
      <c r="E60" s="18" t="s">
        <v>219</v>
      </c>
      <c r="F60" s="18" t="s">
        <v>220</v>
      </c>
      <c r="G60" s="19">
        <v>12</v>
      </c>
      <c r="H60" s="23">
        <v>45869</v>
      </c>
      <c r="I60" s="23">
        <v>46233</v>
      </c>
      <c r="J60" s="23">
        <v>45530</v>
      </c>
      <c r="K60" s="23">
        <v>45530</v>
      </c>
      <c r="L60" s="20">
        <v>875</v>
      </c>
      <c r="M60" s="20">
        <v>850</v>
      </c>
      <c r="N60" s="20">
        <v>875</v>
      </c>
      <c r="O60" s="21">
        <v>0</v>
      </c>
      <c r="Q60" s="20">
        <v>0</v>
      </c>
      <c r="R60" s="20">
        <f t="shared" si="3"/>
        <v>875</v>
      </c>
      <c r="S60" s="20">
        <v>875</v>
      </c>
    </row>
    <row r="61" spans="1:19">
      <c r="A61" s="18" t="s">
        <v>221</v>
      </c>
      <c r="B61" s="18" t="s">
        <v>222</v>
      </c>
      <c r="C61" s="18" t="s">
        <v>223</v>
      </c>
      <c r="D61" s="18" t="s">
        <v>224</v>
      </c>
      <c r="E61" s="18" t="s">
        <v>225</v>
      </c>
      <c r="F61" s="18" t="s">
        <v>226</v>
      </c>
      <c r="G61" s="19">
        <v>12</v>
      </c>
      <c r="H61" s="23">
        <v>45869</v>
      </c>
      <c r="I61" s="23">
        <v>46233</v>
      </c>
      <c r="J61" s="23">
        <v>45530</v>
      </c>
      <c r="K61" s="23">
        <v>45530</v>
      </c>
      <c r="L61" s="20">
        <v>875</v>
      </c>
      <c r="M61" s="20">
        <v>850</v>
      </c>
      <c r="N61" s="20">
        <v>875</v>
      </c>
      <c r="O61" s="21">
        <v>0</v>
      </c>
      <c r="Q61" s="20">
        <v>0</v>
      </c>
      <c r="R61" s="20">
        <f t="shared" si="3"/>
        <v>875</v>
      </c>
      <c r="S61" s="20">
        <v>875</v>
      </c>
    </row>
    <row r="62" spans="1:19">
      <c r="A62" s="18" t="s">
        <v>227</v>
      </c>
      <c r="B62" s="18" t="s">
        <v>228</v>
      </c>
      <c r="C62" s="18" t="s">
        <v>229</v>
      </c>
      <c r="D62" s="18" t="s">
        <v>230</v>
      </c>
      <c r="E62" s="18" t="s">
        <v>231</v>
      </c>
      <c r="F62" s="18" t="s">
        <v>232</v>
      </c>
      <c r="G62" s="19">
        <v>12</v>
      </c>
      <c r="H62" s="23">
        <v>45869</v>
      </c>
      <c r="I62" s="23">
        <v>46233</v>
      </c>
      <c r="J62" s="23">
        <v>45539</v>
      </c>
      <c r="K62" s="23">
        <v>45539</v>
      </c>
      <c r="L62" s="20">
        <v>0</v>
      </c>
      <c r="M62" s="20">
        <v>850</v>
      </c>
      <c r="N62" s="20">
        <v>895</v>
      </c>
      <c r="O62" s="21">
        <v>0</v>
      </c>
      <c r="Q62" s="20">
        <v>850</v>
      </c>
      <c r="R62" s="20">
        <f t="shared" si="3"/>
        <v>895</v>
      </c>
      <c r="S62" s="20">
        <v>895</v>
      </c>
    </row>
    <row r="63" spans="1:19">
      <c r="A63" s="18" t="s">
        <v>233</v>
      </c>
      <c r="B63" s="18" t="s">
        <v>234</v>
      </c>
      <c r="C63" s="18" t="s">
        <v>235</v>
      </c>
      <c r="D63" s="18" t="s">
        <v>236</v>
      </c>
      <c r="E63" s="18" t="s">
        <v>237</v>
      </c>
      <c r="F63" s="18" t="s">
        <v>238</v>
      </c>
      <c r="G63" s="19">
        <v>12</v>
      </c>
      <c r="H63" s="23">
        <v>45869</v>
      </c>
      <c r="I63" s="23">
        <v>46233</v>
      </c>
      <c r="J63" s="23">
        <v>45540</v>
      </c>
      <c r="K63" s="23">
        <v>45540</v>
      </c>
      <c r="L63" s="20">
        <v>0</v>
      </c>
      <c r="M63" s="20">
        <v>850</v>
      </c>
      <c r="N63" s="20">
        <v>990</v>
      </c>
      <c r="O63" s="21">
        <v>0</v>
      </c>
      <c r="Q63" s="20">
        <v>850</v>
      </c>
      <c r="R63" s="20">
        <f t="shared" si="3"/>
        <v>990</v>
      </c>
      <c r="S63" s="20">
        <v>990</v>
      </c>
    </row>
    <row r="64" spans="1:19">
      <c r="A64" s="18" t="s">
        <v>239</v>
      </c>
      <c r="B64" s="18" t="s">
        <v>240</v>
      </c>
      <c r="C64" s="18" t="s">
        <v>241</v>
      </c>
      <c r="D64" s="18" t="s">
        <v>242</v>
      </c>
      <c r="E64" s="18" t="s">
        <v>243</v>
      </c>
      <c r="F64" s="18" t="s">
        <v>244</v>
      </c>
      <c r="G64" s="19">
        <v>12</v>
      </c>
      <c r="H64" s="23">
        <v>45869</v>
      </c>
      <c r="I64" s="23">
        <v>46233</v>
      </c>
      <c r="J64" s="23">
        <v>45540</v>
      </c>
      <c r="K64" s="23">
        <v>45540</v>
      </c>
      <c r="L64" s="20">
        <v>0</v>
      </c>
      <c r="M64" s="20">
        <v>850</v>
      </c>
      <c r="N64" s="20">
        <v>895</v>
      </c>
      <c r="O64" s="21">
        <v>0</v>
      </c>
      <c r="Q64" s="20">
        <v>850</v>
      </c>
      <c r="R64" s="20">
        <f t="shared" si="3"/>
        <v>895</v>
      </c>
      <c r="S64" s="20">
        <v>895</v>
      </c>
    </row>
    <row r="65" spans="1:19">
      <c r="A65" s="18" t="s">
        <v>245</v>
      </c>
      <c r="B65" s="18" t="s">
        <v>246</v>
      </c>
      <c r="C65" s="18" t="s">
        <v>247</v>
      </c>
      <c r="D65" s="18" t="s">
        <v>248</v>
      </c>
      <c r="E65" s="18" t="s">
        <v>249</v>
      </c>
      <c r="F65" s="18" t="s">
        <v>250</v>
      </c>
      <c r="G65" s="19">
        <v>12</v>
      </c>
      <c r="H65" s="23">
        <v>45869</v>
      </c>
      <c r="I65" s="23">
        <v>46233</v>
      </c>
      <c r="J65" s="23">
        <v>45538</v>
      </c>
      <c r="K65" s="23">
        <v>45538</v>
      </c>
      <c r="L65" s="20">
        <v>0</v>
      </c>
      <c r="M65" s="20">
        <v>850</v>
      </c>
      <c r="N65" s="20">
        <v>970</v>
      </c>
      <c r="O65" s="21">
        <v>0</v>
      </c>
      <c r="Q65" s="20">
        <v>0</v>
      </c>
      <c r="R65" s="20">
        <f t="shared" si="3"/>
        <v>970</v>
      </c>
      <c r="S65" s="20">
        <v>970</v>
      </c>
    </row>
    <row r="66" spans="1:19">
      <c r="A66" s="18" t="s">
        <v>251</v>
      </c>
      <c r="B66" s="18" t="s">
        <v>252</v>
      </c>
      <c r="C66" s="18" t="s">
        <v>253</v>
      </c>
      <c r="D66" s="18" t="s">
        <v>254</v>
      </c>
      <c r="E66" s="18" t="s">
        <v>255</v>
      </c>
      <c r="F66" s="18" t="s">
        <v>256</v>
      </c>
      <c r="G66" s="19">
        <v>12</v>
      </c>
      <c r="H66" s="23">
        <v>45869</v>
      </c>
      <c r="I66" s="23">
        <v>46233</v>
      </c>
      <c r="J66" s="23">
        <v>45538</v>
      </c>
      <c r="K66" s="23">
        <v>45538</v>
      </c>
      <c r="L66" s="20">
        <v>0</v>
      </c>
      <c r="M66" s="20">
        <v>850</v>
      </c>
      <c r="N66" s="20">
        <v>875</v>
      </c>
      <c r="O66" s="21">
        <v>0</v>
      </c>
      <c r="Q66" s="20">
        <v>0</v>
      </c>
      <c r="R66" s="20">
        <f t="shared" si="3"/>
        <v>875</v>
      </c>
      <c r="S66" s="20">
        <v>875</v>
      </c>
    </row>
    <row r="67" spans="1:19">
      <c r="A67" s="18" t="s">
        <v>257</v>
      </c>
      <c r="B67" s="18" t="s">
        <v>258</v>
      </c>
      <c r="C67" s="18" t="s">
        <v>259</v>
      </c>
      <c r="D67" s="18" t="s">
        <v>260</v>
      </c>
      <c r="E67" s="18" t="s">
        <v>261</v>
      </c>
      <c r="F67" s="18" t="s">
        <v>262</v>
      </c>
      <c r="G67" s="19">
        <v>12</v>
      </c>
      <c r="H67" s="23">
        <v>45869</v>
      </c>
      <c r="I67" s="23">
        <v>46233</v>
      </c>
      <c r="J67" s="23">
        <v>45538</v>
      </c>
      <c r="K67" s="23">
        <v>45538</v>
      </c>
      <c r="L67" s="20">
        <v>0</v>
      </c>
      <c r="M67" s="20">
        <v>850</v>
      </c>
      <c r="N67" s="20">
        <v>875</v>
      </c>
      <c r="O67" s="21">
        <v>0</v>
      </c>
      <c r="Q67" s="20">
        <v>0</v>
      </c>
      <c r="R67" s="20">
        <f t="shared" si="3"/>
        <v>875</v>
      </c>
      <c r="S67" s="20">
        <v>875</v>
      </c>
    </row>
    <row r="68" spans="1:19">
      <c r="B68" s="18" t="s">
        <v>263</v>
      </c>
      <c r="D68" s="18" t="s">
        <v>264</v>
      </c>
      <c r="E68" s="18" t="s">
        <v>265</v>
      </c>
      <c r="F68" s="18" t="s">
        <v>266</v>
      </c>
      <c r="G68" s="19">
        <v>12</v>
      </c>
      <c r="H68" s="23">
        <v>45884</v>
      </c>
      <c r="I68" s="23">
        <v>46233</v>
      </c>
      <c r="J68" s="23">
        <v>45538</v>
      </c>
      <c r="K68" s="23">
        <v>45539</v>
      </c>
      <c r="L68" s="20">
        <v>905</v>
      </c>
      <c r="M68" s="20">
        <v>0</v>
      </c>
      <c r="N68" s="20">
        <v>905</v>
      </c>
      <c r="O68" s="21">
        <v>0</v>
      </c>
      <c r="Q68" s="20">
        <v>0</v>
      </c>
      <c r="R68" s="20">
        <f t="shared" si="3"/>
        <v>905</v>
      </c>
      <c r="S68" s="20">
        <v>905</v>
      </c>
    </row>
    <row r="69" spans="1:19">
      <c r="A69" s="17" t="s">
        <v>267</v>
      </c>
    </row>
    <row r="70" spans="1:19">
      <c r="B70" s="18" t="s">
        <v>268</v>
      </c>
      <c r="D70" s="18" t="s">
        <v>269</v>
      </c>
      <c r="E70" s="18" t="s">
        <v>270</v>
      </c>
      <c r="F70" s="18" t="s">
        <v>271</v>
      </c>
      <c r="G70" s="19">
        <v>12</v>
      </c>
      <c r="H70" s="23">
        <v>45884</v>
      </c>
      <c r="I70" s="23">
        <v>46233</v>
      </c>
      <c r="J70" s="23">
        <v>45537</v>
      </c>
      <c r="K70" s="23">
        <v>45538</v>
      </c>
      <c r="L70" s="20">
        <v>0</v>
      </c>
      <c r="M70" s="20">
        <v>0</v>
      </c>
      <c r="N70" s="20">
        <v>980</v>
      </c>
      <c r="O70" s="21">
        <v>0</v>
      </c>
      <c r="Q70" s="20">
        <v>0</v>
      </c>
      <c r="R70" s="20">
        <f>N70</f>
        <v>980</v>
      </c>
      <c r="S70" s="20">
        <v>980</v>
      </c>
    </row>
    <row r="71" spans="1:19">
      <c r="B71" s="18" t="s">
        <v>272</v>
      </c>
      <c r="D71" s="18" t="s">
        <v>273</v>
      </c>
      <c r="E71" s="18" t="s">
        <v>274</v>
      </c>
      <c r="F71" s="18" t="s">
        <v>275</v>
      </c>
      <c r="G71" s="19">
        <v>12</v>
      </c>
      <c r="H71" s="23">
        <v>45884</v>
      </c>
      <c r="I71" s="23">
        <v>46233</v>
      </c>
      <c r="J71" s="23">
        <v>45535</v>
      </c>
      <c r="K71" s="23">
        <v>45538</v>
      </c>
      <c r="L71" s="20">
        <v>0</v>
      </c>
      <c r="M71" s="20">
        <v>0</v>
      </c>
      <c r="N71" s="20">
        <v>980</v>
      </c>
      <c r="O71" s="21">
        <v>0</v>
      </c>
      <c r="Q71" s="20">
        <v>0</v>
      </c>
      <c r="R71" s="20">
        <f>N71</f>
        <v>980</v>
      </c>
      <c r="S71" s="20">
        <v>980</v>
      </c>
    </row>
    <row r="72" spans="1:19">
      <c r="B72" s="18" t="s">
        <v>276</v>
      </c>
      <c r="D72" s="18" t="s">
        <v>277</v>
      </c>
      <c r="E72" s="18" t="s">
        <v>278</v>
      </c>
      <c r="F72" s="18" t="s">
        <v>279</v>
      </c>
      <c r="G72" s="19">
        <v>12</v>
      </c>
      <c r="H72" s="23">
        <v>45884</v>
      </c>
      <c r="I72" s="23">
        <v>46233</v>
      </c>
      <c r="J72" s="23">
        <v>45537</v>
      </c>
      <c r="K72" s="23">
        <v>45538</v>
      </c>
      <c r="L72" s="20">
        <v>0</v>
      </c>
      <c r="M72" s="20">
        <v>0</v>
      </c>
      <c r="N72" s="20">
        <v>1075</v>
      </c>
      <c r="O72" s="21">
        <v>0</v>
      </c>
      <c r="Q72" s="20">
        <v>0</v>
      </c>
      <c r="R72" s="20">
        <f>N72</f>
        <v>1075</v>
      </c>
      <c r="S72" s="20">
        <v>1075</v>
      </c>
    </row>
    <row r="73" spans="1:19">
      <c r="A73" s="17" t="s">
        <v>280</v>
      </c>
    </row>
    <row r="74" spans="1:19">
      <c r="B74" s="18" t="s">
        <v>281</v>
      </c>
      <c r="D74" s="18" t="s">
        <v>282</v>
      </c>
      <c r="E74" s="18" t="s">
        <v>283</v>
      </c>
      <c r="F74" s="18" t="s">
        <v>284</v>
      </c>
      <c r="G74" s="19">
        <v>12</v>
      </c>
      <c r="H74" s="23">
        <v>45884</v>
      </c>
      <c r="I74" s="23">
        <v>46233</v>
      </c>
      <c r="J74" s="23">
        <v>45538</v>
      </c>
      <c r="K74" s="23">
        <v>45538</v>
      </c>
      <c r="L74" s="20">
        <v>0</v>
      </c>
      <c r="M74" s="20">
        <v>0</v>
      </c>
      <c r="N74" s="20">
        <v>1210</v>
      </c>
      <c r="O74" s="21">
        <v>0</v>
      </c>
      <c r="Q74" s="20">
        <v>0</v>
      </c>
      <c r="R74" s="20">
        <f>N74</f>
        <v>1210</v>
      </c>
      <c r="S74" s="20">
        <v>1210</v>
      </c>
    </row>
    <row r="75" spans="1:19">
      <c r="A75" s="17" t="s">
        <v>285</v>
      </c>
    </row>
    <row r="76" spans="1:19">
      <c r="A76" s="18" t="s">
        <v>286</v>
      </c>
      <c r="B76" s="18" t="s">
        <v>287</v>
      </c>
      <c r="C76" s="18" t="s">
        <v>288</v>
      </c>
      <c r="D76" s="18" t="s">
        <v>289</v>
      </c>
      <c r="E76" s="18" t="s">
        <v>290</v>
      </c>
      <c r="F76" s="18" t="s">
        <v>291</v>
      </c>
      <c r="G76" s="19">
        <v>12</v>
      </c>
      <c r="H76" s="23">
        <v>45869</v>
      </c>
      <c r="I76" s="23">
        <v>46233</v>
      </c>
      <c r="J76" s="23">
        <v>45529</v>
      </c>
      <c r="K76" s="23">
        <v>45529</v>
      </c>
      <c r="L76" s="20">
        <v>0</v>
      </c>
      <c r="M76" s="20">
        <v>1116.67</v>
      </c>
      <c r="N76" s="20">
        <v>1200</v>
      </c>
      <c r="O76" s="21">
        <v>0</v>
      </c>
      <c r="Q76" s="20">
        <v>1090</v>
      </c>
      <c r="R76" s="20">
        <f>N76</f>
        <v>1200</v>
      </c>
      <c r="S76" s="20">
        <v>1200</v>
      </c>
    </row>
    <row r="77" spans="1:19">
      <c r="A77" s="18" t="s">
        <v>292</v>
      </c>
      <c r="B77" s="18" t="s">
        <v>293</v>
      </c>
      <c r="C77" s="18" t="s">
        <v>294</v>
      </c>
      <c r="D77" s="18" t="s">
        <v>295</v>
      </c>
      <c r="E77" s="18" t="s">
        <v>296</v>
      </c>
      <c r="F77" s="18" t="s">
        <v>297</v>
      </c>
      <c r="G77" s="19">
        <v>12</v>
      </c>
      <c r="H77" s="23">
        <v>45869</v>
      </c>
      <c r="I77" s="23">
        <v>46233</v>
      </c>
      <c r="J77" s="23">
        <v>45537</v>
      </c>
      <c r="K77" s="23">
        <v>45538</v>
      </c>
      <c r="L77" s="20">
        <v>0</v>
      </c>
      <c r="M77" s="20">
        <v>1116.67</v>
      </c>
      <c r="N77" s="20">
        <v>1200</v>
      </c>
      <c r="O77" s="21">
        <v>0</v>
      </c>
      <c r="Q77" s="20">
        <v>0</v>
      </c>
      <c r="R77" s="20">
        <f>N77</f>
        <v>1200</v>
      </c>
      <c r="S77" s="20">
        <v>1200</v>
      </c>
    </row>
    <row r="78" spans="1:19">
      <c r="B78" s="18" t="s">
        <v>298</v>
      </c>
      <c r="D78" s="18" t="s">
        <v>299</v>
      </c>
      <c r="E78" s="18" t="s">
        <v>300</v>
      </c>
      <c r="F78" s="18" t="s">
        <v>301</v>
      </c>
      <c r="G78" s="19">
        <v>12</v>
      </c>
      <c r="H78" s="23">
        <v>45884</v>
      </c>
      <c r="I78" s="23">
        <v>46233</v>
      </c>
      <c r="J78" s="23">
        <v>45535</v>
      </c>
      <c r="K78" s="23">
        <v>45538</v>
      </c>
      <c r="L78" s="20">
        <v>0</v>
      </c>
      <c r="M78" s="20">
        <v>0</v>
      </c>
      <c r="N78" s="20">
        <v>1330</v>
      </c>
      <c r="O78" s="21">
        <v>0</v>
      </c>
      <c r="Q78" s="20">
        <v>0</v>
      </c>
      <c r="R78" s="20">
        <f>N78</f>
        <v>1330</v>
      </c>
      <c r="S78" s="20">
        <v>1330</v>
      </c>
    </row>
    <row r="79" spans="1:19">
      <c r="A79" s="17" t="s">
        <v>302</v>
      </c>
    </row>
    <row r="80" spans="1:19">
      <c r="A80" s="18" t="s">
        <v>303</v>
      </c>
      <c r="B80" s="18" t="s">
        <v>304</v>
      </c>
      <c r="C80" s="18" t="s">
        <v>305</v>
      </c>
      <c r="D80" s="18" t="s">
        <v>306</v>
      </c>
      <c r="E80" s="18" t="s">
        <v>307</v>
      </c>
      <c r="F80" s="18" t="s">
        <v>308</v>
      </c>
      <c r="G80" s="19">
        <v>12</v>
      </c>
      <c r="H80" s="23">
        <v>45869</v>
      </c>
      <c r="I80" s="23">
        <v>46233</v>
      </c>
      <c r="J80" s="23">
        <v>45528</v>
      </c>
      <c r="K80" s="23">
        <v>45529</v>
      </c>
      <c r="L80" s="20">
        <v>1290</v>
      </c>
      <c r="M80" s="20">
        <v>1212.5</v>
      </c>
      <c r="N80" s="20">
        <v>1300</v>
      </c>
      <c r="O80" s="21">
        <v>0</v>
      </c>
      <c r="Q80" s="20">
        <v>1060</v>
      </c>
      <c r="R80" s="20">
        <f>N80</f>
        <v>1300</v>
      </c>
      <c r="S80" s="20">
        <v>1300</v>
      </c>
    </row>
    <row r="81" spans="1:18">
      <c r="A81" s="16" t="s">
        <v>309</v>
      </c>
      <c r="B81" s="12">
        <f>COUNTA(B30:B32)+COUNTA(B34:B42)+COUNTA(B44:B48)+COUNTA(B50:B52)+COUNTA(B54:B68)+COUNTA(B70:B72)+COUNTA(B74:B74)+COUNTA(B76:B78)+COUNTA(B80:B80)</f>
        <v>43</v>
      </c>
      <c r="G81" s="13">
        <f>IF((COUNTA(G30:G32)+COUNTA(G34:G42)+COUNTA(G44:G48)+COUNTA(G50:G52)+COUNTA(G54:G68)+COUNTA(G70:G72)+COUNTA(G74:G74)+COUNTA(G76:G78)+COUNTA(G80:G80))=0,0,(SUM(G30:G32)+SUM(G34:G42)+SUM(G44:G48)+SUM(G50:G52)+SUM(G54:G68)+SUM(G70:G72)+SUM(G74:G74)+SUM(G76:G78)+SUM(G80:G80))/(COUNTA(G30:G32)+COUNTA(G34:G42)+COUNTA(G44:G48)+COUNTA(G50:G52)+COUNTA(G54:G68)+COUNTA(G70:G72)+COUNTA(G74:G74)+COUNTA(G76:G78)+COUNTA(G80:G80)))</f>
        <v>12</v>
      </c>
      <c r="L81" s="14">
        <f>IF((COUNTA(L30:L32)+COUNTA(L34:L42)+COUNTA(L44:L48)+COUNTA(L50:L52)+COUNTA(L54:L68)+COUNTA(L70:L72)+COUNTA(L74:L74)+COUNTA(L76:L78)+COUNTA(L80:L80))=0,0,(SUM(L30:L32)+SUM(L34:L42)+SUM(L44:L48)+SUM(L50:L52)+SUM(L54:L68)+SUM(L70:L72)+SUM(L74:L74)+SUM(L76:L78)+SUM(L80:L80))/(COUNTA(L30:L32)+COUNTA(L34:L42)+COUNTA(L44:L48)+COUNTA(L50:L52)+COUNTA(L54:L68)+COUNTA(L70:L72)+COUNTA(L74:L74)+COUNTA(L76:L78)+COUNTA(L80:L80)))</f>
        <v>243.13953488372093</v>
      </c>
      <c r="M81" s="14">
        <f>IF((COUNTA(M30:M32)+COUNTA(M34:M42)+COUNTA(M44:M48)+COUNTA(M50:M52)+COUNTA(M54:M68)+COUNTA(M70:M72)+COUNTA(M74:M74)+COUNTA(M76:M78)+COUNTA(M80:M80))=0,0,(SUM(M30:M32)+SUM(M34:M42)+SUM(M44:M48)+SUM(M50:M52)+SUM(M54:M68)+SUM(M70:M72)+SUM(M74:M74)+SUM(M76:M78)+SUM(M80:M80))/(COUNTA(M30:M32)+COUNTA(M34:M42)+COUNTA(M44:M48)+COUNTA(M50:M52)+COUNTA(M54:M68)+COUNTA(M70:M72)+COUNTA(M74:M74)+COUNTA(M76:M78)+COUNTA(M80:M80)))</f>
        <v>675.09511627906977</v>
      </c>
      <c r="N81" s="14">
        <f>IF(B81 &gt; 0, R81 / B81, 0)</f>
        <v>960.81395348837214</v>
      </c>
      <c r="Q81" s="14">
        <f>IF((COUNTA(Q30:Q32)+COUNTA(Q34:Q42)+COUNTA(Q44:Q48)+COUNTA(Q50:Q52)+COUNTA(Q54:Q68)+COUNTA(Q70:Q72)+COUNTA(Q74:Q74)+COUNTA(Q76:Q78)+COUNTA(Q80:Q80))=0,0,(SUM(Q30:Q32)+SUM(Q34:Q42)+SUM(Q44:Q48)+SUM(Q50:Q52)+SUM(Q54:Q68)+SUM(Q70:Q72)+SUM(Q74:Q74)+SUM(Q76:Q78)+SUM(Q80:Q80))/(COUNTA(Q30:Q32)+COUNTA(Q34:Q42)+COUNTA(Q44:Q48)+COUNTA(Q50:Q52)+COUNTA(Q54:Q68)+COUNTA(Q70:Q72)+COUNTA(Q74:Q74)+COUNTA(Q76:Q78)+COUNTA(Q80:Q80)))</f>
        <v>287.2093023255814</v>
      </c>
      <c r="R81" s="14">
        <f>SUM(R30:R32)+SUM(R34:R42)+SUM(R44:R48)+SUM(R50:R52)+SUM(R54:R68)+SUM(R70:R72)+SUM(R74:R74)+SUM(R76:R78)+SUM(R80:R80)</f>
        <v>41315</v>
      </c>
    </row>
  </sheetData>
  <mergeCells count="6">
    <mergeCell ref="A7:E7"/>
    <mergeCell ref="F7:N7"/>
    <mergeCell ref="O7"/>
    <mergeCell ref="A27:I27"/>
    <mergeCell ref="J27:K27"/>
    <mergeCell ref="L27:O27"/>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Y3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310</v>
      </c>
    </row>
    <row r="3" spans="1:25">
      <c r="A3" s="2" t="s">
        <v>311</v>
      </c>
    </row>
    <row r="4" spans="1:25">
      <c r="A4" s="2" t="s">
        <v>312</v>
      </c>
    </row>
    <row r="6" spans="1:25" ht="15.75">
      <c r="A6" s="3" t="s">
        <v>313</v>
      </c>
    </row>
    <row r="7" spans="1:25">
      <c r="A7" s="26"/>
      <c r="B7" s="26"/>
      <c r="C7" s="26"/>
      <c r="D7" s="26"/>
      <c r="E7" s="26"/>
      <c r="F7" s="27" t="s">
        <v>314</v>
      </c>
      <c r="G7" s="27"/>
      <c r="H7" s="27"/>
      <c r="I7" s="27"/>
      <c r="J7" s="27"/>
      <c r="K7" s="27"/>
      <c r="L7" s="27"/>
      <c r="M7" s="27"/>
      <c r="N7" s="27"/>
      <c r="O7" s="26"/>
    </row>
    <row r="8" spans="1:25" ht="25.5">
      <c r="A8" s="4" t="s">
        <v>315</v>
      </c>
      <c r="B8" s="5" t="s">
        <v>316</v>
      </c>
      <c r="C8" s="5" t="s">
        <v>317</v>
      </c>
      <c r="D8" s="6" t="s">
        <v>318</v>
      </c>
      <c r="E8" s="5" t="s">
        <v>319</v>
      </c>
      <c r="F8" s="5" t="s">
        <v>321</v>
      </c>
      <c r="G8" s="5" t="s">
        <v>322</v>
      </c>
      <c r="H8" s="5" t="s">
        <v>323</v>
      </c>
      <c r="I8" s="5" t="s">
        <v>324</v>
      </c>
      <c r="J8" s="5" t="s">
        <v>325</v>
      </c>
      <c r="K8" s="5" t="s">
        <v>326</v>
      </c>
      <c r="L8" s="8" t="s">
        <v>327</v>
      </c>
      <c r="M8" s="8" t="s">
        <v>328</v>
      </c>
      <c r="N8" s="8" t="s">
        <v>329</v>
      </c>
      <c r="O8" s="5" t="s">
        <v>330</v>
      </c>
      <c r="Q8" s="10" t="s">
        <v>320</v>
      </c>
      <c r="R8" s="10" t="s">
        <v>320</v>
      </c>
      <c r="S8" s="10" t="s">
        <v>320</v>
      </c>
      <c r="T8" s="10" t="s">
        <v>320</v>
      </c>
      <c r="U8" s="11" t="s">
        <v>331</v>
      </c>
      <c r="V8" s="11" t="s">
        <v>332</v>
      </c>
      <c r="W8" s="11" t="s">
        <v>333</v>
      </c>
      <c r="X8" s="11" t="s">
        <v>334</v>
      </c>
      <c r="Y8" s="11" t="s">
        <v>335</v>
      </c>
    </row>
    <row r="9" spans="1:25">
      <c r="A9" s="18" t="s">
        <v>336</v>
      </c>
      <c r="B9" s="19">
        <v>0</v>
      </c>
      <c r="C9" s="19">
        <v>0</v>
      </c>
      <c r="D9" s="20">
        <v>0</v>
      </c>
      <c r="E9" s="19">
        <v>0</v>
      </c>
      <c r="F9" s="19">
        <v>0</v>
      </c>
      <c r="G9" s="19">
        <v>0</v>
      </c>
      <c r="H9" s="19">
        <v>0</v>
      </c>
      <c r="I9" s="19">
        <v>0</v>
      </c>
      <c r="J9" s="19">
        <v>0</v>
      </c>
      <c r="K9" s="19">
        <v>0</v>
      </c>
      <c r="L9" s="22">
        <v>0</v>
      </c>
      <c r="M9" s="22">
        <v>0</v>
      </c>
      <c r="N9" s="22">
        <v>0</v>
      </c>
      <c r="O9" s="19">
        <v>0</v>
      </c>
      <c r="Q9" s="19">
        <v>0</v>
      </c>
      <c r="R9" s="19">
        <v>0</v>
      </c>
      <c r="S9" s="19">
        <v>0</v>
      </c>
      <c r="T9" s="19">
        <v>0</v>
      </c>
      <c r="U9" s="20">
        <v>0</v>
      </c>
      <c r="V9" s="20">
        <v>0</v>
      </c>
      <c r="W9" s="20">
        <v>0</v>
      </c>
      <c r="X9" s="20">
        <v>0</v>
      </c>
      <c r="Y9" s="20">
        <v>0</v>
      </c>
    </row>
    <row r="10" spans="1:25">
      <c r="A10" s="18" t="s">
        <v>337</v>
      </c>
      <c r="B10" s="19">
        <v>0</v>
      </c>
      <c r="C10" s="19">
        <v>25</v>
      </c>
      <c r="D10" s="20">
        <v>0</v>
      </c>
      <c r="E10" s="19">
        <v>24</v>
      </c>
      <c r="F10" s="19">
        <v>0</v>
      </c>
      <c r="G10" s="19">
        <v>0</v>
      </c>
      <c r="H10" s="19">
        <v>0</v>
      </c>
      <c r="I10" s="19">
        <v>0</v>
      </c>
      <c r="J10" s="19">
        <v>0</v>
      </c>
      <c r="K10" s="19">
        <v>0</v>
      </c>
      <c r="L10" s="22">
        <v>0</v>
      </c>
      <c r="M10" s="22">
        <v>0</v>
      </c>
      <c r="N10" s="22">
        <v>0</v>
      </c>
      <c r="O10" s="19">
        <v>25</v>
      </c>
      <c r="Q10" s="19">
        <v>0</v>
      </c>
      <c r="R10" s="19">
        <v>0</v>
      </c>
      <c r="S10" s="19">
        <v>0</v>
      </c>
      <c r="T10" s="19">
        <v>0</v>
      </c>
      <c r="U10" s="20">
        <v>0</v>
      </c>
      <c r="V10" s="20">
        <v>0</v>
      </c>
      <c r="W10" s="20">
        <v>7704</v>
      </c>
      <c r="X10" s="20">
        <v>0</v>
      </c>
      <c r="Y10" s="20">
        <v>0</v>
      </c>
    </row>
    <row r="11" spans="1:25">
      <c r="A11" s="18" t="s">
        <v>338</v>
      </c>
      <c r="B11" s="19">
        <v>0</v>
      </c>
      <c r="C11" s="19">
        <v>12</v>
      </c>
      <c r="D11" s="20">
        <v>0</v>
      </c>
      <c r="E11" s="19">
        <v>12</v>
      </c>
      <c r="F11" s="19">
        <v>0</v>
      </c>
      <c r="G11" s="19">
        <v>0</v>
      </c>
      <c r="H11" s="19">
        <v>0</v>
      </c>
      <c r="I11" s="19">
        <v>0</v>
      </c>
      <c r="J11" s="19">
        <v>0</v>
      </c>
      <c r="K11" s="19">
        <v>0</v>
      </c>
      <c r="L11" s="22">
        <v>0</v>
      </c>
      <c r="M11" s="22">
        <v>0</v>
      </c>
      <c r="N11" s="22">
        <v>0</v>
      </c>
      <c r="O11" s="19">
        <v>12</v>
      </c>
      <c r="Q11" s="19">
        <v>0</v>
      </c>
      <c r="R11" s="19">
        <v>0</v>
      </c>
      <c r="S11" s="19">
        <v>0</v>
      </c>
      <c r="T11" s="19">
        <v>0</v>
      </c>
      <c r="U11" s="20">
        <v>0</v>
      </c>
      <c r="V11" s="20">
        <v>0</v>
      </c>
      <c r="W11" s="20">
        <v>3810</v>
      </c>
      <c r="X11" s="20">
        <v>0</v>
      </c>
      <c r="Y11" s="20">
        <v>0</v>
      </c>
    </row>
    <row r="12" spans="1:25">
      <c r="A12" s="18" t="s">
        <v>339</v>
      </c>
      <c r="B12" s="19">
        <v>0</v>
      </c>
      <c r="C12" s="19">
        <v>51</v>
      </c>
      <c r="D12" s="20">
        <v>0</v>
      </c>
      <c r="E12" s="19">
        <v>36</v>
      </c>
      <c r="F12" s="19">
        <v>0</v>
      </c>
      <c r="G12" s="19">
        <v>0</v>
      </c>
      <c r="H12" s="19">
        <v>0</v>
      </c>
      <c r="I12" s="19">
        <v>0</v>
      </c>
      <c r="J12" s="19">
        <v>0</v>
      </c>
      <c r="K12" s="19">
        <v>0</v>
      </c>
      <c r="L12" s="22">
        <v>0</v>
      </c>
      <c r="M12" s="22">
        <v>0</v>
      </c>
      <c r="N12" s="22">
        <v>0</v>
      </c>
      <c r="O12" s="19">
        <v>51</v>
      </c>
      <c r="Q12" s="19">
        <v>0</v>
      </c>
      <c r="R12" s="19">
        <v>0</v>
      </c>
      <c r="S12" s="19">
        <v>0</v>
      </c>
      <c r="T12" s="19">
        <v>0</v>
      </c>
      <c r="U12" s="20">
        <v>0</v>
      </c>
      <c r="V12" s="20">
        <v>0</v>
      </c>
      <c r="W12" s="20">
        <v>17472</v>
      </c>
      <c r="X12" s="20">
        <v>0</v>
      </c>
      <c r="Y12" s="20">
        <v>0</v>
      </c>
    </row>
    <row r="13" spans="1:25">
      <c r="A13" s="18" t="s">
        <v>340</v>
      </c>
      <c r="B13" s="19">
        <v>0</v>
      </c>
      <c r="C13" s="19">
        <v>8</v>
      </c>
      <c r="D13" s="20">
        <v>0</v>
      </c>
      <c r="E13" s="19">
        <v>8</v>
      </c>
      <c r="F13" s="19">
        <v>0</v>
      </c>
      <c r="G13" s="19">
        <v>0</v>
      </c>
      <c r="H13" s="19">
        <v>0</v>
      </c>
      <c r="I13" s="19">
        <v>0</v>
      </c>
      <c r="J13" s="19">
        <v>0</v>
      </c>
      <c r="K13" s="19">
        <v>0</v>
      </c>
      <c r="L13" s="22">
        <v>0</v>
      </c>
      <c r="M13" s="22">
        <v>0</v>
      </c>
      <c r="N13" s="22">
        <v>0</v>
      </c>
      <c r="O13" s="19">
        <v>8</v>
      </c>
      <c r="Q13" s="19">
        <v>0</v>
      </c>
      <c r="R13" s="19">
        <v>0</v>
      </c>
      <c r="S13" s="19">
        <v>0</v>
      </c>
      <c r="T13" s="19">
        <v>0</v>
      </c>
      <c r="U13" s="20">
        <v>0</v>
      </c>
      <c r="V13" s="20">
        <v>0</v>
      </c>
      <c r="W13" s="20">
        <v>2586</v>
      </c>
      <c r="X13" s="20">
        <v>0</v>
      </c>
      <c r="Y13" s="20">
        <v>0</v>
      </c>
    </row>
    <row r="14" spans="1:25">
      <c r="A14" s="18" t="s">
        <v>341</v>
      </c>
      <c r="B14" s="19">
        <v>0</v>
      </c>
      <c r="C14" s="19">
        <v>10</v>
      </c>
      <c r="D14" s="20">
        <v>0</v>
      </c>
      <c r="E14" s="19">
        <v>9</v>
      </c>
      <c r="F14" s="19">
        <v>0</v>
      </c>
      <c r="G14" s="19">
        <v>0</v>
      </c>
      <c r="H14" s="19">
        <v>0</v>
      </c>
      <c r="I14" s="19">
        <v>0</v>
      </c>
      <c r="J14" s="19">
        <v>0</v>
      </c>
      <c r="K14" s="19">
        <v>0</v>
      </c>
      <c r="L14" s="22">
        <v>0</v>
      </c>
      <c r="M14" s="22">
        <v>0</v>
      </c>
      <c r="N14" s="22">
        <v>0</v>
      </c>
      <c r="O14" s="19">
        <v>10</v>
      </c>
      <c r="Q14" s="19">
        <v>0</v>
      </c>
      <c r="R14" s="19">
        <v>0</v>
      </c>
      <c r="S14" s="19">
        <v>0</v>
      </c>
      <c r="T14" s="19">
        <v>0</v>
      </c>
      <c r="U14" s="20">
        <v>0</v>
      </c>
      <c r="V14" s="20">
        <v>0</v>
      </c>
      <c r="W14" s="20">
        <v>3464</v>
      </c>
      <c r="X14" s="20">
        <v>0</v>
      </c>
      <c r="Y14" s="20">
        <v>0</v>
      </c>
    </row>
    <row r="15" spans="1:25">
      <c r="A15" s="18" t="s">
        <v>342</v>
      </c>
      <c r="B15" s="19">
        <v>0</v>
      </c>
      <c r="C15" s="19">
        <v>29</v>
      </c>
      <c r="D15" s="20">
        <v>0</v>
      </c>
      <c r="E15" s="19">
        <v>29</v>
      </c>
      <c r="F15" s="19">
        <v>0</v>
      </c>
      <c r="G15" s="19">
        <v>0</v>
      </c>
      <c r="H15" s="19">
        <v>0</v>
      </c>
      <c r="I15" s="19">
        <v>0</v>
      </c>
      <c r="J15" s="19">
        <v>0</v>
      </c>
      <c r="K15" s="19">
        <v>0</v>
      </c>
      <c r="L15" s="22">
        <v>0</v>
      </c>
      <c r="M15" s="22">
        <v>0</v>
      </c>
      <c r="N15" s="22">
        <v>0</v>
      </c>
      <c r="O15" s="19">
        <v>29</v>
      </c>
      <c r="Q15" s="19">
        <v>0</v>
      </c>
      <c r="R15" s="19">
        <v>0</v>
      </c>
      <c r="S15" s="19">
        <v>0</v>
      </c>
      <c r="T15" s="19">
        <v>0</v>
      </c>
      <c r="U15" s="20">
        <v>0</v>
      </c>
      <c r="V15" s="20">
        <v>0</v>
      </c>
      <c r="W15" s="20">
        <v>10456</v>
      </c>
      <c r="X15" s="20">
        <v>0</v>
      </c>
      <c r="Y15" s="20">
        <v>0</v>
      </c>
    </row>
    <row r="16" spans="1:25">
      <c r="A16" s="18" t="s">
        <v>343</v>
      </c>
      <c r="B16" s="19">
        <v>0</v>
      </c>
      <c r="C16" s="19">
        <v>4</v>
      </c>
      <c r="D16" s="20">
        <v>0</v>
      </c>
      <c r="E16" s="19">
        <v>2</v>
      </c>
      <c r="F16" s="19">
        <v>0</v>
      </c>
      <c r="G16" s="19">
        <v>0</v>
      </c>
      <c r="H16" s="19">
        <v>0</v>
      </c>
      <c r="I16" s="19">
        <v>0</v>
      </c>
      <c r="J16" s="19">
        <v>0</v>
      </c>
      <c r="K16" s="19">
        <v>0</v>
      </c>
      <c r="L16" s="22">
        <v>0</v>
      </c>
      <c r="M16" s="22">
        <v>0</v>
      </c>
      <c r="N16" s="22">
        <v>0</v>
      </c>
      <c r="O16" s="19">
        <v>4</v>
      </c>
      <c r="Q16" s="19">
        <v>0</v>
      </c>
      <c r="R16" s="19">
        <v>0</v>
      </c>
      <c r="S16" s="19">
        <v>0</v>
      </c>
      <c r="T16" s="19">
        <v>0</v>
      </c>
      <c r="U16" s="20">
        <v>0</v>
      </c>
      <c r="V16" s="20">
        <v>0</v>
      </c>
      <c r="W16" s="20">
        <v>1768</v>
      </c>
      <c r="X16" s="20">
        <v>0</v>
      </c>
      <c r="Y16" s="20">
        <v>0</v>
      </c>
    </row>
    <row r="17" spans="1:25">
      <c r="A17" s="18" t="s">
        <v>344</v>
      </c>
      <c r="B17" s="19">
        <v>0</v>
      </c>
      <c r="C17" s="19">
        <v>11</v>
      </c>
      <c r="D17" s="20">
        <v>0</v>
      </c>
      <c r="E17" s="19">
        <v>3</v>
      </c>
      <c r="F17" s="19">
        <v>0</v>
      </c>
      <c r="G17" s="19">
        <v>0</v>
      </c>
      <c r="H17" s="19">
        <v>0</v>
      </c>
      <c r="I17" s="19">
        <v>0</v>
      </c>
      <c r="J17" s="19">
        <v>0</v>
      </c>
      <c r="K17" s="19">
        <v>0</v>
      </c>
      <c r="L17" s="22">
        <v>0</v>
      </c>
      <c r="M17" s="22">
        <v>0</v>
      </c>
      <c r="N17" s="22">
        <v>0</v>
      </c>
      <c r="O17" s="19">
        <v>11</v>
      </c>
      <c r="Q17" s="19">
        <v>0</v>
      </c>
      <c r="R17" s="19">
        <v>0</v>
      </c>
      <c r="S17" s="19">
        <v>0</v>
      </c>
      <c r="T17" s="19">
        <v>0</v>
      </c>
      <c r="U17" s="20">
        <v>0</v>
      </c>
      <c r="V17" s="20">
        <v>0</v>
      </c>
      <c r="W17" s="20">
        <v>3837</v>
      </c>
      <c r="X17" s="20">
        <v>0</v>
      </c>
      <c r="Y17" s="20">
        <v>0</v>
      </c>
    </row>
    <row r="18" spans="1:25">
      <c r="A18" s="18" t="s">
        <v>345</v>
      </c>
      <c r="B18" s="19">
        <v>0</v>
      </c>
      <c r="C18" s="19">
        <v>5</v>
      </c>
      <c r="D18" s="20">
        <v>0</v>
      </c>
      <c r="E18" s="19">
        <v>4</v>
      </c>
      <c r="F18" s="19">
        <v>0</v>
      </c>
      <c r="G18" s="19">
        <v>0</v>
      </c>
      <c r="H18" s="19">
        <v>0</v>
      </c>
      <c r="I18" s="19">
        <v>0</v>
      </c>
      <c r="J18" s="19">
        <v>0</v>
      </c>
      <c r="K18" s="19">
        <v>0</v>
      </c>
      <c r="L18" s="22">
        <v>0</v>
      </c>
      <c r="M18" s="22">
        <v>0</v>
      </c>
      <c r="N18" s="22">
        <v>0</v>
      </c>
      <c r="O18" s="19">
        <v>5</v>
      </c>
      <c r="Q18" s="19">
        <v>0</v>
      </c>
      <c r="R18" s="19">
        <v>0</v>
      </c>
      <c r="S18" s="19">
        <v>0</v>
      </c>
      <c r="T18" s="19">
        <v>0</v>
      </c>
      <c r="U18" s="20">
        <v>0</v>
      </c>
      <c r="V18" s="20">
        <v>0</v>
      </c>
      <c r="W18" s="20">
        <v>2014</v>
      </c>
      <c r="X18" s="20">
        <v>0</v>
      </c>
      <c r="Y18" s="20">
        <v>0</v>
      </c>
    </row>
    <row r="19" spans="1:25">
      <c r="A19" s="18" t="s">
        <v>346</v>
      </c>
      <c r="B19" s="19">
        <v>0</v>
      </c>
      <c r="C19" s="19">
        <v>4</v>
      </c>
      <c r="D19" s="20">
        <v>0</v>
      </c>
      <c r="E19" s="19">
        <v>2</v>
      </c>
      <c r="F19" s="19">
        <v>0</v>
      </c>
      <c r="G19" s="19">
        <v>0</v>
      </c>
      <c r="H19" s="19">
        <v>0</v>
      </c>
      <c r="I19" s="19">
        <v>0</v>
      </c>
      <c r="J19" s="19">
        <v>0</v>
      </c>
      <c r="K19" s="19">
        <v>0</v>
      </c>
      <c r="L19" s="22">
        <v>0</v>
      </c>
      <c r="M19" s="22">
        <v>0</v>
      </c>
      <c r="N19" s="22">
        <v>0</v>
      </c>
      <c r="O19" s="19">
        <v>4</v>
      </c>
      <c r="Q19" s="19">
        <v>0</v>
      </c>
      <c r="R19" s="19">
        <v>0</v>
      </c>
      <c r="S19" s="19">
        <v>0</v>
      </c>
      <c r="T19" s="19">
        <v>0</v>
      </c>
      <c r="U19" s="20">
        <v>0</v>
      </c>
      <c r="V19" s="20">
        <v>0</v>
      </c>
      <c r="W19" s="20">
        <v>2112</v>
      </c>
      <c r="X19" s="20">
        <v>0</v>
      </c>
      <c r="Y19" s="20">
        <v>0</v>
      </c>
    </row>
    <row r="20" spans="1:25">
      <c r="A20" s="18" t="s">
        <v>347</v>
      </c>
      <c r="B20" s="19">
        <v>0</v>
      </c>
      <c r="C20" s="19">
        <v>24</v>
      </c>
      <c r="D20" s="20">
        <v>598</v>
      </c>
      <c r="E20" s="19">
        <v>22</v>
      </c>
      <c r="F20" s="19">
        <v>2</v>
      </c>
      <c r="G20" s="19">
        <v>2</v>
      </c>
      <c r="H20" s="19">
        <v>3</v>
      </c>
      <c r="I20" s="19">
        <v>2</v>
      </c>
      <c r="J20" s="19">
        <v>5</v>
      </c>
      <c r="K20" s="19">
        <v>4</v>
      </c>
      <c r="L20" s="22">
        <v>0.20833333333333334</v>
      </c>
      <c r="M20" s="22">
        <v>0.16666666666666666</v>
      </c>
      <c r="N20" s="22">
        <v>-4.1666666666666685E-2</v>
      </c>
      <c r="O20" s="19">
        <v>20</v>
      </c>
      <c r="Q20" s="19">
        <v>2</v>
      </c>
      <c r="R20" s="19">
        <v>0</v>
      </c>
      <c r="S20" s="19">
        <v>0</v>
      </c>
      <c r="T20" s="19">
        <v>4</v>
      </c>
      <c r="U20" s="20">
        <v>2392</v>
      </c>
      <c r="V20" s="20">
        <v>0</v>
      </c>
      <c r="W20" s="20">
        <v>8374</v>
      </c>
      <c r="X20" s="20">
        <v>4</v>
      </c>
      <c r="Y20" s="20">
        <v>4</v>
      </c>
    </row>
    <row r="21" spans="1:25">
      <c r="A21" s="16" t="s">
        <v>348</v>
      </c>
      <c r="B21" s="13">
        <f>SUM(B9:B20)</f>
        <v>0</v>
      </c>
      <c r="C21" s="13">
        <f>SUM(C9:C20)</f>
        <v>183</v>
      </c>
      <c r="D21" s="14">
        <f>IF(K21 &gt; 0, U21 / K21, 0)</f>
        <v>598</v>
      </c>
      <c r="E21" s="13">
        <f t="shared" ref="E21:K21" si="0">SUM(E9:E20)</f>
        <v>151</v>
      </c>
      <c r="F21" s="13">
        <f t="shared" si="0"/>
        <v>2</v>
      </c>
      <c r="G21" s="13">
        <f t="shared" si="0"/>
        <v>2</v>
      </c>
      <c r="H21" s="13">
        <f t="shared" si="0"/>
        <v>3</v>
      </c>
      <c r="I21" s="13">
        <f t="shared" si="0"/>
        <v>2</v>
      </c>
      <c r="J21" s="13">
        <f t="shared" si="0"/>
        <v>5</v>
      </c>
      <c r="K21" s="13">
        <f t="shared" si="0"/>
        <v>4</v>
      </c>
      <c r="L21" s="15">
        <f>IF(C21 &gt; 0, J21 / C21, 0)</f>
        <v>2.7322404371584699E-2</v>
      </c>
      <c r="M21" s="15">
        <f>IF(C21 &gt; 0, K21 / (C21), 0)</f>
        <v>2.185792349726776E-2</v>
      </c>
      <c r="N21" s="15">
        <f>M21 - L21</f>
        <v>-5.464480874316939E-3</v>
      </c>
      <c r="O21" s="13">
        <f>SUM(O9:O20)</f>
        <v>179</v>
      </c>
      <c r="Q21" s="13">
        <f t="shared" ref="Q21:Y21" si="1">SUM(Q9:Q20)</f>
        <v>2</v>
      </c>
      <c r="R21" s="13">
        <f t="shared" si="1"/>
        <v>0</v>
      </c>
      <c r="S21" s="13">
        <f t="shared" si="1"/>
        <v>0</v>
      </c>
      <c r="T21" s="13">
        <f t="shared" si="1"/>
        <v>4</v>
      </c>
      <c r="U21" s="14">
        <f t="shared" si="1"/>
        <v>2392</v>
      </c>
      <c r="V21" s="14">
        <f t="shared" si="1"/>
        <v>0</v>
      </c>
      <c r="W21" s="14">
        <f t="shared" si="1"/>
        <v>63597</v>
      </c>
      <c r="X21" s="14">
        <f t="shared" si="1"/>
        <v>4</v>
      </c>
      <c r="Y21" s="14">
        <f t="shared" si="1"/>
        <v>4</v>
      </c>
    </row>
    <row r="23" spans="1:25" ht="15.75">
      <c r="A23" s="3" t="s">
        <v>349</v>
      </c>
    </row>
    <row r="24" spans="1:25">
      <c r="A24" s="26"/>
      <c r="B24" s="26"/>
      <c r="C24" s="26"/>
      <c r="D24" s="26"/>
      <c r="E24" s="26"/>
      <c r="F24" s="26"/>
      <c r="G24" s="26"/>
      <c r="H24" s="26"/>
      <c r="I24" s="26"/>
      <c r="J24" s="27" t="s">
        <v>350</v>
      </c>
      <c r="K24" s="27"/>
      <c r="L24" s="26"/>
      <c r="M24" s="26"/>
      <c r="N24" s="26"/>
      <c r="O24" s="26"/>
    </row>
    <row r="25" spans="1:25" ht="25.5">
      <c r="A25" s="4" t="s">
        <v>351</v>
      </c>
      <c r="B25" s="4" t="s">
        <v>352</v>
      </c>
      <c r="C25" s="4" t="s">
        <v>353</v>
      </c>
      <c r="D25" s="4" t="s">
        <v>354</v>
      </c>
      <c r="E25" s="4" t="s">
        <v>355</v>
      </c>
      <c r="F25" s="4" t="s">
        <v>356</v>
      </c>
      <c r="G25" s="5" t="s">
        <v>357</v>
      </c>
      <c r="H25" s="9" t="s">
        <v>358</v>
      </c>
      <c r="I25" s="9" t="s">
        <v>359</v>
      </c>
      <c r="J25" s="9" t="s">
        <v>360</v>
      </c>
      <c r="K25" s="9" t="s">
        <v>361</v>
      </c>
      <c r="L25" s="6" t="s">
        <v>362</v>
      </c>
      <c r="M25" s="6" t="s">
        <v>364</v>
      </c>
      <c r="N25" s="6" t="s">
        <v>365</v>
      </c>
      <c r="O25" s="7" t="s">
        <v>366</v>
      </c>
      <c r="Q25" s="11" t="s">
        <v>363</v>
      </c>
      <c r="R25" s="11" t="s">
        <v>367</v>
      </c>
      <c r="S25" s="11" t="s">
        <v>368</v>
      </c>
    </row>
    <row r="26" spans="1:25">
      <c r="A26" s="17" t="s">
        <v>369</v>
      </c>
    </row>
    <row r="27" spans="1:25">
      <c r="A27" s="18" t="s">
        <v>370</v>
      </c>
      <c r="B27" s="18" t="s">
        <v>371</v>
      </c>
      <c r="C27" s="18" t="s">
        <v>372</v>
      </c>
      <c r="D27" s="18" t="s">
        <v>373</v>
      </c>
      <c r="E27" s="18" t="s">
        <v>374</v>
      </c>
      <c r="F27" s="18" t="s">
        <v>375</v>
      </c>
      <c r="G27" s="19">
        <v>12</v>
      </c>
      <c r="H27" s="23">
        <v>45566</v>
      </c>
      <c r="I27" s="23">
        <v>45930</v>
      </c>
      <c r="J27" s="23">
        <v>45520</v>
      </c>
      <c r="K27" s="23">
        <v>45520</v>
      </c>
      <c r="L27" s="20">
        <v>0</v>
      </c>
      <c r="M27" s="20">
        <v>1196</v>
      </c>
      <c r="N27" s="20">
        <v>1196</v>
      </c>
      <c r="O27" s="21">
        <v>0</v>
      </c>
      <c r="Q27" s="20">
        <v>1082</v>
      </c>
      <c r="R27" s="20">
        <f>N27</f>
        <v>1196</v>
      </c>
      <c r="S27" s="20">
        <v>1196</v>
      </c>
    </row>
    <row r="28" spans="1:25">
      <c r="A28" s="18" t="s">
        <v>376</v>
      </c>
      <c r="B28" s="18" t="s">
        <v>377</v>
      </c>
      <c r="C28" s="18" t="s">
        <v>378</v>
      </c>
      <c r="D28" s="18" t="s">
        <v>379</v>
      </c>
      <c r="E28" s="18" t="s">
        <v>380</v>
      </c>
      <c r="F28" s="18" t="s">
        <v>381</v>
      </c>
      <c r="G28" s="19">
        <v>12</v>
      </c>
      <c r="H28" s="23">
        <v>45580</v>
      </c>
      <c r="I28" s="23">
        <v>45944</v>
      </c>
      <c r="J28" s="23">
        <v>45506</v>
      </c>
      <c r="K28" s="23">
        <v>45506</v>
      </c>
      <c r="L28" s="20">
        <v>0</v>
      </c>
      <c r="M28" s="20">
        <v>1196</v>
      </c>
      <c r="N28" s="20">
        <v>1196</v>
      </c>
      <c r="O28" s="21">
        <v>0</v>
      </c>
      <c r="Q28" s="20">
        <v>1082</v>
      </c>
      <c r="R28" s="20">
        <f>N28</f>
        <v>1196</v>
      </c>
      <c r="S28" s="20">
        <v>1196</v>
      </c>
    </row>
    <row r="29" spans="1:25">
      <c r="A29" s="18" t="s">
        <v>382</v>
      </c>
      <c r="B29" s="18" t="s">
        <v>383</v>
      </c>
      <c r="C29" s="18" t="s">
        <v>384</v>
      </c>
      <c r="D29" s="18" t="s">
        <v>385</v>
      </c>
      <c r="E29" s="18" t="s">
        <v>386</v>
      </c>
      <c r="F29" s="18" t="s">
        <v>387</v>
      </c>
      <c r="G29" s="19">
        <v>12</v>
      </c>
      <c r="H29" s="23">
        <v>45537</v>
      </c>
      <c r="I29" s="23">
        <v>45901</v>
      </c>
      <c r="J29" s="23">
        <v>45504</v>
      </c>
      <c r="K29" s="23">
        <v>45504</v>
      </c>
      <c r="L29" s="20">
        <v>1000</v>
      </c>
      <c r="M29" s="20">
        <v>1196</v>
      </c>
      <c r="N29" s="20">
        <v>0</v>
      </c>
      <c r="O29" s="21">
        <v>13.53</v>
      </c>
      <c r="Q29" s="20">
        <v>4400.3</v>
      </c>
      <c r="R29" s="20">
        <f>N29</f>
        <v>0</v>
      </c>
      <c r="S29" s="20">
        <v>0</v>
      </c>
    </row>
    <row r="30" spans="1:25">
      <c r="B30" s="18" t="s">
        <v>388</v>
      </c>
      <c r="D30" s="18" t="s">
        <v>389</v>
      </c>
      <c r="E30" s="18" t="s">
        <v>390</v>
      </c>
      <c r="F30" s="18" t="s">
        <v>391</v>
      </c>
      <c r="G30" s="19">
        <v>12</v>
      </c>
      <c r="H30" s="23">
        <v>45539</v>
      </c>
      <c r="I30" s="23">
        <v>45903</v>
      </c>
      <c r="J30" s="23">
        <v>45511</v>
      </c>
      <c r="K30" s="23">
        <v>45512</v>
      </c>
      <c r="L30" s="20">
        <v>1000</v>
      </c>
      <c r="M30" s="20">
        <v>0</v>
      </c>
      <c r="N30" s="20">
        <v>0</v>
      </c>
      <c r="O30" s="21">
        <v>12.6</v>
      </c>
      <c r="Q30" s="20">
        <v>0</v>
      </c>
      <c r="R30" s="20">
        <f>N30</f>
        <v>0</v>
      </c>
      <c r="S30" s="20">
        <v>0</v>
      </c>
    </row>
    <row r="31" spans="1:25">
      <c r="A31" s="16" t="s">
        <v>392</v>
      </c>
      <c r="B31" s="12">
        <f>COUNTA(B27:B30)</f>
        <v>4</v>
      </c>
      <c r="G31" s="13">
        <f>IF((COUNTA(G27:G30))=0,0,(SUM(G27:G30))/(COUNTA(G27:G30)))</f>
        <v>12</v>
      </c>
      <c r="L31" s="14">
        <f>IF((COUNTA(L27:L30))=0,0,(SUM(L27:L30))/(COUNTA(L27:L30)))</f>
        <v>500</v>
      </c>
      <c r="M31" s="14">
        <f>IF((COUNTA(M27:M30))=0,0,(SUM(M27:M30))/(COUNTA(M27:M30)))</f>
        <v>897</v>
      </c>
      <c r="N31" s="14">
        <f>IF(B31 &gt; 0, R31 / B31, 0)</f>
        <v>598</v>
      </c>
      <c r="Q31" s="14">
        <f>IF((COUNTA(Q27:Q30))=0,0,(SUM(Q27:Q30))/(COUNTA(Q27:Q30)))</f>
        <v>1641.075</v>
      </c>
      <c r="R31" s="14">
        <f>SUM(R27:R30)</f>
        <v>2392</v>
      </c>
    </row>
  </sheetData>
  <mergeCells count="6">
    <mergeCell ref="A7:E7"/>
    <mergeCell ref="F7:N7"/>
    <mergeCell ref="O7"/>
    <mergeCell ref="A24:I24"/>
    <mergeCell ref="J24:K24"/>
    <mergeCell ref="L24:O24"/>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2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393</v>
      </c>
    </row>
    <row r="3" spans="1:25">
      <c r="A3" s="2" t="s">
        <v>394</v>
      </c>
    </row>
    <row r="4" spans="1:25">
      <c r="A4" s="2" t="s">
        <v>395</v>
      </c>
    </row>
    <row r="6" spans="1:25" ht="15.75">
      <c r="A6" s="3" t="s">
        <v>396</v>
      </c>
    </row>
    <row r="7" spans="1:25">
      <c r="A7" s="26"/>
      <c r="B7" s="26"/>
      <c r="C7" s="26"/>
      <c r="D7" s="26"/>
      <c r="E7" s="26"/>
      <c r="F7" s="27" t="s">
        <v>397</v>
      </c>
      <c r="G7" s="27"/>
      <c r="H7" s="27"/>
      <c r="I7" s="27"/>
      <c r="J7" s="27"/>
      <c r="K7" s="27"/>
      <c r="L7" s="27"/>
      <c r="M7" s="27"/>
      <c r="N7" s="27"/>
      <c r="O7" s="26"/>
    </row>
    <row r="8" spans="1:25" ht="25.5">
      <c r="A8" s="4" t="s">
        <v>398</v>
      </c>
      <c r="B8" s="5" t="s">
        <v>399</v>
      </c>
      <c r="C8" s="5" t="s">
        <v>400</v>
      </c>
      <c r="D8" s="6" t="s">
        <v>401</v>
      </c>
      <c r="E8" s="5" t="s">
        <v>402</v>
      </c>
      <c r="F8" s="5" t="s">
        <v>404</v>
      </c>
      <c r="G8" s="5" t="s">
        <v>405</v>
      </c>
      <c r="H8" s="5" t="s">
        <v>406</v>
      </c>
      <c r="I8" s="5" t="s">
        <v>407</v>
      </c>
      <c r="J8" s="5" t="s">
        <v>408</v>
      </c>
      <c r="K8" s="5" t="s">
        <v>409</v>
      </c>
      <c r="L8" s="8" t="s">
        <v>410</v>
      </c>
      <c r="M8" s="8" t="s">
        <v>411</v>
      </c>
      <c r="N8" s="8" t="s">
        <v>412</v>
      </c>
      <c r="O8" s="5" t="s">
        <v>413</v>
      </c>
      <c r="Q8" s="10" t="s">
        <v>403</v>
      </c>
      <c r="R8" s="10" t="s">
        <v>403</v>
      </c>
      <c r="S8" s="10" t="s">
        <v>403</v>
      </c>
      <c r="T8" s="10" t="s">
        <v>403</v>
      </c>
      <c r="U8" s="11" t="s">
        <v>414</v>
      </c>
      <c r="V8" s="11" t="s">
        <v>415</v>
      </c>
      <c r="W8" s="11" t="s">
        <v>416</v>
      </c>
      <c r="X8" s="11" t="s">
        <v>417</v>
      </c>
      <c r="Y8" s="11" t="s">
        <v>418</v>
      </c>
    </row>
    <row r="9" spans="1:25">
      <c r="A9" s="18" t="s">
        <v>419</v>
      </c>
      <c r="B9" s="19">
        <v>0</v>
      </c>
      <c r="C9" s="19">
        <v>40</v>
      </c>
      <c r="D9" s="20">
        <v>1019.4444444444445</v>
      </c>
      <c r="E9" s="19">
        <v>40</v>
      </c>
      <c r="F9" s="19">
        <v>0</v>
      </c>
      <c r="G9" s="19">
        <v>5</v>
      </c>
      <c r="H9" s="19">
        <v>0</v>
      </c>
      <c r="I9" s="19">
        <v>4</v>
      </c>
      <c r="J9" s="19">
        <v>0</v>
      </c>
      <c r="K9" s="19">
        <v>9</v>
      </c>
      <c r="L9" s="22">
        <v>0</v>
      </c>
      <c r="M9" s="22">
        <v>0.22500000000000001</v>
      </c>
      <c r="N9" s="22">
        <v>0.22500000000000001</v>
      </c>
      <c r="O9" s="19">
        <v>31</v>
      </c>
      <c r="Q9" s="19">
        <v>3</v>
      </c>
      <c r="R9" s="19">
        <v>0</v>
      </c>
      <c r="S9" s="19">
        <v>0</v>
      </c>
      <c r="T9" s="19">
        <v>9</v>
      </c>
      <c r="U9" s="20">
        <v>9175</v>
      </c>
      <c r="V9" s="20">
        <v>0</v>
      </c>
      <c r="W9" s="20">
        <v>15400</v>
      </c>
      <c r="X9" s="20">
        <v>38</v>
      </c>
      <c r="Y9" s="20">
        <v>9</v>
      </c>
    </row>
    <row r="10" spans="1:25">
      <c r="A10" s="16" t="s">
        <v>420</v>
      </c>
      <c r="B10" s="13">
        <f>SUM(B9:B9)</f>
        <v>0</v>
      </c>
      <c r="C10" s="13">
        <f>SUM(C9:C9)</f>
        <v>40</v>
      </c>
      <c r="D10" s="14">
        <f>IF(K10 &gt; 0, U10 / K10, 0)</f>
        <v>1019.4444444444445</v>
      </c>
      <c r="E10" s="13">
        <f t="shared" ref="E10:K10" si="0">SUM(E9:E9)</f>
        <v>40</v>
      </c>
      <c r="F10" s="13">
        <f t="shared" si="0"/>
        <v>0</v>
      </c>
      <c r="G10" s="13">
        <f t="shared" si="0"/>
        <v>5</v>
      </c>
      <c r="H10" s="13">
        <f t="shared" si="0"/>
        <v>0</v>
      </c>
      <c r="I10" s="13">
        <f t="shared" si="0"/>
        <v>4</v>
      </c>
      <c r="J10" s="13">
        <f t="shared" si="0"/>
        <v>0</v>
      </c>
      <c r="K10" s="13">
        <f t="shared" si="0"/>
        <v>9</v>
      </c>
      <c r="L10" s="15">
        <f>IF(C10 &gt; 0, J10 / C10, 0)</f>
        <v>0</v>
      </c>
      <c r="M10" s="15">
        <f>IF(C10 &gt; 0, K10 / (C10), 0)</f>
        <v>0.22500000000000001</v>
      </c>
      <c r="N10" s="15">
        <f>M10 - L10</f>
        <v>0.22500000000000001</v>
      </c>
      <c r="O10" s="13">
        <f>SUM(O9:O9)</f>
        <v>31</v>
      </c>
      <c r="Q10" s="13">
        <f t="shared" ref="Q10:Y10" si="1">SUM(Q9:Q9)</f>
        <v>3</v>
      </c>
      <c r="R10" s="13">
        <f t="shared" si="1"/>
        <v>0</v>
      </c>
      <c r="S10" s="13">
        <f t="shared" si="1"/>
        <v>0</v>
      </c>
      <c r="T10" s="13">
        <f t="shared" si="1"/>
        <v>9</v>
      </c>
      <c r="U10" s="14">
        <f t="shared" si="1"/>
        <v>9175</v>
      </c>
      <c r="V10" s="14">
        <f t="shared" si="1"/>
        <v>0</v>
      </c>
      <c r="W10" s="14">
        <f t="shared" si="1"/>
        <v>15400</v>
      </c>
      <c r="X10" s="14">
        <f t="shared" si="1"/>
        <v>38</v>
      </c>
      <c r="Y10" s="14">
        <f t="shared" si="1"/>
        <v>9</v>
      </c>
    </row>
    <row r="12" spans="1:25" ht="15.75">
      <c r="A12" s="3" t="s">
        <v>421</v>
      </c>
    </row>
    <row r="13" spans="1:25">
      <c r="A13" s="26"/>
      <c r="B13" s="26"/>
      <c r="C13" s="26"/>
      <c r="D13" s="26"/>
      <c r="E13" s="26"/>
      <c r="F13" s="26"/>
      <c r="G13" s="26"/>
      <c r="H13" s="26"/>
      <c r="I13" s="26"/>
      <c r="J13" s="27" t="s">
        <v>422</v>
      </c>
      <c r="K13" s="27"/>
      <c r="L13" s="26"/>
      <c r="M13" s="26"/>
      <c r="N13" s="26"/>
      <c r="O13" s="26"/>
    </row>
    <row r="14" spans="1:25" ht="25.5">
      <c r="A14" s="4" t="s">
        <v>423</v>
      </c>
      <c r="B14" s="4" t="s">
        <v>424</v>
      </c>
      <c r="C14" s="4" t="s">
        <v>425</v>
      </c>
      <c r="D14" s="4" t="s">
        <v>426</v>
      </c>
      <c r="E14" s="4" t="s">
        <v>427</v>
      </c>
      <c r="F14" s="4" t="s">
        <v>428</v>
      </c>
      <c r="G14" s="5" t="s">
        <v>429</v>
      </c>
      <c r="H14" s="9" t="s">
        <v>430</v>
      </c>
      <c r="I14" s="9" t="s">
        <v>431</v>
      </c>
      <c r="J14" s="9" t="s">
        <v>432</v>
      </c>
      <c r="K14" s="9" t="s">
        <v>433</v>
      </c>
      <c r="L14" s="6" t="s">
        <v>434</v>
      </c>
      <c r="M14" s="6" t="s">
        <v>436</v>
      </c>
      <c r="N14" s="6" t="s">
        <v>437</v>
      </c>
      <c r="O14" s="7" t="s">
        <v>438</v>
      </c>
      <c r="Q14" s="11" t="s">
        <v>435</v>
      </c>
      <c r="R14" s="11" t="s">
        <v>439</v>
      </c>
      <c r="S14" s="11" t="s">
        <v>440</v>
      </c>
    </row>
    <row r="15" spans="1:25">
      <c r="A15" s="17" t="s">
        <v>441</v>
      </c>
    </row>
    <row r="16" spans="1:25">
      <c r="A16" s="18" t="s">
        <v>442</v>
      </c>
      <c r="B16" s="18" t="s">
        <v>443</v>
      </c>
      <c r="C16" s="18" t="s">
        <v>444</v>
      </c>
      <c r="D16" s="18" t="s">
        <v>445</v>
      </c>
      <c r="E16" s="18" t="s">
        <v>446</v>
      </c>
      <c r="F16" s="18" t="s">
        <v>447</v>
      </c>
      <c r="G16" s="19">
        <v>12</v>
      </c>
      <c r="H16" s="23">
        <v>45869</v>
      </c>
      <c r="I16" s="23">
        <v>46233</v>
      </c>
      <c r="J16" s="23">
        <v>45533</v>
      </c>
      <c r="K16" s="23">
        <v>45533</v>
      </c>
      <c r="L16" s="20">
        <v>0</v>
      </c>
      <c r="M16" s="20">
        <v>912.75</v>
      </c>
      <c r="N16" s="20">
        <v>1055</v>
      </c>
      <c r="O16" s="21">
        <v>0</v>
      </c>
      <c r="Q16" s="20">
        <v>0</v>
      </c>
      <c r="R16" s="20">
        <f t="shared" ref="R16:R24" si="2">N16</f>
        <v>1055</v>
      </c>
      <c r="S16" s="20">
        <v>1055</v>
      </c>
    </row>
    <row r="17" spans="1:19">
      <c r="A17" s="18" t="s">
        <v>448</v>
      </c>
      <c r="B17" s="18" t="s">
        <v>449</v>
      </c>
      <c r="C17" s="18" t="s">
        <v>450</v>
      </c>
      <c r="D17" s="18" t="s">
        <v>451</v>
      </c>
      <c r="E17" s="18" t="s">
        <v>452</v>
      </c>
      <c r="F17" s="18" t="s">
        <v>453</v>
      </c>
      <c r="G17" s="19">
        <v>12</v>
      </c>
      <c r="H17" s="23">
        <v>45869</v>
      </c>
      <c r="I17" s="23">
        <v>46233</v>
      </c>
      <c r="J17" s="23">
        <v>45538</v>
      </c>
      <c r="K17" s="23">
        <v>45538</v>
      </c>
      <c r="L17" s="20">
        <v>0</v>
      </c>
      <c r="M17" s="20">
        <v>912.75</v>
      </c>
      <c r="N17" s="20">
        <v>985</v>
      </c>
      <c r="O17" s="21">
        <v>0</v>
      </c>
      <c r="Q17" s="20">
        <v>0</v>
      </c>
      <c r="R17" s="20">
        <f t="shared" si="2"/>
        <v>985</v>
      </c>
      <c r="S17" s="20">
        <v>985</v>
      </c>
    </row>
    <row r="18" spans="1:19">
      <c r="A18" s="18" t="s">
        <v>454</v>
      </c>
      <c r="B18" s="18" t="s">
        <v>455</v>
      </c>
      <c r="C18" s="18" t="s">
        <v>456</v>
      </c>
      <c r="D18" s="18" t="s">
        <v>457</v>
      </c>
      <c r="E18" s="18" t="s">
        <v>458</v>
      </c>
      <c r="F18" s="18" t="s">
        <v>459</v>
      </c>
      <c r="G18" s="19">
        <v>12</v>
      </c>
      <c r="H18" s="23">
        <v>45869</v>
      </c>
      <c r="I18" s="23">
        <v>46233</v>
      </c>
      <c r="J18" s="23">
        <v>45530</v>
      </c>
      <c r="K18" s="23">
        <v>45530</v>
      </c>
      <c r="L18" s="20">
        <v>0</v>
      </c>
      <c r="M18" s="20">
        <v>912.75</v>
      </c>
      <c r="N18" s="20">
        <v>985</v>
      </c>
      <c r="O18" s="21">
        <v>0</v>
      </c>
      <c r="Q18" s="20">
        <v>0</v>
      </c>
      <c r="R18" s="20">
        <f t="shared" si="2"/>
        <v>985</v>
      </c>
      <c r="S18" s="20">
        <v>985</v>
      </c>
    </row>
    <row r="19" spans="1:19">
      <c r="A19" s="18" t="s">
        <v>460</v>
      </c>
      <c r="B19" s="18" t="s">
        <v>461</v>
      </c>
      <c r="C19" s="18" t="s">
        <v>462</v>
      </c>
      <c r="D19" s="18" t="s">
        <v>463</v>
      </c>
      <c r="E19" s="18" t="s">
        <v>464</v>
      </c>
      <c r="F19" s="18" t="s">
        <v>465</v>
      </c>
      <c r="G19" s="19">
        <v>12</v>
      </c>
      <c r="H19" s="23">
        <v>45869</v>
      </c>
      <c r="I19" s="23">
        <v>46233</v>
      </c>
      <c r="J19" s="23">
        <v>45530</v>
      </c>
      <c r="K19" s="23">
        <v>45530</v>
      </c>
      <c r="L19" s="20">
        <v>0</v>
      </c>
      <c r="M19" s="20">
        <v>912.75</v>
      </c>
      <c r="N19" s="20">
        <v>985</v>
      </c>
      <c r="O19" s="21">
        <v>0</v>
      </c>
      <c r="Q19" s="20">
        <v>0</v>
      </c>
      <c r="R19" s="20">
        <f t="shared" si="2"/>
        <v>985</v>
      </c>
      <c r="S19" s="20">
        <v>985</v>
      </c>
    </row>
    <row r="20" spans="1:19">
      <c r="B20" s="18" t="s">
        <v>466</v>
      </c>
      <c r="D20" s="18" t="s">
        <v>467</v>
      </c>
      <c r="E20" s="18" t="s">
        <v>468</v>
      </c>
      <c r="F20" s="18" t="s">
        <v>469</v>
      </c>
      <c r="G20" s="19">
        <v>12</v>
      </c>
      <c r="H20" s="23">
        <v>45884</v>
      </c>
      <c r="I20" s="23">
        <v>46233</v>
      </c>
      <c r="J20" s="23">
        <v>45539</v>
      </c>
      <c r="K20" s="23">
        <v>45540</v>
      </c>
      <c r="L20" s="20">
        <v>1005</v>
      </c>
      <c r="M20" s="20">
        <v>0</v>
      </c>
      <c r="N20" s="20">
        <v>1075</v>
      </c>
      <c r="O20" s="21">
        <v>0</v>
      </c>
      <c r="Q20" s="20">
        <v>0</v>
      </c>
      <c r="R20" s="20">
        <f t="shared" si="2"/>
        <v>1075</v>
      </c>
      <c r="S20" s="20">
        <v>1075</v>
      </c>
    </row>
    <row r="21" spans="1:19">
      <c r="B21" s="18" t="s">
        <v>470</v>
      </c>
      <c r="D21" s="18" t="s">
        <v>471</v>
      </c>
      <c r="E21" s="18" t="s">
        <v>472</v>
      </c>
      <c r="F21" s="18" t="s">
        <v>473</v>
      </c>
      <c r="G21" s="19">
        <v>12</v>
      </c>
      <c r="H21" s="23">
        <v>45884</v>
      </c>
      <c r="I21" s="23">
        <v>46233</v>
      </c>
      <c r="J21" s="23">
        <v>45534</v>
      </c>
      <c r="K21" s="23">
        <v>45535</v>
      </c>
      <c r="L21" s="20">
        <v>1005</v>
      </c>
      <c r="M21" s="20">
        <v>0</v>
      </c>
      <c r="N21" s="20">
        <v>1005</v>
      </c>
      <c r="O21" s="21">
        <v>0</v>
      </c>
      <c r="Q21" s="20">
        <v>0</v>
      </c>
      <c r="R21" s="20">
        <f t="shared" si="2"/>
        <v>1005</v>
      </c>
      <c r="S21" s="20">
        <v>1005</v>
      </c>
    </row>
    <row r="22" spans="1:19">
      <c r="B22" s="18" t="s">
        <v>474</v>
      </c>
      <c r="D22" s="18" t="s">
        <v>475</v>
      </c>
      <c r="E22" s="18" t="s">
        <v>476</v>
      </c>
      <c r="F22" s="18" t="s">
        <v>477</v>
      </c>
      <c r="G22" s="19">
        <v>12</v>
      </c>
      <c r="H22" s="23">
        <v>45884</v>
      </c>
      <c r="I22" s="23">
        <v>46233</v>
      </c>
      <c r="J22" s="23">
        <v>45535</v>
      </c>
      <c r="K22" s="23">
        <v>45535</v>
      </c>
      <c r="L22" s="20">
        <v>0</v>
      </c>
      <c r="M22" s="20">
        <v>0</v>
      </c>
      <c r="N22" s="20">
        <v>1005</v>
      </c>
      <c r="O22" s="21">
        <v>0</v>
      </c>
      <c r="Q22" s="20">
        <v>0</v>
      </c>
      <c r="R22" s="20">
        <f t="shared" si="2"/>
        <v>1005</v>
      </c>
      <c r="S22" s="20">
        <v>1005</v>
      </c>
    </row>
    <row r="23" spans="1:19">
      <c r="B23" s="18" t="s">
        <v>478</v>
      </c>
      <c r="D23" s="18" t="s">
        <v>479</v>
      </c>
      <c r="E23" s="18" t="s">
        <v>480</v>
      </c>
      <c r="F23" s="18" t="s">
        <v>481</v>
      </c>
      <c r="G23" s="19">
        <v>12</v>
      </c>
      <c r="H23" s="23">
        <v>45884</v>
      </c>
      <c r="I23" s="23">
        <v>46233</v>
      </c>
      <c r="J23" s="23">
        <v>45538</v>
      </c>
      <c r="K23" s="23">
        <v>45538</v>
      </c>
      <c r="L23" s="20">
        <v>1005</v>
      </c>
      <c r="M23" s="20">
        <v>0</v>
      </c>
      <c r="N23" s="20">
        <v>1005</v>
      </c>
      <c r="O23" s="21">
        <v>0</v>
      </c>
      <c r="Q23" s="20">
        <v>0</v>
      </c>
      <c r="R23" s="20">
        <f t="shared" si="2"/>
        <v>1005</v>
      </c>
      <c r="S23" s="20">
        <v>1005</v>
      </c>
    </row>
    <row r="24" spans="1:19">
      <c r="B24" s="18" t="s">
        <v>482</v>
      </c>
      <c r="D24" s="18" t="s">
        <v>483</v>
      </c>
      <c r="E24" s="18" t="s">
        <v>484</v>
      </c>
      <c r="F24" s="18" t="s">
        <v>485</v>
      </c>
      <c r="G24" s="19">
        <v>12</v>
      </c>
      <c r="H24" s="23">
        <v>45884</v>
      </c>
      <c r="I24" s="23">
        <v>46233</v>
      </c>
      <c r="J24" s="23">
        <v>45534</v>
      </c>
      <c r="K24" s="23">
        <v>45534</v>
      </c>
      <c r="L24" s="20">
        <v>0</v>
      </c>
      <c r="M24" s="20">
        <v>0</v>
      </c>
      <c r="N24" s="20">
        <v>1075</v>
      </c>
      <c r="O24" s="21">
        <v>0</v>
      </c>
      <c r="Q24" s="20">
        <v>0</v>
      </c>
      <c r="R24" s="20">
        <f t="shared" si="2"/>
        <v>1075</v>
      </c>
      <c r="S24" s="20">
        <v>1075</v>
      </c>
    </row>
    <row r="25" spans="1:19">
      <c r="A25" s="16" t="s">
        <v>486</v>
      </c>
      <c r="B25" s="12">
        <f>COUNTA(B16:B24)</f>
        <v>9</v>
      </c>
      <c r="G25" s="13">
        <f>IF((COUNTA(G16:G24))=0,0,(SUM(G16:G24))/(COUNTA(G16:G24)))</f>
        <v>12</v>
      </c>
      <c r="L25" s="14">
        <f>IF((COUNTA(L16:L24))=0,0,(SUM(L16:L24))/(COUNTA(L16:L24)))</f>
        <v>335</v>
      </c>
      <c r="M25" s="14">
        <f>IF((COUNTA(M16:M24))=0,0,(SUM(M16:M24))/(COUNTA(M16:M24)))</f>
        <v>405.66666666666669</v>
      </c>
      <c r="N25" s="14">
        <f>IF(B25 &gt; 0, R25 / B25, 0)</f>
        <v>1019.4444444444445</v>
      </c>
      <c r="Q25" s="14">
        <f>IF((COUNTA(Q16:Q24))=0,0,(SUM(Q16:Q24))/(COUNTA(Q16:Q24)))</f>
        <v>0</v>
      </c>
      <c r="R25" s="14">
        <f>SUM(R16:R24)</f>
        <v>9175</v>
      </c>
    </row>
  </sheetData>
  <mergeCells count="6">
    <mergeCell ref="A7:E7"/>
    <mergeCell ref="F7:N7"/>
    <mergeCell ref="O7"/>
    <mergeCell ref="A13:I13"/>
    <mergeCell ref="J13:K13"/>
    <mergeCell ref="L13:O13"/>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4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487</v>
      </c>
    </row>
    <row r="3" spans="1:25">
      <c r="A3" s="2" t="s">
        <v>488</v>
      </c>
    </row>
    <row r="4" spans="1:25">
      <c r="A4" s="2" t="s">
        <v>489</v>
      </c>
    </row>
    <row r="6" spans="1:25" ht="15.75">
      <c r="A6" s="3" t="s">
        <v>490</v>
      </c>
    </row>
    <row r="7" spans="1:25">
      <c r="A7" s="26"/>
      <c r="B7" s="26"/>
      <c r="C7" s="26"/>
      <c r="D7" s="26"/>
      <c r="E7" s="26"/>
      <c r="F7" s="27" t="s">
        <v>491</v>
      </c>
      <c r="G7" s="27"/>
      <c r="H7" s="27"/>
      <c r="I7" s="27"/>
      <c r="J7" s="27"/>
      <c r="K7" s="27"/>
      <c r="L7" s="27"/>
      <c r="M7" s="27"/>
      <c r="N7" s="27"/>
      <c r="O7" s="26"/>
    </row>
    <row r="8" spans="1:25" ht="25.5">
      <c r="A8" s="4" t="s">
        <v>492</v>
      </c>
      <c r="B8" s="5" t="s">
        <v>493</v>
      </c>
      <c r="C8" s="5" t="s">
        <v>494</v>
      </c>
      <c r="D8" s="6" t="s">
        <v>495</v>
      </c>
      <c r="E8" s="5" t="s">
        <v>496</v>
      </c>
      <c r="F8" s="5" t="s">
        <v>498</v>
      </c>
      <c r="G8" s="5" t="s">
        <v>499</v>
      </c>
      <c r="H8" s="5" t="s">
        <v>500</v>
      </c>
      <c r="I8" s="5" t="s">
        <v>501</v>
      </c>
      <c r="J8" s="5" t="s">
        <v>502</v>
      </c>
      <c r="K8" s="5" t="s">
        <v>503</v>
      </c>
      <c r="L8" s="8" t="s">
        <v>504</v>
      </c>
      <c r="M8" s="8" t="s">
        <v>505</v>
      </c>
      <c r="N8" s="8" t="s">
        <v>506</v>
      </c>
      <c r="O8" s="5" t="s">
        <v>507</v>
      </c>
      <c r="Q8" s="10" t="s">
        <v>497</v>
      </c>
      <c r="R8" s="10" t="s">
        <v>497</v>
      </c>
      <c r="S8" s="10" t="s">
        <v>497</v>
      </c>
      <c r="T8" s="10" t="s">
        <v>497</v>
      </c>
      <c r="U8" s="11" t="s">
        <v>508</v>
      </c>
      <c r="V8" s="11" t="s">
        <v>509</v>
      </c>
      <c r="W8" s="11" t="s">
        <v>510</v>
      </c>
      <c r="X8" s="11" t="s">
        <v>511</v>
      </c>
      <c r="Y8" s="11" t="s">
        <v>512</v>
      </c>
    </row>
    <row r="9" spans="1:25">
      <c r="A9" s="18" t="s">
        <v>513</v>
      </c>
      <c r="B9" s="19">
        <v>0</v>
      </c>
      <c r="C9" s="19">
        <v>2</v>
      </c>
      <c r="D9" s="20">
        <v>0</v>
      </c>
      <c r="E9" s="19">
        <v>2</v>
      </c>
      <c r="F9" s="19">
        <v>0</v>
      </c>
      <c r="G9" s="19">
        <v>0</v>
      </c>
      <c r="H9" s="19">
        <v>0</v>
      </c>
      <c r="I9" s="19">
        <v>0</v>
      </c>
      <c r="J9" s="19">
        <v>0</v>
      </c>
      <c r="K9" s="19">
        <v>0</v>
      </c>
      <c r="L9" s="22">
        <v>0</v>
      </c>
      <c r="M9" s="22">
        <v>0</v>
      </c>
      <c r="N9" s="22">
        <v>0</v>
      </c>
      <c r="O9" s="19">
        <v>2</v>
      </c>
      <c r="Q9" s="19">
        <v>0</v>
      </c>
      <c r="R9" s="19">
        <v>0</v>
      </c>
      <c r="S9" s="19">
        <v>0</v>
      </c>
      <c r="T9" s="19">
        <v>0</v>
      </c>
      <c r="U9" s="20">
        <v>0</v>
      </c>
      <c r="V9" s="20">
        <v>0</v>
      </c>
      <c r="W9" s="20">
        <v>1146</v>
      </c>
      <c r="X9" s="20">
        <v>2</v>
      </c>
      <c r="Y9" s="20">
        <v>0</v>
      </c>
    </row>
    <row r="10" spans="1:25">
      <c r="A10" s="18" t="s">
        <v>514</v>
      </c>
      <c r="B10" s="19">
        <v>0</v>
      </c>
      <c r="C10" s="19">
        <v>2</v>
      </c>
      <c r="D10" s="20">
        <v>970</v>
      </c>
      <c r="E10" s="19">
        <v>2</v>
      </c>
      <c r="F10" s="19">
        <v>0</v>
      </c>
      <c r="G10" s="19">
        <v>1</v>
      </c>
      <c r="H10" s="19">
        <v>0</v>
      </c>
      <c r="I10" s="19">
        <v>1</v>
      </c>
      <c r="J10" s="19">
        <v>0</v>
      </c>
      <c r="K10" s="19">
        <v>2</v>
      </c>
      <c r="L10" s="22">
        <v>0</v>
      </c>
      <c r="M10" s="22">
        <v>1</v>
      </c>
      <c r="N10" s="22">
        <v>1</v>
      </c>
      <c r="O10" s="19">
        <v>0</v>
      </c>
      <c r="Q10" s="19">
        <v>0</v>
      </c>
      <c r="R10" s="19">
        <v>0</v>
      </c>
      <c r="S10" s="19">
        <v>0</v>
      </c>
      <c r="T10" s="19">
        <v>2</v>
      </c>
      <c r="U10" s="20">
        <v>1940</v>
      </c>
      <c r="V10" s="20">
        <v>0</v>
      </c>
      <c r="W10" s="20">
        <v>1180</v>
      </c>
      <c r="X10" s="20">
        <v>2</v>
      </c>
      <c r="Y10" s="20">
        <v>2</v>
      </c>
    </row>
    <row r="11" spans="1:25">
      <c r="A11" s="18" t="s">
        <v>515</v>
      </c>
      <c r="B11" s="19">
        <v>0</v>
      </c>
      <c r="C11" s="19">
        <v>12</v>
      </c>
      <c r="D11" s="20">
        <v>960</v>
      </c>
      <c r="E11" s="19">
        <v>12</v>
      </c>
      <c r="F11" s="19">
        <v>0</v>
      </c>
      <c r="G11" s="19">
        <v>0</v>
      </c>
      <c r="H11" s="19">
        <v>0</v>
      </c>
      <c r="I11" s="19">
        <v>1</v>
      </c>
      <c r="J11" s="19">
        <v>0</v>
      </c>
      <c r="K11" s="19">
        <v>1</v>
      </c>
      <c r="L11" s="22">
        <v>0</v>
      </c>
      <c r="M11" s="22">
        <v>8.3333333333333329E-2</v>
      </c>
      <c r="N11" s="22">
        <v>8.3333333333333329E-2</v>
      </c>
      <c r="O11" s="19">
        <v>11</v>
      </c>
      <c r="Q11" s="19">
        <v>0</v>
      </c>
      <c r="R11" s="19">
        <v>0</v>
      </c>
      <c r="S11" s="19">
        <v>0</v>
      </c>
      <c r="T11" s="19">
        <v>1</v>
      </c>
      <c r="U11" s="20">
        <v>960</v>
      </c>
      <c r="V11" s="20">
        <v>0</v>
      </c>
      <c r="W11" s="20">
        <v>5337</v>
      </c>
      <c r="X11" s="20">
        <v>12</v>
      </c>
      <c r="Y11" s="20">
        <v>1</v>
      </c>
    </row>
    <row r="12" spans="1:25">
      <c r="A12" s="18" t="s">
        <v>516</v>
      </c>
      <c r="B12" s="19">
        <v>0</v>
      </c>
      <c r="C12" s="19">
        <v>12</v>
      </c>
      <c r="D12" s="20">
        <v>0</v>
      </c>
      <c r="E12" s="19">
        <v>12</v>
      </c>
      <c r="F12" s="19">
        <v>0</v>
      </c>
      <c r="G12" s="19">
        <v>0</v>
      </c>
      <c r="H12" s="19">
        <v>0</v>
      </c>
      <c r="I12" s="19">
        <v>0</v>
      </c>
      <c r="J12" s="19">
        <v>0</v>
      </c>
      <c r="K12" s="19">
        <v>0</v>
      </c>
      <c r="L12" s="22">
        <v>0</v>
      </c>
      <c r="M12" s="22">
        <v>0</v>
      </c>
      <c r="N12" s="22">
        <v>0</v>
      </c>
      <c r="O12" s="19">
        <v>12</v>
      </c>
      <c r="Q12" s="19">
        <v>0</v>
      </c>
      <c r="R12" s="19">
        <v>0</v>
      </c>
      <c r="S12" s="19">
        <v>0</v>
      </c>
      <c r="T12" s="19">
        <v>0</v>
      </c>
      <c r="U12" s="20">
        <v>0</v>
      </c>
      <c r="V12" s="20">
        <v>0</v>
      </c>
      <c r="W12" s="20">
        <v>5376</v>
      </c>
      <c r="X12" s="20">
        <v>12</v>
      </c>
      <c r="Y12" s="20">
        <v>0</v>
      </c>
    </row>
    <row r="13" spans="1:25">
      <c r="A13" s="18" t="s">
        <v>517</v>
      </c>
      <c r="B13" s="19">
        <v>0</v>
      </c>
      <c r="C13" s="19">
        <v>16</v>
      </c>
      <c r="D13" s="20">
        <v>746.66666666666663</v>
      </c>
      <c r="E13" s="19">
        <v>16</v>
      </c>
      <c r="F13" s="19">
        <v>0</v>
      </c>
      <c r="G13" s="19">
        <v>0</v>
      </c>
      <c r="H13" s="19">
        <v>0</v>
      </c>
      <c r="I13" s="19">
        <v>3</v>
      </c>
      <c r="J13" s="19">
        <v>0</v>
      </c>
      <c r="K13" s="19">
        <v>3</v>
      </c>
      <c r="L13" s="22">
        <v>0</v>
      </c>
      <c r="M13" s="22">
        <v>0.1875</v>
      </c>
      <c r="N13" s="22">
        <v>0.1875</v>
      </c>
      <c r="O13" s="19">
        <v>13</v>
      </c>
      <c r="Q13" s="19">
        <v>0</v>
      </c>
      <c r="R13" s="19">
        <v>0</v>
      </c>
      <c r="S13" s="19">
        <v>0</v>
      </c>
      <c r="T13" s="19">
        <v>3</v>
      </c>
      <c r="U13" s="20">
        <v>2240</v>
      </c>
      <c r="V13" s="20">
        <v>0</v>
      </c>
      <c r="W13" s="20">
        <v>6944</v>
      </c>
      <c r="X13" s="20">
        <v>16</v>
      </c>
      <c r="Y13" s="20">
        <v>3</v>
      </c>
    </row>
    <row r="14" spans="1:25">
      <c r="A14" s="18" t="s">
        <v>518</v>
      </c>
      <c r="B14" s="19">
        <v>0</v>
      </c>
      <c r="C14" s="19">
        <v>16</v>
      </c>
      <c r="D14" s="20">
        <v>740</v>
      </c>
      <c r="E14" s="19">
        <v>16</v>
      </c>
      <c r="F14" s="19">
        <v>0</v>
      </c>
      <c r="G14" s="19">
        <v>0</v>
      </c>
      <c r="H14" s="19">
        <v>0</v>
      </c>
      <c r="I14" s="19">
        <v>4</v>
      </c>
      <c r="J14" s="19">
        <v>0</v>
      </c>
      <c r="K14" s="19">
        <v>4</v>
      </c>
      <c r="L14" s="22">
        <v>0</v>
      </c>
      <c r="M14" s="22">
        <v>0.25</v>
      </c>
      <c r="N14" s="22">
        <v>0.25</v>
      </c>
      <c r="O14" s="19">
        <v>12</v>
      </c>
      <c r="Q14" s="19">
        <v>1</v>
      </c>
      <c r="R14" s="19">
        <v>0</v>
      </c>
      <c r="S14" s="19">
        <v>0</v>
      </c>
      <c r="T14" s="19">
        <v>4</v>
      </c>
      <c r="U14" s="20">
        <v>2960</v>
      </c>
      <c r="V14" s="20">
        <v>0</v>
      </c>
      <c r="W14" s="20">
        <v>5856</v>
      </c>
      <c r="X14" s="20">
        <v>16</v>
      </c>
      <c r="Y14" s="20">
        <v>4</v>
      </c>
    </row>
    <row r="15" spans="1:25">
      <c r="A15" s="18" t="s">
        <v>519</v>
      </c>
      <c r="B15" s="19">
        <v>0</v>
      </c>
      <c r="C15" s="19">
        <v>4</v>
      </c>
      <c r="D15" s="20">
        <v>862.5</v>
      </c>
      <c r="E15" s="19">
        <v>4</v>
      </c>
      <c r="F15" s="19">
        <v>0</v>
      </c>
      <c r="G15" s="19">
        <v>0</v>
      </c>
      <c r="H15" s="19">
        <v>0</v>
      </c>
      <c r="I15" s="19">
        <v>4</v>
      </c>
      <c r="J15" s="19">
        <v>0</v>
      </c>
      <c r="K15" s="19">
        <v>4</v>
      </c>
      <c r="L15" s="22">
        <v>0</v>
      </c>
      <c r="M15" s="22">
        <v>1</v>
      </c>
      <c r="N15" s="22">
        <v>1</v>
      </c>
      <c r="O15" s="19">
        <v>0</v>
      </c>
      <c r="Q15" s="19">
        <v>0</v>
      </c>
      <c r="R15" s="19">
        <v>0</v>
      </c>
      <c r="S15" s="19">
        <v>0</v>
      </c>
      <c r="T15" s="19">
        <v>4</v>
      </c>
      <c r="U15" s="20">
        <v>3450</v>
      </c>
      <c r="V15" s="20">
        <v>0</v>
      </c>
      <c r="W15" s="20">
        <v>1932</v>
      </c>
      <c r="X15" s="20">
        <v>4</v>
      </c>
      <c r="Y15" s="20">
        <v>4</v>
      </c>
    </row>
    <row r="16" spans="1:25">
      <c r="A16" s="18" t="s">
        <v>520</v>
      </c>
      <c r="B16" s="19">
        <v>0</v>
      </c>
      <c r="C16" s="19">
        <v>20</v>
      </c>
      <c r="D16" s="20">
        <v>0</v>
      </c>
      <c r="E16" s="19">
        <v>20</v>
      </c>
      <c r="F16" s="19">
        <v>0</v>
      </c>
      <c r="G16" s="19">
        <v>0</v>
      </c>
      <c r="H16" s="19">
        <v>0</v>
      </c>
      <c r="I16" s="19">
        <v>0</v>
      </c>
      <c r="J16" s="19">
        <v>0</v>
      </c>
      <c r="K16" s="19">
        <v>0</v>
      </c>
      <c r="L16" s="22">
        <v>0</v>
      </c>
      <c r="M16" s="22">
        <v>0</v>
      </c>
      <c r="N16" s="22">
        <v>0</v>
      </c>
      <c r="O16" s="19">
        <v>20</v>
      </c>
      <c r="Q16" s="19">
        <v>2</v>
      </c>
      <c r="R16" s="19">
        <v>0</v>
      </c>
      <c r="S16" s="19">
        <v>0</v>
      </c>
      <c r="T16" s="19">
        <v>0</v>
      </c>
      <c r="U16" s="20">
        <v>0</v>
      </c>
      <c r="V16" s="20">
        <v>0</v>
      </c>
      <c r="W16" s="20">
        <v>9040</v>
      </c>
      <c r="X16" s="20">
        <v>15</v>
      </c>
      <c r="Y16" s="20">
        <v>0</v>
      </c>
    </row>
    <row r="17" spans="1:25">
      <c r="A17" s="18" t="s">
        <v>521</v>
      </c>
      <c r="B17" s="19">
        <v>0</v>
      </c>
      <c r="C17" s="19">
        <v>20</v>
      </c>
      <c r="D17" s="20">
        <v>0</v>
      </c>
      <c r="E17" s="19">
        <v>20</v>
      </c>
      <c r="F17" s="19">
        <v>0</v>
      </c>
      <c r="G17" s="19">
        <v>0</v>
      </c>
      <c r="H17" s="19">
        <v>0</v>
      </c>
      <c r="I17" s="19">
        <v>0</v>
      </c>
      <c r="J17" s="19">
        <v>0</v>
      </c>
      <c r="K17" s="19">
        <v>0</v>
      </c>
      <c r="L17" s="22">
        <v>0</v>
      </c>
      <c r="M17" s="22">
        <v>0</v>
      </c>
      <c r="N17" s="22">
        <v>0</v>
      </c>
      <c r="O17" s="19">
        <v>20</v>
      </c>
      <c r="Q17" s="19">
        <v>1</v>
      </c>
      <c r="R17" s="19">
        <v>0</v>
      </c>
      <c r="S17" s="19">
        <v>0</v>
      </c>
      <c r="T17" s="19">
        <v>0</v>
      </c>
      <c r="U17" s="20">
        <v>0</v>
      </c>
      <c r="V17" s="20">
        <v>0</v>
      </c>
      <c r="W17" s="20">
        <v>9860</v>
      </c>
      <c r="X17" s="20">
        <v>20</v>
      </c>
      <c r="Y17" s="20">
        <v>0</v>
      </c>
    </row>
    <row r="18" spans="1:25">
      <c r="A18" s="16" t="s">
        <v>522</v>
      </c>
      <c r="B18" s="13">
        <f>SUM(B9:B17)</f>
        <v>0</v>
      </c>
      <c r="C18" s="13">
        <f>SUM(C9:C17)</f>
        <v>104</v>
      </c>
      <c r="D18" s="14">
        <f>IF(K18 &gt; 0, U18 / K18, 0)</f>
        <v>825</v>
      </c>
      <c r="E18" s="13">
        <f t="shared" ref="E18:K18" si="0">SUM(E9:E17)</f>
        <v>104</v>
      </c>
      <c r="F18" s="13">
        <f t="shared" si="0"/>
        <v>0</v>
      </c>
      <c r="G18" s="13">
        <f t="shared" si="0"/>
        <v>1</v>
      </c>
      <c r="H18" s="13">
        <f t="shared" si="0"/>
        <v>0</v>
      </c>
      <c r="I18" s="13">
        <f t="shared" si="0"/>
        <v>13</v>
      </c>
      <c r="J18" s="13">
        <f t="shared" si="0"/>
        <v>0</v>
      </c>
      <c r="K18" s="13">
        <f t="shared" si="0"/>
        <v>14</v>
      </c>
      <c r="L18" s="15">
        <f>IF(C18 &gt; 0, J18 / C18, 0)</f>
        <v>0</v>
      </c>
      <c r="M18" s="15">
        <f>IF(C18 &gt; 0, K18 / (C18), 0)</f>
        <v>0.13461538461538461</v>
      </c>
      <c r="N18" s="15">
        <f>M18 - L18</f>
        <v>0.13461538461538461</v>
      </c>
      <c r="O18" s="13">
        <f>SUM(O9:O17)</f>
        <v>90</v>
      </c>
      <c r="Q18" s="13">
        <f t="shared" ref="Q18:Y18" si="1">SUM(Q9:Q17)</f>
        <v>4</v>
      </c>
      <c r="R18" s="13">
        <f t="shared" si="1"/>
        <v>0</v>
      </c>
      <c r="S18" s="13">
        <f t="shared" si="1"/>
        <v>0</v>
      </c>
      <c r="T18" s="13">
        <f t="shared" si="1"/>
        <v>14</v>
      </c>
      <c r="U18" s="14">
        <f t="shared" si="1"/>
        <v>11550</v>
      </c>
      <c r="V18" s="14">
        <f t="shared" si="1"/>
        <v>0</v>
      </c>
      <c r="W18" s="14">
        <f t="shared" si="1"/>
        <v>46671</v>
      </c>
      <c r="X18" s="14">
        <f t="shared" si="1"/>
        <v>99</v>
      </c>
      <c r="Y18" s="14">
        <f t="shared" si="1"/>
        <v>14</v>
      </c>
    </row>
    <row r="20" spans="1:25" ht="15.75">
      <c r="A20" s="3" t="s">
        <v>523</v>
      </c>
    </row>
    <row r="21" spans="1:25">
      <c r="A21" s="26"/>
      <c r="B21" s="26"/>
      <c r="C21" s="26"/>
      <c r="D21" s="26"/>
      <c r="E21" s="26"/>
      <c r="F21" s="26"/>
      <c r="G21" s="26"/>
      <c r="H21" s="26"/>
      <c r="I21" s="26"/>
      <c r="J21" s="27" t="s">
        <v>524</v>
      </c>
      <c r="K21" s="27"/>
      <c r="L21" s="26"/>
      <c r="M21" s="26"/>
      <c r="N21" s="26"/>
      <c r="O21" s="26"/>
    </row>
    <row r="22" spans="1:25" ht="25.5">
      <c r="A22" s="4" t="s">
        <v>525</v>
      </c>
      <c r="B22" s="4" t="s">
        <v>526</v>
      </c>
      <c r="C22" s="4" t="s">
        <v>527</v>
      </c>
      <c r="D22" s="4" t="s">
        <v>528</v>
      </c>
      <c r="E22" s="4" t="s">
        <v>529</v>
      </c>
      <c r="F22" s="4" t="s">
        <v>530</v>
      </c>
      <c r="G22" s="5" t="s">
        <v>531</v>
      </c>
      <c r="H22" s="9" t="s">
        <v>532</v>
      </c>
      <c r="I22" s="9" t="s">
        <v>533</v>
      </c>
      <c r="J22" s="9" t="s">
        <v>534</v>
      </c>
      <c r="K22" s="9" t="s">
        <v>535</v>
      </c>
      <c r="L22" s="6" t="s">
        <v>536</v>
      </c>
      <c r="M22" s="6" t="s">
        <v>538</v>
      </c>
      <c r="N22" s="6" t="s">
        <v>539</v>
      </c>
      <c r="O22" s="7" t="s">
        <v>540</v>
      </c>
      <c r="Q22" s="11" t="s">
        <v>537</v>
      </c>
      <c r="R22" s="11" t="s">
        <v>541</v>
      </c>
      <c r="S22" s="11" t="s">
        <v>542</v>
      </c>
    </row>
    <row r="23" spans="1:25">
      <c r="A23" s="17" t="s">
        <v>543</v>
      </c>
    </row>
    <row r="24" spans="1:25">
      <c r="A24" s="18" t="s">
        <v>544</v>
      </c>
      <c r="B24" s="18" t="s">
        <v>545</v>
      </c>
      <c r="C24" s="18" t="s">
        <v>546</v>
      </c>
      <c r="D24" s="18" t="s">
        <v>547</v>
      </c>
      <c r="E24" s="18" t="s">
        <v>548</v>
      </c>
      <c r="F24" s="18" t="s">
        <v>549</v>
      </c>
      <c r="G24" s="19">
        <v>12</v>
      </c>
      <c r="H24" s="23">
        <v>45869</v>
      </c>
      <c r="I24" s="23">
        <v>46233</v>
      </c>
      <c r="J24" s="23">
        <v>45527</v>
      </c>
      <c r="K24" s="23">
        <v>45527</v>
      </c>
      <c r="L24" s="20">
        <v>0</v>
      </c>
      <c r="M24" s="20">
        <v>915</v>
      </c>
      <c r="N24" s="20">
        <v>965</v>
      </c>
      <c r="O24" s="21">
        <v>0</v>
      </c>
      <c r="Q24" s="20">
        <v>1030</v>
      </c>
      <c r="R24" s="20">
        <f>N24</f>
        <v>965</v>
      </c>
      <c r="S24" s="20">
        <v>965</v>
      </c>
    </row>
    <row r="25" spans="1:25">
      <c r="B25" s="18" t="s">
        <v>550</v>
      </c>
      <c r="D25" s="18" t="s">
        <v>551</v>
      </c>
      <c r="E25" s="18" t="s">
        <v>552</v>
      </c>
      <c r="F25" s="18" t="s">
        <v>553</v>
      </c>
      <c r="G25" s="19">
        <v>12</v>
      </c>
      <c r="H25" s="23">
        <v>45884</v>
      </c>
      <c r="I25" s="23">
        <v>46233</v>
      </c>
      <c r="J25" s="23">
        <v>45530</v>
      </c>
      <c r="K25" s="23">
        <v>45531</v>
      </c>
      <c r="L25" s="20">
        <v>975</v>
      </c>
      <c r="M25" s="20">
        <v>0</v>
      </c>
      <c r="N25" s="20">
        <v>975</v>
      </c>
      <c r="O25" s="21">
        <v>0</v>
      </c>
      <c r="Q25" s="20">
        <v>0</v>
      </c>
      <c r="R25" s="20">
        <f>N25</f>
        <v>975</v>
      </c>
      <c r="S25" s="20">
        <v>975</v>
      </c>
    </row>
    <row r="26" spans="1:25">
      <c r="A26" s="17" t="s">
        <v>554</v>
      </c>
    </row>
    <row r="27" spans="1:25">
      <c r="A27" s="18" t="s">
        <v>555</v>
      </c>
      <c r="B27" s="18" t="s">
        <v>556</v>
      </c>
      <c r="C27" s="18" t="s">
        <v>557</v>
      </c>
      <c r="D27" s="18" t="s">
        <v>558</v>
      </c>
      <c r="E27" s="18" t="s">
        <v>559</v>
      </c>
      <c r="F27" s="18" t="s">
        <v>560</v>
      </c>
      <c r="G27" s="19">
        <v>12</v>
      </c>
      <c r="H27" s="23">
        <v>45869</v>
      </c>
      <c r="I27" s="23">
        <v>46233</v>
      </c>
      <c r="J27" s="23">
        <v>45531</v>
      </c>
      <c r="K27" s="23">
        <v>45532</v>
      </c>
      <c r="L27" s="20">
        <v>0</v>
      </c>
      <c r="M27" s="20">
        <v>913.75</v>
      </c>
      <c r="N27" s="20">
        <v>960</v>
      </c>
      <c r="O27" s="21">
        <v>0</v>
      </c>
      <c r="Q27" s="20">
        <v>830</v>
      </c>
      <c r="R27" s="20">
        <f>N27</f>
        <v>960</v>
      </c>
      <c r="S27" s="20">
        <v>960</v>
      </c>
    </row>
    <row r="28" spans="1:25">
      <c r="A28" s="17" t="s">
        <v>561</v>
      </c>
    </row>
    <row r="29" spans="1:25">
      <c r="A29" s="18" t="s">
        <v>562</v>
      </c>
      <c r="B29" s="18" t="s">
        <v>563</v>
      </c>
      <c r="C29" s="18" t="s">
        <v>564</v>
      </c>
      <c r="D29" s="18" t="s">
        <v>565</v>
      </c>
      <c r="E29" s="18" t="s">
        <v>566</v>
      </c>
      <c r="F29" s="18" t="s">
        <v>567</v>
      </c>
      <c r="G29" s="19">
        <v>12</v>
      </c>
      <c r="H29" s="23">
        <v>45869</v>
      </c>
      <c r="I29" s="23">
        <v>46233</v>
      </c>
      <c r="J29" s="23">
        <v>45531</v>
      </c>
      <c r="K29" s="23">
        <v>45532</v>
      </c>
      <c r="L29" s="20">
        <v>0</v>
      </c>
      <c r="M29" s="20">
        <v>683.75</v>
      </c>
      <c r="N29" s="20">
        <v>700</v>
      </c>
      <c r="O29" s="21">
        <v>0</v>
      </c>
      <c r="Q29" s="20">
        <v>0</v>
      </c>
      <c r="R29" s="20">
        <f>N29</f>
        <v>700</v>
      </c>
      <c r="S29" s="20">
        <v>700</v>
      </c>
    </row>
    <row r="30" spans="1:25">
      <c r="A30" s="18" t="s">
        <v>568</v>
      </c>
      <c r="B30" s="18" t="s">
        <v>569</v>
      </c>
      <c r="C30" s="18" t="s">
        <v>570</v>
      </c>
      <c r="D30" s="18" t="s">
        <v>571</v>
      </c>
      <c r="E30" s="18" t="s">
        <v>572</v>
      </c>
      <c r="F30" s="18" t="s">
        <v>573</v>
      </c>
      <c r="G30" s="19">
        <v>12</v>
      </c>
      <c r="H30" s="23">
        <v>45869</v>
      </c>
      <c r="I30" s="23">
        <v>46233</v>
      </c>
      <c r="J30" s="23">
        <v>45532</v>
      </c>
      <c r="K30" s="23">
        <v>45532</v>
      </c>
      <c r="L30" s="20">
        <v>0</v>
      </c>
      <c r="M30" s="20">
        <v>683.75</v>
      </c>
      <c r="N30" s="20">
        <v>770</v>
      </c>
      <c r="O30" s="21">
        <v>0</v>
      </c>
      <c r="Q30" s="20">
        <v>795</v>
      </c>
      <c r="R30" s="20">
        <f>N30</f>
        <v>770</v>
      </c>
      <c r="S30" s="20">
        <v>770</v>
      </c>
    </row>
    <row r="31" spans="1:25">
      <c r="A31" s="18" t="s">
        <v>574</v>
      </c>
      <c r="B31" s="18" t="s">
        <v>575</v>
      </c>
      <c r="C31" s="18" t="s">
        <v>576</v>
      </c>
      <c r="D31" s="18" t="s">
        <v>577</v>
      </c>
      <c r="E31" s="18" t="s">
        <v>578</v>
      </c>
      <c r="F31" s="18" t="s">
        <v>579</v>
      </c>
      <c r="G31" s="19">
        <v>12</v>
      </c>
      <c r="H31" s="23">
        <v>45869</v>
      </c>
      <c r="I31" s="23">
        <v>46233</v>
      </c>
      <c r="J31" s="23">
        <v>45531</v>
      </c>
      <c r="K31" s="23">
        <v>45532</v>
      </c>
      <c r="L31" s="20">
        <v>0</v>
      </c>
      <c r="M31" s="20">
        <v>683.75</v>
      </c>
      <c r="N31" s="20">
        <v>770</v>
      </c>
      <c r="O31" s="21">
        <v>0</v>
      </c>
      <c r="Q31" s="20">
        <v>795</v>
      </c>
      <c r="R31" s="20">
        <f>N31</f>
        <v>770</v>
      </c>
      <c r="S31" s="20">
        <v>770</v>
      </c>
    </row>
    <row r="32" spans="1:25">
      <c r="A32" s="17" t="s">
        <v>580</v>
      </c>
    </row>
    <row r="33" spans="1:19">
      <c r="A33" s="18" t="s">
        <v>581</v>
      </c>
      <c r="B33" s="18" t="s">
        <v>582</v>
      </c>
      <c r="C33" s="18" t="s">
        <v>583</v>
      </c>
      <c r="D33" s="18" t="s">
        <v>584</v>
      </c>
      <c r="E33" s="18" t="s">
        <v>585</v>
      </c>
      <c r="F33" s="18" t="s">
        <v>586</v>
      </c>
      <c r="G33" s="19">
        <v>12</v>
      </c>
      <c r="H33" s="23">
        <v>45869</v>
      </c>
      <c r="I33" s="23">
        <v>46233</v>
      </c>
      <c r="J33" s="23">
        <v>45530</v>
      </c>
      <c r="K33" s="23">
        <v>45531</v>
      </c>
      <c r="L33" s="20">
        <v>0</v>
      </c>
      <c r="M33" s="20">
        <v>706.25</v>
      </c>
      <c r="N33" s="20">
        <v>740</v>
      </c>
      <c r="O33" s="21">
        <v>0</v>
      </c>
      <c r="Q33" s="20">
        <v>855</v>
      </c>
      <c r="R33" s="20">
        <f>N33</f>
        <v>740</v>
      </c>
      <c r="S33" s="20">
        <v>740</v>
      </c>
    </row>
    <row r="34" spans="1:19">
      <c r="A34" s="18" t="s">
        <v>587</v>
      </c>
      <c r="B34" s="18" t="s">
        <v>588</v>
      </c>
      <c r="C34" s="18" t="s">
        <v>589</v>
      </c>
      <c r="D34" s="18" t="s">
        <v>590</v>
      </c>
      <c r="E34" s="18" t="s">
        <v>591</v>
      </c>
      <c r="F34" s="18" t="s">
        <v>592</v>
      </c>
      <c r="G34" s="19">
        <v>12</v>
      </c>
      <c r="H34" s="23">
        <v>45869</v>
      </c>
      <c r="I34" s="23">
        <v>46233</v>
      </c>
      <c r="J34" s="23">
        <v>45530</v>
      </c>
      <c r="K34" s="23">
        <v>45531</v>
      </c>
      <c r="L34" s="20">
        <v>0</v>
      </c>
      <c r="M34" s="20">
        <v>706.25</v>
      </c>
      <c r="N34" s="20">
        <v>740</v>
      </c>
      <c r="O34" s="21">
        <v>0</v>
      </c>
      <c r="Q34" s="20">
        <v>855</v>
      </c>
      <c r="R34" s="20">
        <f>N34</f>
        <v>740</v>
      </c>
      <c r="S34" s="20">
        <v>740</v>
      </c>
    </row>
    <row r="35" spans="1:19">
      <c r="A35" s="18" t="s">
        <v>593</v>
      </c>
      <c r="B35" s="18" t="s">
        <v>594</v>
      </c>
      <c r="C35" s="18" t="s">
        <v>595</v>
      </c>
      <c r="D35" s="18" t="s">
        <v>596</v>
      </c>
      <c r="E35" s="18" t="s">
        <v>597</v>
      </c>
      <c r="F35" s="18" t="s">
        <v>598</v>
      </c>
      <c r="G35" s="19">
        <v>12</v>
      </c>
      <c r="H35" s="23">
        <v>45869</v>
      </c>
      <c r="I35" s="23">
        <v>46233</v>
      </c>
      <c r="J35" s="23">
        <v>45530</v>
      </c>
      <c r="K35" s="23">
        <v>45531</v>
      </c>
      <c r="L35" s="20">
        <v>0</v>
      </c>
      <c r="M35" s="20">
        <v>706.25</v>
      </c>
      <c r="N35" s="20">
        <v>740</v>
      </c>
      <c r="O35" s="21">
        <v>0</v>
      </c>
      <c r="Q35" s="20">
        <v>855</v>
      </c>
      <c r="R35" s="20">
        <f>N35</f>
        <v>740</v>
      </c>
      <c r="S35" s="20">
        <v>740</v>
      </c>
    </row>
    <row r="36" spans="1:19">
      <c r="A36" s="18" t="s">
        <v>599</v>
      </c>
      <c r="B36" s="18" t="s">
        <v>600</v>
      </c>
      <c r="C36" s="18" t="s">
        <v>601</v>
      </c>
      <c r="D36" s="18" t="s">
        <v>602</v>
      </c>
      <c r="E36" s="18" t="s">
        <v>603</v>
      </c>
      <c r="F36" s="18" t="s">
        <v>604</v>
      </c>
      <c r="G36" s="19">
        <v>12</v>
      </c>
      <c r="H36" s="23">
        <v>45869</v>
      </c>
      <c r="I36" s="23">
        <v>46233</v>
      </c>
      <c r="J36" s="23">
        <v>45530</v>
      </c>
      <c r="K36" s="23">
        <v>45531</v>
      </c>
      <c r="L36" s="20">
        <v>0</v>
      </c>
      <c r="M36" s="20">
        <v>706.25</v>
      </c>
      <c r="N36" s="20">
        <v>740</v>
      </c>
      <c r="O36" s="21">
        <v>0</v>
      </c>
      <c r="Q36" s="20">
        <v>855</v>
      </c>
      <c r="R36" s="20">
        <f>N36</f>
        <v>740</v>
      </c>
      <c r="S36" s="20">
        <v>740</v>
      </c>
    </row>
    <row r="37" spans="1:19">
      <c r="A37" s="17" t="s">
        <v>605</v>
      </c>
    </row>
    <row r="38" spans="1:19">
      <c r="A38" s="18" t="s">
        <v>606</v>
      </c>
      <c r="B38" s="18" t="s">
        <v>607</v>
      </c>
      <c r="C38" s="18" t="s">
        <v>608</v>
      </c>
      <c r="D38" s="18" t="s">
        <v>609</v>
      </c>
      <c r="E38" s="18" t="s">
        <v>610</v>
      </c>
      <c r="F38" s="18" t="s">
        <v>611</v>
      </c>
      <c r="G38" s="19">
        <v>12</v>
      </c>
      <c r="H38" s="23">
        <v>45869</v>
      </c>
      <c r="I38" s="23">
        <v>46233</v>
      </c>
      <c r="J38" s="23">
        <v>45530</v>
      </c>
      <c r="K38" s="23">
        <v>45530</v>
      </c>
      <c r="L38" s="20">
        <v>0</v>
      </c>
      <c r="M38" s="20">
        <v>798.75</v>
      </c>
      <c r="N38" s="20">
        <v>850</v>
      </c>
      <c r="O38" s="21">
        <v>0</v>
      </c>
      <c r="Q38" s="20">
        <v>910</v>
      </c>
      <c r="R38" s="20">
        <f>N38</f>
        <v>850</v>
      </c>
      <c r="S38" s="20">
        <v>850</v>
      </c>
    </row>
    <row r="39" spans="1:19">
      <c r="A39" s="18" t="s">
        <v>612</v>
      </c>
      <c r="B39" s="18" t="s">
        <v>613</v>
      </c>
      <c r="C39" s="18" t="s">
        <v>614</v>
      </c>
      <c r="D39" s="18" t="s">
        <v>615</v>
      </c>
      <c r="E39" s="18" t="s">
        <v>616</v>
      </c>
      <c r="F39" s="18" t="s">
        <v>617</v>
      </c>
      <c r="G39" s="19">
        <v>12</v>
      </c>
      <c r="H39" s="23">
        <v>45869</v>
      </c>
      <c r="I39" s="23">
        <v>46233</v>
      </c>
      <c r="J39" s="23">
        <v>45531</v>
      </c>
      <c r="K39" s="23">
        <v>45531</v>
      </c>
      <c r="L39" s="20">
        <v>0</v>
      </c>
      <c r="M39" s="20">
        <v>798.75</v>
      </c>
      <c r="N39" s="20">
        <v>875</v>
      </c>
      <c r="O39" s="21">
        <v>0</v>
      </c>
      <c r="Q39" s="20">
        <v>910</v>
      </c>
      <c r="R39" s="20">
        <f>N39</f>
        <v>875</v>
      </c>
      <c r="S39" s="20">
        <v>875</v>
      </c>
    </row>
    <row r="40" spans="1:19">
      <c r="A40" s="18" t="s">
        <v>618</v>
      </c>
      <c r="B40" s="18" t="s">
        <v>619</v>
      </c>
      <c r="C40" s="18" t="s">
        <v>620</v>
      </c>
      <c r="D40" s="18" t="s">
        <v>621</v>
      </c>
      <c r="E40" s="18" t="s">
        <v>622</v>
      </c>
      <c r="F40" s="18" t="s">
        <v>623</v>
      </c>
      <c r="G40" s="19">
        <v>12</v>
      </c>
      <c r="H40" s="23">
        <v>45869</v>
      </c>
      <c r="I40" s="23">
        <v>46233</v>
      </c>
      <c r="J40" s="23">
        <v>45530</v>
      </c>
      <c r="K40" s="23">
        <v>45530</v>
      </c>
      <c r="L40" s="20">
        <v>0</v>
      </c>
      <c r="M40" s="20">
        <v>798.75</v>
      </c>
      <c r="N40" s="20">
        <v>850</v>
      </c>
      <c r="O40" s="21">
        <v>0</v>
      </c>
      <c r="Q40" s="20">
        <v>910</v>
      </c>
      <c r="R40" s="20">
        <f>N40</f>
        <v>850</v>
      </c>
      <c r="S40" s="20">
        <v>850</v>
      </c>
    </row>
    <row r="41" spans="1:19">
      <c r="A41" s="18" t="s">
        <v>624</v>
      </c>
      <c r="B41" s="18" t="s">
        <v>625</v>
      </c>
      <c r="C41" s="18" t="s">
        <v>626</v>
      </c>
      <c r="D41" s="18" t="s">
        <v>627</v>
      </c>
      <c r="E41" s="18" t="s">
        <v>628</v>
      </c>
      <c r="F41" s="18" t="s">
        <v>629</v>
      </c>
      <c r="G41" s="19">
        <v>12</v>
      </c>
      <c r="H41" s="23">
        <v>45869</v>
      </c>
      <c r="I41" s="23">
        <v>46233</v>
      </c>
      <c r="J41" s="23">
        <v>45531</v>
      </c>
      <c r="K41" s="23">
        <v>45531</v>
      </c>
      <c r="L41" s="20">
        <v>0</v>
      </c>
      <c r="M41" s="20">
        <v>798.75</v>
      </c>
      <c r="N41" s="20">
        <v>875</v>
      </c>
      <c r="O41" s="21">
        <v>0</v>
      </c>
      <c r="Q41" s="20">
        <v>910</v>
      </c>
      <c r="R41" s="20">
        <f>N41</f>
        <v>875</v>
      </c>
      <c r="S41" s="20">
        <v>875</v>
      </c>
    </row>
    <row r="42" spans="1:19">
      <c r="A42" s="16" t="s">
        <v>630</v>
      </c>
      <c r="B42" s="12">
        <f>COUNTA(B24:B25)+COUNTA(B27:B27)+COUNTA(B29:B31)+COUNTA(B33:B36)+COUNTA(B38:B41)</f>
        <v>14</v>
      </c>
      <c r="G42" s="13">
        <f>IF((COUNTA(G24:G25)+COUNTA(G27:G27)+COUNTA(G29:G31)+COUNTA(G33:G36)+COUNTA(G38:G41))=0,0,(SUM(G24:G25)+SUM(G27:G27)+SUM(G29:G31)+SUM(G33:G36)+SUM(G38:G41))/(COUNTA(G24:G25)+COUNTA(G27:G27)+COUNTA(G29:G31)+COUNTA(G33:G36)+COUNTA(G38:G41)))</f>
        <v>12</v>
      </c>
      <c r="L42" s="14">
        <f>IF((COUNTA(L24:L25)+COUNTA(L27:L27)+COUNTA(L29:L31)+COUNTA(L33:L36)+COUNTA(L38:L41))=0,0,(SUM(L24:L25)+SUM(L27:L27)+SUM(L29:L31)+SUM(L33:L36)+SUM(L38:L41))/(COUNTA(L24:L25)+COUNTA(L27:L27)+COUNTA(L29:L31)+COUNTA(L33:L36)+COUNTA(L38:L41)))</f>
        <v>69.642857142857139</v>
      </c>
      <c r="M42" s="14">
        <f>IF((COUNTA(M24:M25)+COUNTA(M27:M27)+COUNTA(M29:M31)+COUNTA(M33:M36)+COUNTA(M38:M41))=0,0,(SUM(M24:M25)+SUM(M27:M27)+SUM(M29:M31)+SUM(M33:M36)+SUM(M38:M41))/(COUNTA(M24:M25)+COUNTA(M27:M27)+COUNTA(M29:M31)+COUNTA(M33:M36)+COUNTA(M38:M41)))</f>
        <v>707.14285714285711</v>
      </c>
      <c r="N42" s="14">
        <f>IF(B42 &gt; 0, R42 / B42, 0)</f>
        <v>825</v>
      </c>
      <c r="Q42" s="14">
        <f>IF((COUNTA(Q24:Q25)+COUNTA(Q27:Q27)+COUNTA(Q29:Q31)+COUNTA(Q33:Q36)+COUNTA(Q38:Q41))=0,0,(SUM(Q24:Q25)+SUM(Q27:Q27)+SUM(Q29:Q31)+SUM(Q33:Q36)+SUM(Q38:Q41))/(COUNTA(Q24:Q25)+COUNTA(Q27:Q27)+COUNTA(Q29:Q31)+COUNTA(Q33:Q36)+COUNTA(Q38:Q41)))</f>
        <v>750.71428571428567</v>
      </c>
      <c r="R42" s="14">
        <f>SUM(R24:R25)+SUM(R27:R27)+SUM(R29:R31)+SUM(R33:R36)+SUM(R38:R41)</f>
        <v>11550</v>
      </c>
    </row>
  </sheetData>
  <mergeCells count="6">
    <mergeCell ref="A7:E7"/>
    <mergeCell ref="F7:N7"/>
    <mergeCell ref="O7"/>
    <mergeCell ref="A21:I21"/>
    <mergeCell ref="J21:K21"/>
    <mergeCell ref="L21:O21"/>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29"/>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631</v>
      </c>
    </row>
    <row r="3" spans="1:25">
      <c r="A3" s="2" t="s">
        <v>632</v>
      </c>
    </row>
    <row r="4" spans="1:25">
      <c r="A4" s="2" t="s">
        <v>633</v>
      </c>
    </row>
    <row r="6" spans="1:25" ht="15.75">
      <c r="A6" s="3" t="s">
        <v>634</v>
      </c>
    </row>
    <row r="7" spans="1:25">
      <c r="A7" s="26"/>
      <c r="B7" s="26"/>
      <c r="C7" s="26"/>
      <c r="D7" s="26"/>
      <c r="E7" s="26"/>
      <c r="F7" s="27" t="s">
        <v>635</v>
      </c>
      <c r="G7" s="27"/>
      <c r="H7" s="27"/>
      <c r="I7" s="27"/>
      <c r="J7" s="27"/>
      <c r="K7" s="27"/>
      <c r="L7" s="27"/>
      <c r="M7" s="27"/>
      <c r="N7" s="27"/>
      <c r="O7" s="26"/>
    </row>
    <row r="8" spans="1:25" ht="25.5">
      <c r="A8" s="4" t="s">
        <v>636</v>
      </c>
      <c r="B8" s="5" t="s">
        <v>637</v>
      </c>
      <c r="C8" s="5" t="s">
        <v>638</v>
      </c>
      <c r="D8" s="6" t="s">
        <v>639</v>
      </c>
      <c r="E8" s="5" t="s">
        <v>640</v>
      </c>
      <c r="F8" s="5" t="s">
        <v>642</v>
      </c>
      <c r="G8" s="5" t="s">
        <v>643</v>
      </c>
      <c r="H8" s="5" t="s">
        <v>644</v>
      </c>
      <c r="I8" s="5" t="s">
        <v>645</v>
      </c>
      <c r="J8" s="5" t="s">
        <v>646</v>
      </c>
      <c r="K8" s="5" t="s">
        <v>647</v>
      </c>
      <c r="L8" s="8" t="s">
        <v>648</v>
      </c>
      <c r="M8" s="8" t="s">
        <v>649</v>
      </c>
      <c r="N8" s="8" t="s">
        <v>650</v>
      </c>
      <c r="O8" s="5" t="s">
        <v>651</v>
      </c>
      <c r="Q8" s="10" t="s">
        <v>641</v>
      </c>
      <c r="R8" s="10" t="s">
        <v>641</v>
      </c>
      <c r="S8" s="10" t="s">
        <v>641</v>
      </c>
      <c r="T8" s="10" t="s">
        <v>641</v>
      </c>
      <c r="U8" s="11" t="s">
        <v>652</v>
      </c>
      <c r="V8" s="11" t="s">
        <v>653</v>
      </c>
      <c r="W8" s="11" t="s">
        <v>654</v>
      </c>
      <c r="X8" s="11" t="s">
        <v>655</v>
      </c>
      <c r="Y8" s="11" t="s">
        <v>656</v>
      </c>
    </row>
    <row r="9" spans="1:25">
      <c r="A9" s="18" t="s">
        <v>657</v>
      </c>
      <c r="B9" s="19">
        <v>0</v>
      </c>
      <c r="C9" s="19">
        <v>16</v>
      </c>
      <c r="D9" s="20">
        <v>1510</v>
      </c>
      <c r="E9" s="19">
        <v>15</v>
      </c>
      <c r="F9" s="19">
        <v>0</v>
      </c>
      <c r="G9" s="19">
        <v>0</v>
      </c>
      <c r="H9" s="19">
        <v>0</v>
      </c>
      <c r="I9" s="19">
        <v>1</v>
      </c>
      <c r="J9" s="19">
        <v>0</v>
      </c>
      <c r="K9" s="19">
        <v>1</v>
      </c>
      <c r="L9" s="22">
        <v>0</v>
      </c>
      <c r="M9" s="22">
        <v>6.25E-2</v>
      </c>
      <c r="N9" s="22">
        <v>6.25E-2</v>
      </c>
      <c r="O9" s="19">
        <v>15</v>
      </c>
      <c r="Q9" s="19">
        <v>0</v>
      </c>
      <c r="R9" s="19">
        <v>0</v>
      </c>
      <c r="S9" s="19">
        <v>0</v>
      </c>
      <c r="T9" s="19">
        <v>1</v>
      </c>
      <c r="U9" s="20">
        <v>1510</v>
      </c>
      <c r="V9" s="20">
        <v>0</v>
      </c>
      <c r="W9" s="20">
        <v>8418</v>
      </c>
      <c r="X9" s="20">
        <v>15</v>
      </c>
      <c r="Y9" s="20">
        <v>1</v>
      </c>
    </row>
    <row r="10" spans="1:25">
      <c r="A10" s="18" t="s">
        <v>658</v>
      </c>
      <c r="B10" s="19">
        <v>0</v>
      </c>
      <c r="C10" s="19">
        <v>8</v>
      </c>
      <c r="D10" s="20">
        <v>0</v>
      </c>
      <c r="E10" s="19">
        <v>8</v>
      </c>
      <c r="F10" s="19">
        <v>0</v>
      </c>
      <c r="G10" s="19">
        <v>0</v>
      </c>
      <c r="H10" s="19">
        <v>0</v>
      </c>
      <c r="I10" s="19">
        <v>0</v>
      </c>
      <c r="J10" s="19">
        <v>0</v>
      </c>
      <c r="K10" s="19">
        <v>0</v>
      </c>
      <c r="L10" s="22">
        <v>0</v>
      </c>
      <c r="M10" s="22">
        <v>0</v>
      </c>
      <c r="N10" s="22">
        <v>0</v>
      </c>
      <c r="O10" s="19">
        <v>8</v>
      </c>
      <c r="Q10" s="19">
        <v>0</v>
      </c>
      <c r="R10" s="19">
        <v>0</v>
      </c>
      <c r="S10" s="19">
        <v>0</v>
      </c>
      <c r="T10" s="19">
        <v>0</v>
      </c>
      <c r="U10" s="20">
        <v>0</v>
      </c>
      <c r="V10" s="20">
        <v>0</v>
      </c>
      <c r="W10" s="20">
        <v>2456</v>
      </c>
      <c r="X10" s="20">
        <v>8</v>
      </c>
      <c r="Y10" s="20">
        <v>0</v>
      </c>
    </row>
    <row r="11" spans="1:25">
      <c r="A11" s="18" t="s">
        <v>659</v>
      </c>
      <c r="B11" s="19">
        <v>0</v>
      </c>
      <c r="C11" s="19">
        <v>16</v>
      </c>
      <c r="D11" s="20">
        <v>925</v>
      </c>
      <c r="E11" s="19">
        <v>16</v>
      </c>
      <c r="F11" s="19">
        <v>0</v>
      </c>
      <c r="G11" s="19">
        <v>0</v>
      </c>
      <c r="H11" s="19">
        <v>0</v>
      </c>
      <c r="I11" s="19">
        <v>2</v>
      </c>
      <c r="J11" s="19">
        <v>0</v>
      </c>
      <c r="K11" s="19">
        <v>2</v>
      </c>
      <c r="L11" s="22">
        <v>0</v>
      </c>
      <c r="M11" s="22">
        <v>0.125</v>
      </c>
      <c r="N11" s="22">
        <v>0.125</v>
      </c>
      <c r="O11" s="19">
        <v>14</v>
      </c>
      <c r="Q11" s="19">
        <v>0</v>
      </c>
      <c r="R11" s="19">
        <v>0</v>
      </c>
      <c r="S11" s="19">
        <v>0</v>
      </c>
      <c r="T11" s="19">
        <v>2</v>
      </c>
      <c r="U11" s="20">
        <v>1850</v>
      </c>
      <c r="V11" s="20">
        <v>0</v>
      </c>
      <c r="W11" s="20">
        <v>5040</v>
      </c>
      <c r="X11" s="20">
        <v>16</v>
      </c>
      <c r="Y11" s="20">
        <v>2</v>
      </c>
    </row>
    <row r="12" spans="1:25">
      <c r="A12" s="18" t="s">
        <v>660</v>
      </c>
      <c r="B12" s="19">
        <v>0</v>
      </c>
      <c r="C12" s="19">
        <v>8</v>
      </c>
      <c r="D12" s="20">
        <v>0</v>
      </c>
      <c r="E12" s="19">
        <v>8</v>
      </c>
      <c r="F12" s="19">
        <v>0</v>
      </c>
      <c r="G12" s="19">
        <v>0</v>
      </c>
      <c r="H12" s="19">
        <v>0</v>
      </c>
      <c r="I12" s="19">
        <v>0</v>
      </c>
      <c r="J12" s="19">
        <v>0</v>
      </c>
      <c r="K12" s="19">
        <v>0</v>
      </c>
      <c r="L12" s="22">
        <v>0</v>
      </c>
      <c r="M12" s="22">
        <v>0</v>
      </c>
      <c r="N12" s="22">
        <v>0</v>
      </c>
      <c r="O12" s="19">
        <v>8</v>
      </c>
      <c r="Q12" s="19">
        <v>0</v>
      </c>
      <c r="R12" s="19">
        <v>0</v>
      </c>
      <c r="S12" s="19">
        <v>0</v>
      </c>
      <c r="T12" s="19">
        <v>0</v>
      </c>
      <c r="U12" s="20">
        <v>0</v>
      </c>
      <c r="V12" s="20">
        <v>0</v>
      </c>
      <c r="W12" s="20">
        <v>3656</v>
      </c>
      <c r="X12" s="20">
        <v>8</v>
      </c>
      <c r="Y12" s="20">
        <v>0</v>
      </c>
    </row>
    <row r="13" spans="1:25">
      <c r="A13" s="18" t="s">
        <v>661</v>
      </c>
      <c r="B13" s="19">
        <v>0</v>
      </c>
      <c r="C13" s="19">
        <v>16</v>
      </c>
      <c r="D13" s="20">
        <v>0</v>
      </c>
      <c r="E13" s="19">
        <v>16</v>
      </c>
      <c r="F13" s="19">
        <v>0</v>
      </c>
      <c r="G13" s="19">
        <v>0</v>
      </c>
      <c r="H13" s="19">
        <v>0</v>
      </c>
      <c r="I13" s="19">
        <v>0</v>
      </c>
      <c r="J13" s="19">
        <v>0</v>
      </c>
      <c r="K13" s="19">
        <v>0</v>
      </c>
      <c r="L13" s="22">
        <v>0</v>
      </c>
      <c r="M13" s="22">
        <v>0</v>
      </c>
      <c r="N13" s="22">
        <v>0</v>
      </c>
      <c r="O13" s="19">
        <v>16</v>
      </c>
      <c r="Q13" s="19">
        <v>0</v>
      </c>
      <c r="R13" s="19">
        <v>0</v>
      </c>
      <c r="S13" s="19">
        <v>0</v>
      </c>
      <c r="T13" s="19">
        <v>0</v>
      </c>
      <c r="U13" s="20">
        <v>0</v>
      </c>
      <c r="V13" s="20">
        <v>0</v>
      </c>
      <c r="W13" s="20">
        <v>4976</v>
      </c>
      <c r="X13" s="20">
        <v>14</v>
      </c>
      <c r="Y13" s="20">
        <v>0</v>
      </c>
    </row>
    <row r="14" spans="1:25">
      <c r="A14" s="18" t="s">
        <v>662</v>
      </c>
      <c r="B14" s="19">
        <v>0</v>
      </c>
      <c r="C14" s="19">
        <v>12</v>
      </c>
      <c r="D14" s="20">
        <v>0</v>
      </c>
      <c r="E14" s="19">
        <v>11</v>
      </c>
      <c r="F14" s="19">
        <v>0</v>
      </c>
      <c r="G14" s="19">
        <v>0</v>
      </c>
      <c r="H14" s="19">
        <v>0</v>
      </c>
      <c r="I14" s="19">
        <v>0</v>
      </c>
      <c r="J14" s="19">
        <v>0</v>
      </c>
      <c r="K14" s="19">
        <v>0</v>
      </c>
      <c r="L14" s="22">
        <v>0</v>
      </c>
      <c r="M14" s="22">
        <v>0</v>
      </c>
      <c r="N14" s="22">
        <v>0</v>
      </c>
      <c r="O14" s="19">
        <v>12</v>
      </c>
      <c r="Q14" s="19">
        <v>1</v>
      </c>
      <c r="R14" s="19">
        <v>0</v>
      </c>
      <c r="S14" s="19">
        <v>0</v>
      </c>
      <c r="T14" s="19">
        <v>0</v>
      </c>
      <c r="U14" s="20">
        <v>0</v>
      </c>
      <c r="V14" s="20">
        <v>0</v>
      </c>
      <c r="W14" s="20">
        <v>3828</v>
      </c>
      <c r="X14" s="20">
        <v>11</v>
      </c>
      <c r="Y14" s="20">
        <v>0</v>
      </c>
    </row>
    <row r="15" spans="1:25">
      <c r="A15" s="18" t="s">
        <v>663</v>
      </c>
      <c r="B15" s="19">
        <v>0</v>
      </c>
      <c r="C15" s="19">
        <v>16</v>
      </c>
      <c r="D15" s="20">
        <v>1135</v>
      </c>
      <c r="E15" s="19">
        <v>16</v>
      </c>
      <c r="F15" s="19">
        <v>0</v>
      </c>
      <c r="G15" s="19">
        <v>0</v>
      </c>
      <c r="H15" s="19">
        <v>0</v>
      </c>
      <c r="I15" s="19">
        <v>1</v>
      </c>
      <c r="J15" s="19">
        <v>0</v>
      </c>
      <c r="K15" s="19">
        <v>1</v>
      </c>
      <c r="L15" s="22">
        <v>0</v>
      </c>
      <c r="M15" s="22">
        <v>6.25E-2</v>
      </c>
      <c r="N15" s="22">
        <v>6.25E-2</v>
      </c>
      <c r="O15" s="19">
        <v>15</v>
      </c>
      <c r="Q15" s="19">
        <v>0</v>
      </c>
      <c r="R15" s="19">
        <v>0</v>
      </c>
      <c r="S15" s="19">
        <v>0</v>
      </c>
      <c r="T15" s="19">
        <v>1</v>
      </c>
      <c r="U15" s="20">
        <v>1135</v>
      </c>
      <c r="V15" s="20">
        <v>0</v>
      </c>
      <c r="W15" s="20">
        <v>5337</v>
      </c>
      <c r="X15" s="20">
        <v>15</v>
      </c>
      <c r="Y15" s="20">
        <v>1</v>
      </c>
    </row>
    <row r="16" spans="1:25">
      <c r="A16" s="18" t="s">
        <v>664</v>
      </c>
      <c r="B16" s="19">
        <v>0</v>
      </c>
      <c r="C16" s="19">
        <v>4</v>
      </c>
      <c r="D16" s="20">
        <v>0</v>
      </c>
      <c r="E16" s="19">
        <v>3</v>
      </c>
      <c r="F16" s="19">
        <v>0</v>
      </c>
      <c r="G16" s="19">
        <v>0</v>
      </c>
      <c r="H16" s="19">
        <v>0</v>
      </c>
      <c r="I16" s="19">
        <v>0</v>
      </c>
      <c r="J16" s="19">
        <v>0</v>
      </c>
      <c r="K16" s="19">
        <v>0</v>
      </c>
      <c r="L16" s="22">
        <v>0</v>
      </c>
      <c r="M16" s="22">
        <v>0</v>
      </c>
      <c r="N16" s="22">
        <v>0</v>
      </c>
      <c r="O16" s="19">
        <v>4</v>
      </c>
      <c r="Q16" s="19">
        <v>0</v>
      </c>
      <c r="R16" s="19">
        <v>0</v>
      </c>
      <c r="S16" s="19">
        <v>0</v>
      </c>
      <c r="T16" s="19">
        <v>0</v>
      </c>
      <c r="U16" s="20">
        <v>0</v>
      </c>
      <c r="V16" s="20">
        <v>0</v>
      </c>
      <c r="W16" s="20">
        <v>1396</v>
      </c>
      <c r="X16" s="20">
        <v>3</v>
      </c>
      <c r="Y16" s="20">
        <v>0</v>
      </c>
    </row>
    <row r="17" spans="1:25">
      <c r="A17" s="16" t="s">
        <v>665</v>
      </c>
      <c r="B17" s="13">
        <f>SUM(B9:B16)</f>
        <v>0</v>
      </c>
      <c r="C17" s="13">
        <f>SUM(C9:C16)</f>
        <v>96</v>
      </c>
      <c r="D17" s="14">
        <f>IF(K17 &gt; 0, U17 / K17, 0)</f>
        <v>1123.75</v>
      </c>
      <c r="E17" s="13">
        <f t="shared" ref="E17:K17" si="0">SUM(E9:E16)</f>
        <v>93</v>
      </c>
      <c r="F17" s="13">
        <f t="shared" si="0"/>
        <v>0</v>
      </c>
      <c r="G17" s="13">
        <f t="shared" si="0"/>
        <v>0</v>
      </c>
      <c r="H17" s="13">
        <f t="shared" si="0"/>
        <v>0</v>
      </c>
      <c r="I17" s="13">
        <f t="shared" si="0"/>
        <v>4</v>
      </c>
      <c r="J17" s="13">
        <f t="shared" si="0"/>
        <v>0</v>
      </c>
      <c r="K17" s="13">
        <f t="shared" si="0"/>
        <v>4</v>
      </c>
      <c r="L17" s="15">
        <f>IF(C17 &gt; 0, J17 / C17, 0)</f>
        <v>0</v>
      </c>
      <c r="M17" s="15">
        <f>IF(C17 &gt; 0, K17 / (C17), 0)</f>
        <v>4.1666666666666664E-2</v>
      </c>
      <c r="N17" s="15">
        <f>M17 - L17</f>
        <v>4.1666666666666664E-2</v>
      </c>
      <c r="O17" s="13">
        <f>SUM(O9:O16)</f>
        <v>92</v>
      </c>
      <c r="Q17" s="13">
        <f t="shared" ref="Q17:Y17" si="1">SUM(Q9:Q16)</f>
        <v>1</v>
      </c>
      <c r="R17" s="13">
        <f t="shared" si="1"/>
        <v>0</v>
      </c>
      <c r="S17" s="13">
        <f t="shared" si="1"/>
        <v>0</v>
      </c>
      <c r="T17" s="13">
        <f t="shared" si="1"/>
        <v>4</v>
      </c>
      <c r="U17" s="14">
        <f t="shared" si="1"/>
        <v>4495</v>
      </c>
      <c r="V17" s="14">
        <f t="shared" si="1"/>
        <v>0</v>
      </c>
      <c r="W17" s="14">
        <f t="shared" si="1"/>
        <v>35107</v>
      </c>
      <c r="X17" s="14">
        <f t="shared" si="1"/>
        <v>90</v>
      </c>
      <c r="Y17" s="14">
        <f t="shared" si="1"/>
        <v>4</v>
      </c>
    </row>
    <row r="19" spans="1:25" ht="15.75">
      <c r="A19" s="3" t="s">
        <v>666</v>
      </c>
    </row>
    <row r="20" spans="1:25">
      <c r="A20" s="26"/>
      <c r="B20" s="26"/>
      <c r="C20" s="26"/>
      <c r="D20" s="26"/>
      <c r="E20" s="26"/>
      <c r="F20" s="26"/>
      <c r="G20" s="26"/>
      <c r="H20" s="26"/>
      <c r="I20" s="26"/>
      <c r="J20" s="27" t="s">
        <v>667</v>
      </c>
      <c r="K20" s="27"/>
      <c r="L20" s="26"/>
      <c r="M20" s="26"/>
      <c r="N20" s="26"/>
      <c r="O20" s="26"/>
    </row>
    <row r="21" spans="1:25" ht="25.5">
      <c r="A21" s="4" t="s">
        <v>668</v>
      </c>
      <c r="B21" s="4" t="s">
        <v>669</v>
      </c>
      <c r="C21" s="4" t="s">
        <v>670</v>
      </c>
      <c r="D21" s="4" t="s">
        <v>671</v>
      </c>
      <c r="E21" s="4" t="s">
        <v>672</v>
      </c>
      <c r="F21" s="4" t="s">
        <v>673</v>
      </c>
      <c r="G21" s="5" t="s">
        <v>674</v>
      </c>
      <c r="H21" s="9" t="s">
        <v>675</v>
      </c>
      <c r="I21" s="9" t="s">
        <v>676</v>
      </c>
      <c r="J21" s="9" t="s">
        <v>677</v>
      </c>
      <c r="K21" s="9" t="s">
        <v>678</v>
      </c>
      <c r="L21" s="6" t="s">
        <v>679</v>
      </c>
      <c r="M21" s="6" t="s">
        <v>681</v>
      </c>
      <c r="N21" s="6" t="s">
        <v>682</v>
      </c>
      <c r="O21" s="7" t="s">
        <v>683</v>
      </c>
      <c r="Q21" s="11" t="s">
        <v>680</v>
      </c>
      <c r="R21" s="11" t="s">
        <v>684</v>
      </c>
      <c r="S21" s="11" t="s">
        <v>685</v>
      </c>
    </row>
    <row r="22" spans="1:25">
      <c r="A22" s="17" t="s">
        <v>686</v>
      </c>
    </row>
    <row r="23" spans="1:25">
      <c r="A23" s="18" t="s">
        <v>687</v>
      </c>
      <c r="B23" s="18" t="s">
        <v>688</v>
      </c>
      <c r="C23" s="18" t="s">
        <v>689</v>
      </c>
      <c r="D23" s="18" t="s">
        <v>690</v>
      </c>
      <c r="E23" s="18" t="s">
        <v>691</v>
      </c>
      <c r="F23" s="18" t="s">
        <v>692</v>
      </c>
      <c r="G23" s="19">
        <v>12</v>
      </c>
      <c r="H23" s="23">
        <v>45869</v>
      </c>
      <c r="I23" s="23">
        <v>46233</v>
      </c>
      <c r="J23" s="23">
        <v>45528</v>
      </c>
      <c r="K23" s="23">
        <v>45528</v>
      </c>
      <c r="L23" s="20">
        <v>2180</v>
      </c>
      <c r="M23" s="20">
        <v>1343.75</v>
      </c>
      <c r="N23" s="20">
        <v>1510</v>
      </c>
      <c r="O23" s="21">
        <v>0</v>
      </c>
      <c r="Q23" s="20">
        <v>1290</v>
      </c>
      <c r="R23" s="20">
        <f>N23</f>
        <v>1510</v>
      </c>
      <c r="S23" s="20">
        <v>1510</v>
      </c>
    </row>
    <row r="24" spans="1:25">
      <c r="A24" s="17" t="s">
        <v>693</v>
      </c>
    </row>
    <row r="25" spans="1:25">
      <c r="A25" s="18" t="s">
        <v>694</v>
      </c>
      <c r="B25" s="18" t="s">
        <v>695</v>
      </c>
      <c r="C25" s="18" t="s">
        <v>696</v>
      </c>
      <c r="D25" s="18" t="s">
        <v>697</v>
      </c>
      <c r="E25" s="18" t="s">
        <v>698</v>
      </c>
      <c r="F25" s="18" t="s">
        <v>699</v>
      </c>
      <c r="G25" s="19">
        <v>12</v>
      </c>
      <c r="H25" s="23">
        <v>45869</v>
      </c>
      <c r="I25" s="23">
        <v>46233</v>
      </c>
      <c r="J25" s="23">
        <v>45530</v>
      </c>
      <c r="K25" s="23">
        <v>45530</v>
      </c>
      <c r="L25" s="20">
        <v>0</v>
      </c>
      <c r="M25" s="20">
        <v>881.88</v>
      </c>
      <c r="N25" s="20">
        <v>925</v>
      </c>
      <c r="O25" s="21">
        <v>0</v>
      </c>
      <c r="Q25" s="20">
        <v>0</v>
      </c>
      <c r="R25" s="20">
        <f>N25</f>
        <v>925</v>
      </c>
      <c r="S25" s="20">
        <v>925</v>
      </c>
    </row>
    <row r="26" spans="1:25">
      <c r="A26" s="18" t="s">
        <v>700</v>
      </c>
      <c r="B26" s="18" t="s">
        <v>701</v>
      </c>
      <c r="C26" s="18" t="s">
        <v>702</v>
      </c>
      <c r="D26" s="18" t="s">
        <v>703</v>
      </c>
      <c r="E26" s="18" t="s">
        <v>704</v>
      </c>
      <c r="F26" s="18" t="s">
        <v>705</v>
      </c>
      <c r="G26" s="19">
        <v>12</v>
      </c>
      <c r="H26" s="23">
        <v>45869</v>
      </c>
      <c r="I26" s="23">
        <v>46233</v>
      </c>
      <c r="J26" s="23">
        <v>45529</v>
      </c>
      <c r="K26" s="23">
        <v>45529</v>
      </c>
      <c r="L26" s="20">
        <v>0</v>
      </c>
      <c r="M26" s="20">
        <v>881.88</v>
      </c>
      <c r="N26" s="20">
        <v>925</v>
      </c>
      <c r="O26" s="21">
        <v>0</v>
      </c>
      <c r="Q26" s="20">
        <v>0</v>
      </c>
      <c r="R26" s="20">
        <f>N26</f>
        <v>925</v>
      </c>
      <c r="S26" s="20">
        <v>925</v>
      </c>
    </row>
    <row r="27" spans="1:25">
      <c r="A27" s="17" t="s">
        <v>706</v>
      </c>
    </row>
    <row r="28" spans="1:25">
      <c r="A28" s="18" t="s">
        <v>707</v>
      </c>
      <c r="B28" s="18" t="s">
        <v>708</v>
      </c>
      <c r="C28" s="18" t="s">
        <v>709</v>
      </c>
      <c r="D28" s="18" t="s">
        <v>710</v>
      </c>
      <c r="E28" s="18" t="s">
        <v>711</v>
      </c>
      <c r="F28" s="18" t="s">
        <v>712</v>
      </c>
      <c r="G28" s="19">
        <v>12</v>
      </c>
      <c r="H28" s="23">
        <v>45869</v>
      </c>
      <c r="I28" s="23">
        <v>46233</v>
      </c>
      <c r="J28" s="23">
        <v>45530</v>
      </c>
      <c r="K28" s="23">
        <v>45531</v>
      </c>
      <c r="L28" s="20">
        <v>1025</v>
      </c>
      <c r="M28" s="20">
        <v>1088.75</v>
      </c>
      <c r="N28" s="20">
        <v>1135</v>
      </c>
      <c r="O28" s="21">
        <v>0</v>
      </c>
      <c r="Q28" s="20">
        <v>1045</v>
      </c>
      <c r="R28" s="20">
        <f>N28</f>
        <v>1135</v>
      </c>
      <c r="S28" s="20">
        <v>1135</v>
      </c>
    </row>
    <row r="29" spans="1:25">
      <c r="A29" s="16" t="s">
        <v>713</v>
      </c>
      <c r="B29" s="12">
        <f>COUNTA(B23:B23)+COUNTA(B25:B26)+COUNTA(B28:B28)</f>
        <v>4</v>
      </c>
      <c r="G29" s="13">
        <f>IF((COUNTA(G23:G23)+COUNTA(G25:G26)+COUNTA(G28:G28))=0,0,(SUM(G23:G23)+SUM(G25:G26)+SUM(G28:G28))/(COUNTA(G23:G23)+COUNTA(G25:G26)+COUNTA(G28:G28)))</f>
        <v>12</v>
      </c>
      <c r="L29" s="14">
        <f>IF((COUNTA(L23:L23)+COUNTA(L25:L26)+COUNTA(L28:L28))=0,0,(SUM(L23:L23)+SUM(L25:L26)+SUM(L28:L28))/(COUNTA(L23:L23)+COUNTA(L25:L26)+COUNTA(L28:L28)))</f>
        <v>801.25</v>
      </c>
      <c r="M29" s="14">
        <f>IF((COUNTA(M23:M23)+COUNTA(M25:M26)+COUNTA(M28:M28))=0,0,(SUM(M23:M23)+SUM(M25:M26)+SUM(M28:M28))/(COUNTA(M23:M23)+COUNTA(M25:M26)+COUNTA(M28:M28)))</f>
        <v>1049.0650000000001</v>
      </c>
      <c r="N29" s="14">
        <f>IF(B29 &gt; 0, R29 / B29, 0)</f>
        <v>1123.75</v>
      </c>
      <c r="Q29" s="14">
        <f>IF((COUNTA(Q23:Q23)+COUNTA(Q25:Q26)+COUNTA(Q28:Q28))=0,0,(SUM(Q23:Q23)+SUM(Q25:Q26)+SUM(Q28:Q28))/(COUNTA(Q23:Q23)+COUNTA(Q25:Q26)+COUNTA(Q28:Q28)))</f>
        <v>583.75</v>
      </c>
      <c r="R29" s="14">
        <f>SUM(R23:R23)+SUM(R25:R26)+SUM(R28:R28)</f>
        <v>4495</v>
      </c>
    </row>
  </sheetData>
  <mergeCells count="6">
    <mergeCell ref="A7:E7"/>
    <mergeCell ref="F7:N7"/>
    <mergeCell ref="O7"/>
    <mergeCell ref="A20:I20"/>
    <mergeCell ref="J20:K20"/>
    <mergeCell ref="L20:O20"/>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2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714</v>
      </c>
    </row>
    <row r="3" spans="1:25">
      <c r="A3" s="2" t="s">
        <v>715</v>
      </c>
    </row>
    <row r="4" spans="1:25">
      <c r="A4" s="2" t="s">
        <v>716</v>
      </c>
    </row>
    <row r="6" spans="1:25" ht="15.75">
      <c r="A6" s="3" t="s">
        <v>717</v>
      </c>
    </row>
    <row r="7" spans="1:25">
      <c r="A7" s="26"/>
      <c r="B7" s="26"/>
      <c r="C7" s="26"/>
      <c r="D7" s="26"/>
      <c r="E7" s="26"/>
      <c r="F7" s="27" t="s">
        <v>718</v>
      </c>
      <c r="G7" s="27"/>
      <c r="H7" s="27"/>
      <c r="I7" s="27"/>
      <c r="J7" s="27"/>
      <c r="K7" s="27"/>
      <c r="L7" s="27"/>
      <c r="M7" s="27"/>
      <c r="N7" s="27"/>
      <c r="O7" s="26"/>
    </row>
    <row r="8" spans="1:25" ht="25.5">
      <c r="A8" s="4" t="s">
        <v>719</v>
      </c>
      <c r="B8" s="5" t="s">
        <v>720</v>
      </c>
      <c r="C8" s="5" t="s">
        <v>721</v>
      </c>
      <c r="D8" s="6" t="s">
        <v>722</v>
      </c>
      <c r="E8" s="5" t="s">
        <v>723</v>
      </c>
      <c r="F8" s="5" t="s">
        <v>725</v>
      </c>
      <c r="G8" s="5" t="s">
        <v>726</v>
      </c>
      <c r="H8" s="5" t="s">
        <v>727</v>
      </c>
      <c r="I8" s="5" t="s">
        <v>728</v>
      </c>
      <c r="J8" s="5" t="s">
        <v>729</v>
      </c>
      <c r="K8" s="5" t="s">
        <v>730</v>
      </c>
      <c r="L8" s="8" t="s">
        <v>731</v>
      </c>
      <c r="M8" s="8" t="s">
        <v>732</v>
      </c>
      <c r="N8" s="8" t="s">
        <v>733</v>
      </c>
      <c r="O8" s="5" t="s">
        <v>734</v>
      </c>
      <c r="Q8" s="10" t="s">
        <v>724</v>
      </c>
      <c r="R8" s="10" t="s">
        <v>724</v>
      </c>
      <c r="S8" s="10" t="s">
        <v>724</v>
      </c>
      <c r="T8" s="10" t="s">
        <v>724</v>
      </c>
      <c r="U8" s="11" t="s">
        <v>735</v>
      </c>
      <c r="V8" s="11" t="s">
        <v>736</v>
      </c>
      <c r="W8" s="11" t="s">
        <v>737</v>
      </c>
      <c r="X8" s="11" t="s">
        <v>738</v>
      </c>
      <c r="Y8" s="11" t="s">
        <v>739</v>
      </c>
    </row>
    <row r="9" spans="1:25">
      <c r="A9" s="18" t="s">
        <v>740</v>
      </c>
      <c r="B9" s="19">
        <v>0</v>
      </c>
      <c r="C9" s="19">
        <v>10</v>
      </c>
      <c r="D9" s="20">
        <v>0</v>
      </c>
      <c r="E9" s="19">
        <v>9</v>
      </c>
      <c r="F9" s="19">
        <v>1</v>
      </c>
      <c r="G9" s="19">
        <v>0</v>
      </c>
      <c r="H9" s="19">
        <v>0</v>
      </c>
      <c r="I9" s="19">
        <v>0</v>
      </c>
      <c r="J9" s="19">
        <v>1</v>
      </c>
      <c r="K9" s="19">
        <v>0</v>
      </c>
      <c r="L9" s="22">
        <v>0.1</v>
      </c>
      <c r="M9" s="22">
        <v>0</v>
      </c>
      <c r="N9" s="22">
        <v>-0.1</v>
      </c>
      <c r="O9" s="19">
        <v>10</v>
      </c>
      <c r="Q9" s="19">
        <v>0</v>
      </c>
      <c r="R9" s="19">
        <v>0</v>
      </c>
      <c r="S9" s="19">
        <v>0</v>
      </c>
      <c r="T9" s="19">
        <v>0</v>
      </c>
      <c r="U9" s="20">
        <v>0</v>
      </c>
      <c r="V9" s="20">
        <v>0</v>
      </c>
      <c r="W9" s="20">
        <v>4630</v>
      </c>
      <c r="X9" s="20">
        <v>0</v>
      </c>
      <c r="Y9" s="20">
        <v>0</v>
      </c>
    </row>
    <row r="10" spans="1:25">
      <c r="A10" s="18" t="s">
        <v>741</v>
      </c>
      <c r="B10" s="19">
        <v>0</v>
      </c>
      <c r="C10" s="19">
        <v>21</v>
      </c>
      <c r="D10" s="20">
        <v>0</v>
      </c>
      <c r="E10" s="19">
        <v>21</v>
      </c>
      <c r="F10" s="19">
        <v>3</v>
      </c>
      <c r="G10" s="19">
        <v>0</v>
      </c>
      <c r="H10" s="19">
        <v>0</v>
      </c>
      <c r="I10" s="19">
        <v>0</v>
      </c>
      <c r="J10" s="19">
        <v>3</v>
      </c>
      <c r="K10" s="19">
        <v>0</v>
      </c>
      <c r="L10" s="22">
        <v>0.14285714285714285</v>
      </c>
      <c r="M10" s="22">
        <v>0</v>
      </c>
      <c r="N10" s="22">
        <v>-0.14285714285714285</v>
      </c>
      <c r="O10" s="19">
        <v>21</v>
      </c>
      <c r="Q10" s="19">
        <v>0</v>
      </c>
      <c r="R10" s="19">
        <v>0</v>
      </c>
      <c r="S10" s="19">
        <v>0</v>
      </c>
      <c r="T10" s="19">
        <v>0</v>
      </c>
      <c r="U10" s="20">
        <v>0</v>
      </c>
      <c r="V10" s="20">
        <v>0</v>
      </c>
      <c r="W10" s="20">
        <v>5979</v>
      </c>
      <c r="X10" s="20">
        <v>0</v>
      </c>
      <c r="Y10" s="20">
        <v>0</v>
      </c>
    </row>
    <row r="11" spans="1:25">
      <c r="A11" s="18" t="s">
        <v>742</v>
      </c>
      <c r="B11" s="19">
        <v>0</v>
      </c>
      <c r="C11" s="19">
        <v>21</v>
      </c>
      <c r="D11" s="20">
        <v>0</v>
      </c>
      <c r="E11" s="19">
        <v>19</v>
      </c>
      <c r="F11" s="19">
        <v>3</v>
      </c>
      <c r="G11" s="19">
        <v>0</v>
      </c>
      <c r="H11" s="19">
        <v>0</v>
      </c>
      <c r="I11" s="19">
        <v>0</v>
      </c>
      <c r="J11" s="19">
        <v>3</v>
      </c>
      <c r="K11" s="19">
        <v>0</v>
      </c>
      <c r="L11" s="22">
        <v>0.14285714285714285</v>
      </c>
      <c r="M11" s="22">
        <v>0</v>
      </c>
      <c r="N11" s="22">
        <v>-0.14285714285714285</v>
      </c>
      <c r="O11" s="19">
        <v>21</v>
      </c>
      <c r="Q11" s="19">
        <v>0</v>
      </c>
      <c r="R11" s="19">
        <v>0</v>
      </c>
      <c r="S11" s="19">
        <v>0</v>
      </c>
      <c r="T11" s="19">
        <v>0</v>
      </c>
      <c r="U11" s="20">
        <v>0</v>
      </c>
      <c r="V11" s="20">
        <v>0</v>
      </c>
      <c r="W11" s="20">
        <v>5229</v>
      </c>
      <c r="X11" s="20">
        <v>0</v>
      </c>
      <c r="Y11" s="20">
        <v>0</v>
      </c>
    </row>
    <row r="12" spans="1:25">
      <c r="A12" s="18" t="s">
        <v>743</v>
      </c>
      <c r="B12" s="19">
        <v>0</v>
      </c>
      <c r="C12" s="19">
        <v>3</v>
      </c>
      <c r="D12" s="20">
        <v>0</v>
      </c>
      <c r="E12" s="19">
        <v>3</v>
      </c>
      <c r="F12" s="19">
        <v>0</v>
      </c>
      <c r="G12" s="19">
        <v>0</v>
      </c>
      <c r="H12" s="19">
        <v>0</v>
      </c>
      <c r="I12" s="19">
        <v>0</v>
      </c>
      <c r="J12" s="19">
        <v>0</v>
      </c>
      <c r="K12" s="19">
        <v>0</v>
      </c>
      <c r="L12" s="22">
        <v>0</v>
      </c>
      <c r="M12" s="22">
        <v>0</v>
      </c>
      <c r="N12" s="22">
        <v>0</v>
      </c>
      <c r="O12" s="19">
        <v>3</v>
      </c>
      <c r="Q12" s="19">
        <v>0</v>
      </c>
      <c r="R12" s="19">
        <v>0</v>
      </c>
      <c r="S12" s="19">
        <v>0</v>
      </c>
      <c r="T12" s="19">
        <v>0</v>
      </c>
      <c r="U12" s="20">
        <v>0</v>
      </c>
      <c r="V12" s="20">
        <v>0</v>
      </c>
      <c r="W12" s="20">
        <v>1167</v>
      </c>
      <c r="X12" s="20">
        <v>0</v>
      </c>
      <c r="Y12" s="20">
        <v>0</v>
      </c>
    </row>
    <row r="13" spans="1:25">
      <c r="A13" s="18" t="s">
        <v>744</v>
      </c>
      <c r="B13" s="19">
        <v>0</v>
      </c>
      <c r="C13" s="19">
        <v>40</v>
      </c>
      <c r="D13" s="20">
        <v>0</v>
      </c>
      <c r="E13" s="19">
        <v>36</v>
      </c>
      <c r="F13" s="19">
        <v>16</v>
      </c>
      <c r="G13" s="19">
        <v>0</v>
      </c>
      <c r="H13" s="19">
        <v>0</v>
      </c>
      <c r="I13" s="19">
        <v>0</v>
      </c>
      <c r="J13" s="19">
        <v>16</v>
      </c>
      <c r="K13" s="19">
        <v>0</v>
      </c>
      <c r="L13" s="22">
        <v>0.4</v>
      </c>
      <c r="M13" s="22">
        <v>0</v>
      </c>
      <c r="N13" s="22">
        <v>-0.4</v>
      </c>
      <c r="O13" s="19">
        <v>40</v>
      </c>
      <c r="Q13" s="19">
        <v>0</v>
      </c>
      <c r="R13" s="19">
        <v>0</v>
      </c>
      <c r="S13" s="19">
        <v>0</v>
      </c>
      <c r="T13" s="19">
        <v>0</v>
      </c>
      <c r="U13" s="20">
        <v>0</v>
      </c>
      <c r="V13" s="20">
        <v>0</v>
      </c>
      <c r="W13" s="20">
        <v>11040</v>
      </c>
      <c r="X13" s="20">
        <v>0</v>
      </c>
      <c r="Y13" s="20">
        <v>0</v>
      </c>
    </row>
    <row r="14" spans="1:25">
      <c r="A14" s="18" t="s">
        <v>745</v>
      </c>
      <c r="B14" s="19">
        <v>0</v>
      </c>
      <c r="C14" s="19">
        <v>64</v>
      </c>
      <c r="D14" s="20">
        <v>0</v>
      </c>
      <c r="E14" s="19">
        <v>63</v>
      </c>
      <c r="F14" s="19">
        <v>9</v>
      </c>
      <c r="G14" s="19">
        <v>0</v>
      </c>
      <c r="H14" s="19">
        <v>0</v>
      </c>
      <c r="I14" s="19">
        <v>0</v>
      </c>
      <c r="J14" s="19">
        <v>9</v>
      </c>
      <c r="K14" s="19">
        <v>0</v>
      </c>
      <c r="L14" s="22">
        <v>0.140625</v>
      </c>
      <c r="M14" s="22">
        <v>0</v>
      </c>
      <c r="N14" s="22">
        <v>-0.140625</v>
      </c>
      <c r="O14" s="19">
        <v>64</v>
      </c>
      <c r="Q14" s="19">
        <v>0</v>
      </c>
      <c r="R14" s="19">
        <v>0</v>
      </c>
      <c r="S14" s="19">
        <v>0</v>
      </c>
      <c r="T14" s="19">
        <v>0</v>
      </c>
      <c r="U14" s="20">
        <v>0</v>
      </c>
      <c r="V14" s="20">
        <v>0</v>
      </c>
      <c r="W14" s="20">
        <v>18784</v>
      </c>
      <c r="X14" s="20">
        <v>0</v>
      </c>
      <c r="Y14" s="20">
        <v>0</v>
      </c>
    </row>
    <row r="15" spans="1:25">
      <c r="A15" s="18" t="s">
        <v>746</v>
      </c>
      <c r="B15" s="19">
        <v>0</v>
      </c>
      <c r="C15" s="19">
        <v>20</v>
      </c>
      <c r="D15" s="20">
        <v>0</v>
      </c>
      <c r="E15" s="19">
        <v>20</v>
      </c>
      <c r="F15" s="19">
        <v>0</v>
      </c>
      <c r="G15" s="19">
        <v>0</v>
      </c>
      <c r="H15" s="19">
        <v>0</v>
      </c>
      <c r="I15" s="19">
        <v>0</v>
      </c>
      <c r="J15" s="19">
        <v>0</v>
      </c>
      <c r="K15" s="19">
        <v>0</v>
      </c>
      <c r="L15" s="22">
        <v>0</v>
      </c>
      <c r="M15" s="22">
        <v>0</v>
      </c>
      <c r="N15" s="22">
        <v>0</v>
      </c>
      <c r="O15" s="19">
        <v>20</v>
      </c>
      <c r="Q15" s="19">
        <v>0</v>
      </c>
      <c r="R15" s="19">
        <v>0</v>
      </c>
      <c r="S15" s="19">
        <v>0</v>
      </c>
      <c r="T15" s="19">
        <v>0</v>
      </c>
      <c r="U15" s="20">
        <v>0</v>
      </c>
      <c r="V15" s="20">
        <v>0</v>
      </c>
      <c r="W15" s="20">
        <v>4860</v>
      </c>
      <c r="X15" s="20">
        <v>0</v>
      </c>
      <c r="Y15" s="20">
        <v>0</v>
      </c>
    </row>
    <row r="16" spans="1:25">
      <c r="A16" s="18" t="s">
        <v>747</v>
      </c>
      <c r="B16" s="19">
        <v>0</v>
      </c>
      <c r="C16" s="19">
        <v>120</v>
      </c>
      <c r="D16" s="20">
        <v>0</v>
      </c>
      <c r="E16" s="19">
        <v>119</v>
      </c>
      <c r="F16" s="19">
        <v>35</v>
      </c>
      <c r="G16" s="19">
        <v>0</v>
      </c>
      <c r="H16" s="19">
        <v>0</v>
      </c>
      <c r="I16" s="19">
        <v>0</v>
      </c>
      <c r="J16" s="19">
        <v>35</v>
      </c>
      <c r="K16" s="19">
        <v>0</v>
      </c>
      <c r="L16" s="22">
        <v>0.29166666666666669</v>
      </c>
      <c r="M16" s="22">
        <v>0</v>
      </c>
      <c r="N16" s="22">
        <v>-0.29166666666666669</v>
      </c>
      <c r="O16" s="19">
        <v>120</v>
      </c>
      <c r="Q16" s="19">
        <v>0</v>
      </c>
      <c r="R16" s="19">
        <v>0</v>
      </c>
      <c r="S16" s="19">
        <v>0</v>
      </c>
      <c r="T16" s="19">
        <v>0</v>
      </c>
      <c r="U16" s="20">
        <v>0</v>
      </c>
      <c r="V16" s="20">
        <v>0</v>
      </c>
      <c r="W16" s="20">
        <v>29110</v>
      </c>
      <c r="X16" s="20">
        <v>0</v>
      </c>
      <c r="Y16" s="20">
        <v>0</v>
      </c>
    </row>
    <row r="17" spans="1:25">
      <c r="A17" s="18" t="s">
        <v>748</v>
      </c>
      <c r="B17" s="19">
        <v>0</v>
      </c>
      <c r="C17" s="19">
        <v>0</v>
      </c>
      <c r="D17" s="20">
        <v>0</v>
      </c>
      <c r="E17" s="19">
        <v>0</v>
      </c>
      <c r="F17" s="19">
        <v>0</v>
      </c>
      <c r="G17" s="19">
        <v>0</v>
      </c>
      <c r="H17" s="19">
        <v>0</v>
      </c>
      <c r="I17" s="19">
        <v>0</v>
      </c>
      <c r="J17" s="19">
        <v>0</v>
      </c>
      <c r="K17" s="19">
        <v>0</v>
      </c>
      <c r="L17" s="22">
        <v>0</v>
      </c>
      <c r="M17" s="22">
        <v>0</v>
      </c>
      <c r="N17" s="22">
        <v>0</v>
      </c>
      <c r="O17" s="19">
        <v>0</v>
      </c>
      <c r="Q17" s="19">
        <v>0</v>
      </c>
      <c r="R17" s="19">
        <v>0</v>
      </c>
      <c r="S17" s="19">
        <v>0</v>
      </c>
      <c r="T17" s="19">
        <v>0</v>
      </c>
      <c r="U17" s="20">
        <v>0</v>
      </c>
      <c r="V17" s="20">
        <v>0</v>
      </c>
      <c r="W17" s="20">
        <v>0</v>
      </c>
      <c r="X17" s="20">
        <v>0</v>
      </c>
      <c r="Y17" s="20">
        <v>0</v>
      </c>
    </row>
    <row r="18" spans="1:25">
      <c r="A18" s="18" t="s">
        <v>749</v>
      </c>
      <c r="B18" s="19">
        <v>0</v>
      </c>
      <c r="C18" s="19">
        <v>5</v>
      </c>
      <c r="D18" s="20">
        <v>0</v>
      </c>
      <c r="E18" s="19">
        <v>5</v>
      </c>
      <c r="F18" s="19">
        <v>1</v>
      </c>
      <c r="G18" s="19">
        <v>0</v>
      </c>
      <c r="H18" s="19">
        <v>0</v>
      </c>
      <c r="I18" s="19">
        <v>0</v>
      </c>
      <c r="J18" s="19">
        <v>1</v>
      </c>
      <c r="K18" s="19">
        <v>0</v>
      </c>
      <c r="L18" s="22">
        <v>0.2</v>
      </c>
      <c r="M18" s="22">
        <v>0</v>
      </c>
      <c r="N18" s="22">
        <v>-0.2</v>
      </c>
      <c r="O18" s="19">
        <v>5</v>
      </c>
      <c r="Q18" s="19">
        <v>0</v>
      </c>
      <c r="R18" s="19">
        <v>0</v>
      </c>
      <c r="S18" s="19">
        <v>0</v>
      </c>
      <c r="T18" s="19">
        <v>0</v>
      </c>
      <c r="U18" s="20">
        <v>0</v>
      </c>
      <c r="V18" s="20">
        <v>0</v>
      </c>
      <c r="W18" s="20">
        <v>1980</v>
      </c>
      <c r="X18" s="20">
        <v>0</v>
      </c>
      <c r="Y18" s="20">
        <v>0</v>
      </c>
    </row>
    <row r="19" spans="1:25">
      <c r="A19" s="18" t="s">
        <v>750</v>
      </c>
      <c r="B19" s="19">
        <v>0</v>
      </c>
      <c r="C19" s="19">
        <v>5</v>
      </c>
      <c r="D19" s="20">
        <v>0</v>
      </c>
      <c r="E19" s="19">
        <v>5</v>
      </c>
      <c r="F19" s="19">
        <v>1</v>
      </c>
      <c r="G19" s="19">
        <v>0</v>
      </c>
      <c r="H19" s="19">
        <v>0</v>
      </c>
      <c r="I19" s="19">
        <v>0</v>
      </c>
      <c r="J19" s="19">
        <v>1</v>
      </c>
      <c r="K19" s="19">
        <v>0</v>
      </c>
      <c r="L19" s="22">
        <v>0.2</v>
      </c>
      <c r="M19" s="22">
        <v>0</v>
      </c>
      <c r="N19" s="22">
        <v>-0.2</v>
      </c>
      <c r="O19" s="19">
        <v>5</v>
      </c>
      <c r="Q19" s="19">
        <v>0</v>
      </c>
      <c r="R19" s="19">
        <v>0</v>
      </c>
      <c r="S19" s="19">
        <v>0</v>
      </c>
      <c r="T19" s="19">
        <v>0</v>
      </c>
      <c r="U19" s="20">
        <v>0</v>
      </c>
      <c r="V19" s="20">
        <v>0</v>
      </c>
      <c r="W19" s="20">
        <v>2080</v>
      </c>
      <c r="X19" s="20">
        <v>0</v>
      </c>
      <c r="Y19" s="20">
        <v>0</v>
      </c>
    </row>
    <row r="20" spans="1:25">
      <c r="A20" s="16" t="s">
        <v>751</v>
      </c>
      <c r="B20" s="13">
        <f>SUM(B9:B19)</f>
        <v>0</v>
      </c>
      <c r="C20" s="13">
        <f>SUM(C9:C19)</f>
        <v>309</v>
      </c>
      <c r="D20" s="14">
        <f>IF(K20 &gt; 0, U20 / K20, 0)</f>
        <v>0</v>
      </c>
      <c r="E20" s="13">
        <f t="shared" ref="E20:K20" si="0">SUM(E9:E19)</f>
        <v>300</v>
      </c>
      <c r="F20" s="13">
        <f t="shared" si="0"/>
        <v>69</v>
      </c>
      <c r="G20" s="13">
        <f t="shared" si="0"/>
        <v>0</v>
      </c>
      <c r="H20" s="13">
        <f t="shared" si="0"/>
        <v>0</v>
      </c>
      <c r="I20" s="13">
        <f t="shared" si="0"/>
        <v>0</v>
      </c>
      <c r="J20" s="13">
        <f t="shared" si="0"/>
        <v>69</v>
      </c>
      <c r="K20" s="13">
        <f t="shared" si="0"/>
        <v>0</v>
      </c>
      <c r="L20" s="15">
        <f>IF(C20 &gt; 0, J20 / C20, 0)</f>
        <v>0.22330097087378642</v>
      </c>
      <c r="M20" s="15">
        <f>IF(C20 &gt; 0, K20 / (C20), 0)</f>
        <v>0</v>
      </c>
      <c r="N20" s="15">
        <f>M20 - L20</f>
        <v>-0.22330097087378642</v>
      </c>
      <c r="O20" s="13">
        <f>SUM(O9:O19)</f>
        <v>309</v>
      </c>
      <c r="Q20" s="13">
        <f t="shared" ref="Q20:Y20" si="1">SUM(Q9:Q19)</f>
        <v>0</v>
      </c>
      <c r="R20" s="13">
        <f t="shared" si="1"/>
        <v>0</v>
      </c>
      <c r="S20" s="13">
        <f t="shared" si="1"/>
        <v>0</v>
      </c>
      <c r="T20" s="13">
        <f t="shared" si="1"/>
        <v>0</v>
      </c>
      <c r="U20" s="14">
        <f t="shared" si="1"/>
        <v>0</v>
      </c>
      <c r="V20" s="14">
        <f t="shared" si="1"/>
        <v>0</v>
      </c>
      <c r="W20" s="14">
        <f t="shared" si="1"/>
        <v>84859</v>
      </c>
      <c r="X20" s="14">
        <f t="shared" si="1"/>
        <v>0</v>
      </c>
      <c r="Y20" s="14">
        <f t="shared" si="1"/>
        <v>0</v>
      </c>
    </row>
    <row r="22" spans="1:25" ht="15.75">
      <c r="A22" s="3" t="s">
        <v>752</v>
      </c>
    </row>
    <row r="23" spans="1:25">
      <c r="A23" s="26"/>
      <c r="B23" s="26"/>
      <c r="C23" s="26"/>
      <c r="D23" s="26"/>
      <c r="E23" s="26"/>
      <c r="F23" s="26"/>
      <c r="G23" s="26"/>
      <c r="H23" s="26"/>
      <c r="I23" s="26"/>
      <c r="J23" s="27" t="s">
        <v>753</v>
      </c>
      <c r="K23" s="27"/>
      <c r="L23" s="26"/>
      <c r="M23" s="26"/>
      <c r="N23" s="26"/>
      <c r="O23" s="26"/>
    </row>
    <row r="24" spans="1:25" ht="25.5">
      <c r="A24" s="4" t="s">
        <v>754</v>
      </c>
      <c r="B24" s="4" t="s">
        <v>755</v>
      </c>
      <c r="C24" s="4" t="s">
        <v>756</v>
      </c>
      <c r="D24" s="4" t="s">
        <v>757</v>
      </c>
      <c r="E24" s="4" t="s">
        <v>758</v>
      </c>
      <c r="F24" s="4" t="s">
        <v>759</v>
      </c>
      <c r="G24" s="5" t="s">
        <v>760</v>
      </c>
      <c r="H24" s="9" t="s">
        <v>761</v>
      </c>
      <c r="I24" s="9" t="s">
        <v>762</v>
      </c>
      <c r="J24" s="9" t="s">
        <v>763</v>
      </c>
      <c r="K24" s="9" t="s">
        <v>764</v>
      </c>
      <c r="L24" s="6" t="s">
        <v>765</v>
      </c>
      <c r="M24" s="6" t="s">
        <v>767</v>
      </c>
      <c r="N24" s="6" t="s">
        <v>768</v>
      </c>
      <c r="O24" s="7" t="s">
        <v>769</v>
      </c>
      <c r="Q24" s="11" t="s">
        <v>766</v>
      </c>
      <c r="R24" s="11" t="s">
        <v>770</v>
      </c>
      <c r="S24" s="11" t="s">
        <v>771</v>
      </c>
    </row>
    <row r="25" spans="1:25">
      <c r="A25" s="18" t="s">
        <v>772</v>
      </c>
    </row>
  </sheetData>
  <mergeCells count="6">
    <mergeCell ref="A7:E7"/>
    <mergeCell ref="F7:N7"/>
    <mergeCell ref="O7"/>
    <mergeCell ref="A23:I23"/>
    <mergeCell ref="J23:K23"/>
    <mergeCell ref="L23:O23"/>
  </mergeCells>
  <pageMargins left="0.5" right="0.5" top="0.5" bottom="0.5" header="0.25" footer="0.25"/>
  <pageSetup orientation="portrait"/>
  <headerFooter>
    <oddHeader>&amp;L Pre-Lease</oddHeader>
    <oddFooter>&amp;L Page &amp;P of &amp;N &amp;R &amp;I Pre-Lease 3.2 generated09/05/2024 at 4:12pm EDT&amp;I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Comparison</vt:lpstr>
      <vt:lpstr>No Clocks Export</vt:lpstr>
      <vt:lpstr>Entrata Source Reports -&gt;</vt:lpstr>
      <vt:lpstr>1008 S. 4Th</vt:lpstr>
      <vt:lpstr>1047 Commonwealth Avenue</vt:lpstr>
      <vt:lpstr>307 E. Daniel</vt:lpstr>
      <vt:lpstr>501 S. 6Th</vt:lpstr>
      <vt:lpstr>908 S. 1St</vt:lpstr>
      <vt:lpstr>Academy 65</vt:lpstr>
      <vt:lpstr>Academy Lincoln</vt:lpstr>
      <vt:lpstr>Anova Ucity Square</vt:lpstr>
      <vt:lpstr>Courts At Spring Mill Station</vt:lpstr>
      <vt:lpstr>Shortbread Lofts</vt:lpstr>
      <vt:lpstr>Sova</vt:lpstr>
      <vt:lpstr>Station Nine</vt:lpstr>
      <vt:lpstr>The Academy At Frisco</vt:lpstr>
      <vt:lpstr>The Academy On Charles</vt:lpstr>
      <vt:lpstr>The Caswell At Runnymeade</vt:lpstr>
      <vt:lpstr>The Dean Campustown</vt:lpstr>
      <vt:lpstr>The Dean Reno</vt:lpstr>
      <vt:lpstr>The Rise At Northgate</vt:lpstr>
      <vt:lpstr>Torre</vt:lpstr>
      <vt:lpstr>Venue At North Campus</vt:lpstr>
      <vt:lpstr>Report Parameters</vt:lpstr>
      <vt:lpstr>'Report Parameters'!Print_Area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 Hamilton</dc:creator>
  <cp:lastModifiedBy>Drew Hamilton</cp:lastModifiedBy>
  <dcterms:created xsi:type="dcterms:W3CDTF">2024-09-06T02:11:01Z</dcterms:created>
  <dcterms:modified xsi:type="dcterms:W3CDTF">2024-09-06T02:26:32Z</dcterms:modified>
</cp:coreProperties>
</file>