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 codeName="ThisWorkbook"/>
  <mc:AlternateContent xmlns:mc="http://schemas.openxmlformats.org/markup-compatibility/2006">
    <mc:Choice Requires="x15">
      <x15ac:absPath xmlns:x15ac="http://schemas.microsoft.com/office/spreadsheetml/2010/11/ac" url="N:\temp\gmh\gmhdatahub\data-raw\data\original\market_survey\converted\"/>
    </mc:Choice>
  </mc:AlternateContent>
  <xr:revisionPtr revIDLastSave="0" documentId="8_{71227964-3D8C-4312-8A42-4C376ADDA7C5}" xr6:coauthVersionLast="47" xr6:coauthVersionMax="47" xr10:uidLastSave="{00000000-0000-0000-0000-000000000000}"/>
  <bookViews>
    <workbookView xWindow="28680" yWindow="585" windowWidth="29040" windowHeight="15720" firstSheet="7" activeTab="15" xr2:uid="{00000000-000D-0000-FFFF-FFFF00000000}"/>
  </bookViews>
  <sheets>
    <sheet name="Dashboard" sheetId="1" r:id="rId1"/>
    <sheet name="Data" sheetId="20" state="veryHidden" r:id="rId2"/>
    <sheet name="Log Sheet" sheetId="5" state="hidden" r:id="rId3"/>
    <sheet name="Historical Market Data" sheetId="4" state="veryHidden" r:id="rId4"/>
    <sheet name="PropertyTemplate" sheetId="7" state="veryHidden" r:id="rId5"/>
    <sheet name="Comparison" sheetId="16" state="hidden" r:id="rId6"/>
    <sheet name="Proposed Rate Comparison" sheetId="17" state="hidden" r:id="rId7"/>
    <sheet name="SWOT Analysis" sheetId="48" r:id="rId8"/>
    <sheet name="Academy at Frisco" sheetId="49" r:id="rId9"/>
    <sheet name="Retreat" sheetId="51" r:id="rId10"/>
    <sheet name="Cardinal" sheetId="52" r:id="rId11"/>
    <sheet name="Atmosphere" sheetId="53" r:id="rId12"/>
    <sheet name="University House" sheetId="54" r:id="rId13"/>
    <sheet name="Hill Place " sheetId="55" r:id="rId14"/>
    <sheet name="Younion" sheetId="56" r:id="rId15"/>
    <sheet name="Locale" sheetId="57" r:id="rId16"/>
  </sheets>
  <definedNames>
    <definedName name="_xlnm._FilterDatabase" localSheetId="3" hidden="1">'Historical Market Data'!$A$5:$D$5</definedName>
    <definedName name="_xlnm._FilterDatabase" localSheetId="2" hidden="1">'Log Sheet'!$A$140:$Z$3135</definedName>
    <definedName name="_xlnm.Print_Area" localSheetId="8">'Academy at Frisco'!$A$1:$W$96</definedName>
    <definedName name="_xlnm.Print_Area" localSheetId="11">Atmosphere!$A$1:$W$96</definedName>
    <definedName name="_xlnm.Print_Area" localSheetId="10">Cardinal!$A$1:$W$96</definedName>
    <definedName name="_xlnm.Print_Area" localSheetId="13">'Hill Place '!$A$1:$W$96</definedName>
    <definedName name="_xlnm.Print_Area" localSheetId="15">Locale!$A$1:$W$96</definedName>
    <definedName name="_xlnm.Print_Area" localSheetId="4">PropertyTemplate!$A$1:$W$96</definedName>
    <definedName name="_xlnm.Print_Area" localSheetId="9">Retreat!$A$1:$W$96</definedName>
    <definedName name="_xlnm.Print_Area" localSheetId="12">'University House'!$A$1:$W$96</definedName>
    <definedName name="_xlnm.Print_Area" localSheetId="14">Younion!$A$1:$W$96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2" i="51" l="1"/>
  <c r="I82" i="51"/>
  <c r="H87" i="49"/>
  <c r="H88" i="49"/>
  <c r="H89" i="49"/>
  <c r="H90" i="49"/>
  <c r="H92" i="49"/>
  <c r="H92" i="57"/>
  <c r="F92" i="57"/>
  <c r="I92" i="57" s="1"/>
  <c r="H91" i="57"/>
  <c r="F91" i="57"/>
  <c r="K91" i="57" s="1"/>
  <c r="H90" i="57"/>
  <c r="F90" i="57"/>
  <c r="L90" i="57" s="1"/>
  <c r="H89" i="57"/>
  <c r="F89" i="57"/>
  <c r="G89" i="57" s="1"/>
  <c r="H88" i="57"/>
  <c r="F88" i="57"/>
  <c r="I88" i="57" s="1"/>
  <c r="H87" i="57"/>
  <c r="F87" i="57"/>
  <c r="K87" i="57" s="1"/>
  <c r="H82" i="57"/>
  <c r="D82" i="57"/>
  <c r="L82" i="57" s="1"/>
  <c r="X81" i="57"/>
  <c r="T81" i="57"/>
  <c r="Q81" i="57"/>
  <c r="X80" i="57"/>
  <c r="X79" i="57"/>
  <c r="V79" i="57" s="1"/>
  <c r="X78" i="57"/>
  <c r="T78" i="57" s="1"/>
  <c r="X77" i="57"/>
  <c r="V77" i="57" s="1"/>
  <c r="W77" i="57"/>
  <c r="O77" i="57"/>
  <c r="X76" i="57"/>
  <c r="X75" i="57"/>
  <c r="V75" i="57" s="1"/>
  <c r="X74" i="57"/>
  <c r="T74" i="57" s="1"/>
  <c r="X73" i="57"/>
  <c r="V73" i="57" s="1"/>
  <c r="X72" i="57"/>
  <c r="T72" i="57" s="1"/>
  <c r="X71" i="57"/>
  <c r="V71" i="57" s="1"/>
  <c r="X70" i="57"/>
  <c r="T70" i="57" s="1"/>
  <c r="X69" i="57"/>
  <c r="V69" i="57" s="1"/>
  <c r="X68" i="57"/>
  <c r="T68" i="57" s="1"/>
  <c r="X67" i="57"/>
  <c r="V67" i="57" s="1"/>
  <c r="X66" i="57"/>
  <c r="T66" i="57" s="1"/>
  <c r="X65" i="57"/>
  <c r="X64" i="57"/>
  <c r="T64" i="57" s="1"/>
  <c r="X63" i="57"/>
  <c r="V63" i="57" s="1"/>
  <c r="X62" i="57"/>
  <c r="T62" i="57" s="1"/>
  <c r="X61" i="57"/>
  <c r="V61" i="57" s="1"/>
  <c r="X60" i="57"/>
  <c r="T60" i="57" s="1"/>
  <c r="X59" i="57"/>
  <c r="O59" i="57" s="1"/>
  <c r="X58" i="57"/>
  <c r="M58" i="57" s="1"/>
  <c r="X57" i="57"/>
  <c r="M57" i="57" s="1"/>
  <c r="X56" i="57"/>
  <c r="M56" i="57" s="1"/>
  <c r="X55" i="57"/>
  <c r="X54" i="57"/>
  <c r="O54" i="57" s="1"/>
  <c r="X53" i="57"/>
  <c r="X52" i="57"/>
  <c r="O52" i="57" s="1"/>
  <c r="O42" i="57"/>
  <c r="I42" i="57"/>
  <c r="O41" i="57"/>
  <c r="I41" i="57"/>
  <c r="O40" i="57"/>
  <c r="I40" i="57"/>
  <c r="O39" i="57"/>
  <c r="I39" i="57"/>
  <c r="O38" i="57"/>
  <c r="O37" i="57"/>
  <c r="O36" i="57"/>
  <c r="O35" i="57"/>
  <c r="O34" i="57"/>
  <c r="O19" i="57"/>
  <c r="W1" i="57"/>
  <c r="A1" i="57"/>
  <c r="H92" i="56"/>
  <c r="F92" i="56"/>
  <c r="I92" i="56" s="1"/>
  <c r="H91" i="56"/>
  <c r="F91" i="56"/>
  <c r="K91" i="56" s="1"/>
  <c r="H90" i="56"/>
  <c r="F90" i="56"/>
  <c r="G90" i="56" s="1"/>
  <c r="H89" i="56"/>
  <c r="F89" i="56"/>
  <c r="G89" i="56" s="1"/>
  <c r="H88" i="56"/>
  <c r="F88" i="56"/>
  <c r="I88" i="56" s="1"/>
  <c r="H87" i="56"/>
  <c r="F87" i="56"/>
  <c r="K87" i="56" s="1"/>
  <c r="H82" i="56"/>
  <c r="D82" i="56"/>
  <c r="X81" i="56"/>
  <c r="V81" i="56" s="1"/>
  <c r="X80" i="56"/>
  <c r="R80" i="56" s="1"/>
  <c r="X79" i="56"/>
  <c r="V79" i="56" s="1"/>
  <c r="X78" i="56"/>
  <c r="R78" i="56" s="1"/>
  <c r="X77" i="56"/>
  <c r="V77" i="56" s="1"/>
  <c r="X76" i="56"/>
  <c r="R76" i="56" s="1"/>
  <c r="X75" i="56"/>
  <c r="V75" i="56" s="1"/>
  <c r="X74" i="56"/>
  <c r="R74" i="56" s="1"/>
  <c r="X73" i="56"/>
  <c r="V73" i="56" s="1"/>
  <c r="X72" i="56"/>
  <c r="R72" i="56" s="1"/>
  <c r="X71" i="56"/>
  <c r="V71" i="56" s="1"/>
  <c r="X70" i="56"/>
  <c r="R70" i="56" s="1"/>
  <c r="X69" i="56"/>
  <c r="V69" i="56" s="1"/>
  <c r="X68" i="56"/>
  <c r="R68" i="56" s="1"/>
  <c r="X67" i="56"/>
  <c r="V67" i="56" s="1"/>
  <c r="X66" i="56"/>
  <c r="R66" i="56" s="1"/>
  <c r="X65" i="56"/>
  <c r="V65" i="56" s="1"/>
  <c r="X64" i="56"/>
  <c r="R64" i="56" s="1"/>
  <c r="X63" i="56"/>
  <c r="X62" i="56"/>
  <c r="R62" i="56" s="1"/>
  <c r="X61" i="56"/>
  <c r="X60" i="56"/>
  <c r="X59" i="56"/>
  <c r="X58" i="56"/>
  <c r="X57" i="56"/>
  <c r="O57" i="56" s="1"/>
  <c r="X56" i="56"/>
  <c r="X55" i="56"/>
  <c r="X54" i="56"/>
  <c r="X53" i="56"/>
  <c r="O53" i="56" s="1"/>
  <c r="X52" i="56"/>
  <c r="O42" i="56"/>
  <c r="I42" i="56"/>
  <c r="O41" i="56"/>
  <c r="I41" i="56"/>
  <c r="O40" i="56"/>
  <c r="I40" i="56"/>
  <c r="O39" i="56"/>
  <c r="I39" i="56"/>
  <c r="O38" i="56"/>
  <c r="O37" i="56"/>
  <c r="O36" i="56"/>
  <c r="O35" i="56"/>
  <c r="O34" i="56"/>
  <c r="O19" i="56"/>
  <c r="W1" i="56"/>
  <c r="A1" i="56"/>
  <c r="H92" i="55"/>
  <c r="F92" i="55"/>
  <c r="I92" i="55" s="1"/>
  <c r="H91" i="55"/>
  <c r="F91" i="55"/>
  <c r="K91" i="55" s="1"/>
  <c r="H90" i="55"/>
  <c r="F90" i="55"/>
  <c r="L90" i="55" s="1"/>
  <c r="H89" i="55"/>
  <c r="F89" i="55"/>
  <c r="G89" i="55" s="1"/>
  <c r="H88" i="55"/>
  <c r="F88" i="55"/>
  <c r="J88" i="55" s="1"/>
  <c r="H87" i="55"/>
  <c r="F87" i="55"/>
  <c r="L87" i="55" s="1"/>
  <c r="H82" i="55"/>
  <c r="D82" i="55"/>
  <c r="L82" i="55" s="1"/>
  <c r="X81" i="55"/>
  <c r="W81" i="55" s="1"/>
  <c r="X80" i="55"/>
  <c r="V80" i="55" s="1"/>
  <c r="X79" i="55"/>
  <c r="W79" i="55" s="1"/>
  <c r="X78" i="55"/>
  <c r="V78" i="55" s="1"/>
  <c r="X77" i="55"/>
  <c r="W77" i="55" s="1"/>
  <c r="X76" i="55"/>
  <c r="V76" i="55" s="1"/>
  <c r="X75" i="55"/>
  <c r="W75" i="55" s="1"/>
  <c r="X74" i="55"/>
  <c r="V74" i="55" s="1"/>
  <c r="X73" i="55"/>
  <c r="W73" i="55" s="1"/>
  <c r="X72" i="55"/>
  <c r="V72" i="55" s="1"/>
  <c r="X71" i="55"/>
  <c r="W71" i="55" s="1"/>
  <c r="X70" i="55"/>
  <c r="V70" i="55" s="1"/>
  <c r="X69" i="55"/>
  <c r="W69" i="55" s="1"/>
  <c r="X68" i="55"/>
  <c r="V68" i="55" s="1"/>
  <c r="X67" i="55"/>
  <c r="W67" i="55" s="1"/>
  <c r="X66" i="55"/>
  <c r="V66" i="55" s="1"/>
  <c r="X65" i="55"/>
  <c r="W65" i="55" s="1"/>
  <c r="X64" i="55"/>
  <c r="V64" i="55" s="1"/>
  <c r="X63" i="55"/>
  <c r="W63" i="55" s="1"/>
  <c r="X62" i="55"/>
  <c r="V62" i="55" s="1"/>
  <c r="X61" i="55"/>
  <c r="W61" i="55" s="1"/>
  <c r="X60" i="55"/>
  <c r="V60" i="55" s="1"/>
  <c r="X59" i="55"/>
  <c r="X58" i="55"/>
  <c r="O58" i="55" s="1"/>
  <c r="X57" i="55"/>
  <c r="X56" i="55"/>
  <c r="M56" i="55" s="1"/>
  <c r="X55" i="55"/>
  <c r="X54" i="55"/>
  <c r="O54" i="55" s="1"/>
  <c r="X53" i="55"/>
  <c r="X52" i="55"/>
  <c r="M52" i="55" s="1"/>
  <c r="O42" i="55"/>
  <c r="I42" i="55"/>
  <c r="O41" i="55"/>
  <c r="I41" i="55"/>
  <c r="O40" i="55"/>
  <c r="I40" i="55"/>
  <c r="O39" i="55"/>
  <c r="I39" i="55"/>
  <c r="O38" i="55"/>
  <c r="O37" i="55"/>
  <c r="O36" i="55"/>
  <c r="O35" i="55"/>
  <c r="O34" i="55"/>
  <c r="O19" i="55"/>
  <c r="W1" i="55"/>
  <c r="A1" i="55"/>
  <c r="H92" i="54"/>
  <c r="F92" i="54"/>
  <c r="I92" i="54" s="1"/>
  <c r="H91" i="54"/>
  <c r="F91" i="54"/>
  <c r="K91" i="54" s="1"/>
  <c r="H90" i="54"/>
  <c r="F90" i="54"/>
  <c r="I90" i="54" s="1"/>
  <c r="H89" i="54"/>
  <c r="F89" i="54"/>
  <c r="G89" i="54" s="1"/>
  <c r="H88" i="54"/>
  <c r="F88" i="54"/>
  <c r="I88" i="54" s="1"/>
  <c r="H87" i="54"/>
  <c r="F87" i="54"/>
  <c r="K87" i="54" s="1"/>
  <c r="H82" i="54"/>
  <c r="D82" i="54"/>
  <c r="L82" i="54" s="1"/>
  <c r="X81" i="54"/>
  <c r="V81" i="54" s="1"/>
  <c r="X80" i="54"/>
  <c r="T80" i="54" s="1"/>
  <c r="X79" i="54"/>
  <c r="V79" i="54" s="1"/>
  <c r="X78" i="54"/>
  <c r="T78" i="54" s="1"/>
  <c r="X77" i="54"/>
  <c r="V77" i="54" s="1"/>
  <c r="X76" i="54"/>
  <c r="T76" i="54" s="1"/>
  <c r="X75" i="54"/>
  <c r="V75" i="54" s="1"/>
  <c r="X74" i="54"/>
  <c r="T74" i="54" s="1"/>
  <c r="X73" i="54"/>
  <c r="V73" i="54" s="1"/>
  <c r="X72" i="54"/>
  <c r="T72" i="54" s="1"/>
  <c r="X71" i="54"/>
  <c r="V71" i="54" s="1"/>
  <c r="X70" i="54"/>
  <c r="T70" i="54" s="1"/>
  <c r="X69" i="54"/>
  <c r="V69" i="54" s="1"/>
  <c r="X68" i="54"/>
  <c r="T68" i="54" s="1"/>
  <c r="X67" i="54"/>
  <c r="V67" i="54" s="1"/>
  <c r="X66" i="54"/>
  <c r="T66" i="54" s="1"/>
  <c r="X65" i="54"/>
  <c r="X64" i="54"/>
  <c r="T64" i="54" s="1"/>
  <c r="X63" i="54"/>
  <c r="V63" i="54" s="1"/>
  <c r="X62" i="54"/>
  <c r="T62" i="54" s="1"/>
  <c r="X61" i="54"/>
  <c r="V61" i="54" s="1"/>
  <c r="X60" i="54"/>
  <c r="T60" i="54" s="1"/>
  <c r="X59" i="54"/>
  <c r="O59" i="54" s="1"/>
  <c r="X58" i="54"/>
  <c r="M58" i="54" s="1"/>
  <c r="X57" i="54"/>
  <c r="O57" i="54" s="1"/>
  <c r="X56" i="54"/>
  <c r="O56" i="54" s="1"/>
  <c r="X55" i="54"/>
  <c r="O55" i="54" s="1"/>
  <c r="X54" i="54"/>
  <c r="M54" i="54" s="1"/>
  <c r="X53" i="54"/>
  <c r="O53" i="54" s="1"/>
  <c r="X52" i="54"/>
  <c r="O52" i="54" s="1"/>
  <c r="O42" i="54"/>
  <c r="I42" i="54"/>
  <c r="O41" i="54"/>
  <c r="I41" i="54"/>
  <c r="O40" i="54"/>
  <c r="I40" i="54"/>
  <c r="O39" i="54"/>
  <c r="I39" i="54"/>
  <c r="O38" i="54"/>
  <c r="O37" i="54"/>
  <c r="O36" i="54"/>
  <c r="O35" i="54"/>
  <c r="O34" i="54"/>
  <c r="O19" i="54"/>
  <c r="W1" i="54"/>
  <c r="A1" i="54"/>
  <c r="H92" i="53"/>
  <c r="F92" i="53"/>
  <c r="I92" i="53" s="1"/>
  <c r="H91" i="53"/>
  <c r="F91" i="53"/>
  <c r="K91" i="53" s="1"/>
  <c r="H90" i="53"/>
  <c r="F90" i="53"/>
  <c r="L90" i="53" s="1"/>
  <c r="H89" i="53"/>
  <c r="F89" i="53"/>
  <c r="G89" i="53" s="1"/>
  <c r="H88" i="53"/>
  <c r="F88" i="53"/>
  <c r="I88" i="53" s="1"/>
  <c r="H87" i="53"/>
  <c r="F87" i="53"/>
  <c r="K87" i="53" s="1"/>
  <c r="H82" i="53"/>
  <c r="D82" i="53"/>
  <c r="L82" i="53" s="1"/>
  <c r="X81" i="53"/>
  <c r="X80" i="53"/>
  <c r="T80" i="53" s="1"/>
  <c r="X79" i="53"/>
  <c r="V79" i="53" s="1"/>
  <c r="X78" i="53"/>
  <c r="T78" i="53" s="1"/>
  <c r="X77" i="53"/>
  <c r="V77" i="53" s="1"/>
  <c r="X76" i="53"/>
  <c r="T76" i="53" s="1"/>
  <c r="X75" i="53"/>
  <c r="V75" i="53" s="1"/>
  <c r="X74" i="53"/>
  <c r="T74" i="53" s="1"/>
  <c r="X73" i="53"/>
  <c r="V73" i="53" s="1"/>
  <c r="X72" i="53"/>
  <c r="T72" i="53" s="1"/>
  <c r="X71" i="53"/>
  <c r="V71" i="53" s="1"/>
  <c r="X70" i="53"/>
  <c r="T70" i="53" s="1"/>
  <c r="X69" i="53"/>
  <c r="V69" i="53" s="1"/>
  <c r="X68" i="53"/>
  <c r="T68" i="53" s="1"/>
  <c r="X67" i="53"/>
  <c r="V67" i="53" s="1"/>
  <c r="X66" i="53"/>
  <c r="T66" i="53" s="1"/>
  <c r="X65" i="53"/>
  <c r="V65" i="53" s="1"/>
  <c r="X64" i="53"/>
  <c r="X63" i="53"/>
  <c r="V63" i="53" s="1"/>
  <c r="X62" i="53"/>
  <c r="T62" i="53" s="1"/>
  <c r="X61" i="53"/>
  <c r="V61" i="53" s="1"/>
  <c r="X60" i="53"/>
  <c r="T60" i="53" s="1"/>
  <c r="X59" i="53"/>
  <c r="O59" i="53" s="1"/>
  <c r="X58" i="53"/>
  <c r="X57" i="53"/>
  <c r="X56" i="53"/>
  <c r="X55" i="53"/>
  <c r="X54" i="53"/>
  <c r="O54" i="53" s="1"/>
  <c r="X53" i="53"/>
  <c r="M53" i="53" s="1"/>
  <c r="X52" i="53"/>
  <c r="O42" i="53"/>
  <c r="I42" i="53"/>
  <c r="O41" i="53"/>
  <c r="I41" i="53"/>
  <c r="O40" i="53"/>
  <c r="I40" i="53"/>
  <c r="O39" i="53"/>
  <c r="I39" i="53"/>
  <c r="O38" i="53"/>
  <c r="O37" i="53"/>
  <c r="O36" i="53"/>
  <c r="O35" i="53"/>
  <c r="O34" i="53"/>
  <c r="O19" i="53"/>
  <c r="W1" i="53"/>
  <c r="A1" i="53"/>
  <c r="H92" i="52"/>
  <c r="F92" i="52"/>
  <c r="I92" i="52" s="1"/>
  <c r="H91" i="52"/>
  <c r="F91" i="52"/>
  <c r="H90" i="52"/>
  <c r="F90" i="52"/>
  <c r="I90" i="52" s="1"/>
  <c r="H89" i="52"/>
  <c r="F89" i="52"/>
  <c r="G89" i="52" s="1"/>
  <c r="H88" i="52"/>
  <c r="F88" i="52"/>
  <c r="I88" i="52" s="1"/>
  <c r="H87" i="52"/>
  <c r="F87" i="52"/>
  <c r="L87" i="52" s="1"/>
  <c r="H82" i="52"/>
  <c r="D82" i="52"/>
  <c r="I82" i="52" s="1"/>
  <c r="X81" i="52"/>
  <c r="V81" i="52" s="1"/>
  <c r="X80" i="52"/>
  <c r="W80" i="52" s="1"/>
  <c r="X79" i="52"/>
  <c r="V79" i="52" s="1"/>
  <c r="X78" i="52"/>
  <c r="W78" i="52" s="1"/>
  <c r="X77" i="52"/>
  <c r="V77" i="52" s="1"/>
  <c r="X76" i="52"/>
  <c r="W76" i="52" s="1"/>
  <c r="X75" i="52"/>
  <c r="V75" i="52" s="1"/>
  <c r="X74" i="52"/>
  <c r="U74" i="52" s="1"/>
  <c r="X73" i="52"/>
  <c r="V73" i="52" s="1"/>
  <c r="X72" i="52"/>
  <c r="W72" i="52" s="1"/>
  <c r="X71" i="52"/>
  <c r="V71" i="52" s="1"/>
  <c r="X70" i="52"/>
  <c r="U70" i="52" s="1"/>
  <c r="X69" i="52"/>
  <c r="X68" i="52"/>
  <c r="X67" i="52"/>
  <c r="X66" i="52"/>
  <c r="X65" i="52"/>
  <c r="X64" i="52"/>
  <c r="X63" i="52"/>
  <c r="X62" i="52"/>
  <c r="X61" i="52"/>
  <c r="X60" i="52"/>
  <c r="X59" i="52"/>
  <c r="O59" i="52" s="1"/>
  <c r="X58" i="52"/>
  <c r="X57" i="52"/>
  <c r="O57" i="52" s="1"/>
  <c r="X56" i="52"/>
  <c r="M56" i="52" s="1"/>
  <c r="X55" i="52"/>
  <c r="O55" i="52" s="1"/>
  <c r="X54" i="52"/>
  <c r="M54" i="52" s="1"/>
  <c r="X53" i="52"/>
  <c r="M53" i="52" s="1"/>
  <c r="X52" i="52"/>
  <c r="O52" i="52" s="1"/>
  <c r="O42" i="52"/>
  <c r="I42" i="52"/>
  <c r="O41" i="52"/>
  <c r="I41" i="52"/>
  <c r="O40" i="52"/>
  <c r="I40" i="52"/>
  <c r="O39" i="52"/>
  <c r="I39" i="52"/>
  <c r="O38" i="52"/>
  <c r="O37" i="52"/>
  <c r="O36" i="52"/>
  <c r="O35" i="52"/>
  <c r="O34" i="52"/>
  <c r="O19" i="52"/>
  <c r="W1" i="52"/>
  <c r="A1" i="52"/>
  <c r="H92" i="51"/>
  <c r="F92" i="51"/>
  <c r="I92" i="51" s="1"/>
  <c r="H91" i="51"/>
  <c r="F91" i="51"/>
  <c r="K91" i="51" s="1"/>
  <c r="H90" i="51"/>
  <c r="F90" i="51"/>
  <c r="L90" i="51" s="1"/>
  <c r="H89" i="51"/>
  <c r="F89" i="51"/>
  <c r="G89" i="51" s="1"/>
  <c r="H88" i="51"/>
  <c r="F88" i="51"/>
  <c r="I88" i="51" s="1"/>
  <c r="H87" i="51"/>
  <c r="F87" i="51"/>
  <c r="K87" i="51" s="1"/>
  <c r="H82" i="51"/>
  <c r="L82" i="51"/>
  <c r="X81" i="51"/>
  <c r="W81" i="51" s="1"/>
  <c r="X80" i="51"/>
  <c r="V80" i="51" s="1"/>
  <c r="X79" i="51"/>
  <c r="R79" i="51" s="1"/>
  <c r="X78" i="51"/>
  <c r="X77" i="51"/>
  <c r="T77" i="51" s="1"/>
  <c r="X76" i="51"/>
  <c r="T76" i="51" s="1"/>
  <c r="X75" i="51"/>
  <c r="T75" i="51" s="1"/>
  <c r="X74" i="51"/>
  <c r="T74" i="51" s="1"/>
  <c r="X73" i="51"/>
  <c r="P73" i="51" s="1"/>
  <c r="X72" i="51"/>
  <c r="T72" i="51" s="1"/>
  <c r="X71" i="51"/>
  <c r="X70" i="51"/>
  <c r="N70" i="51" s="1"/>
  <c r="X69" i="51"/>
  <c r="R69" i="51" s="1"/>
  <c r="X68" i="51"/>
  <c r="P68" i="51" s="1"/>
  <c r="X67" i="51"/>
  <c r="R67" i="51" s="1"/>
  <c r="X66" i="51"/>
  <c r="X65" i="51"/>
  <c r="R65" i="51" s="1"/>
  <c r="X64" i="51"/>
  <c r="V64" i="51" s="1"/>
  <c r="X63" i="51"/>
  <c r="R63" i="51" s="1"/>
  <c r="X62" i="51"/>
  <c r="X61" i="51"/>
  <c r="T61" i="51" s="1"/>
  <c r="X60" i="51"/>
  <c r="V60" i="51" s="1"/>
  <c r="X59" i="51"/>
  <c r="T59" i="51" s="1"/>
  <c r="X58" i="51"/>
  <c r="X57" i="51"/>
  <c r="X56" i="51"/>
  <c r="X55" i="51"/>
  <c r="X54" i="51"/>
  <c r="X53" i="51"/>
  <c r="M53" i="51" s="1"/>
  <c r="X52" i="51"/>
  <c r="O42" i="51"/>
  <c r="I42" i="51"/>
  <c r="O41" i="51"/>
  <c r="I41" i="51"/>
  <c r="O40" i="51"/>
  <c r="I40" i="51"/>
  <c r="O39" i="51"/>
  <c r="I39" i="51"/>
  <c r="O38" i="51"/>
  <c r="O37" i="51"/>
  <c r="O36" i="51"/>
  <c r="O35" i="51"/>
  <c r="O34" i="51"/>
  <c r="O19" i="51"/>
  <c r="W1" i="51"/>
  <c r="A1" i="51"/>
  <c r="M68" i="20"/>
  <c r="M69" i="20"/>
  <c r="M70" i="20"/>
  <c r="G68" i="20"/>
  <c r="G69" i="20"/>
  <c r="G70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68" i="20"/>
  <c r="C69" i="20"/>
  <c r="C70" i="20"/>
  <c r="C71" i="20"/>
  <c r="C72" i="20"/>
  <c r="C73" i="20"/>
  <c r="C74" i="20"/>
  <c r="C75" i="20"/>
  <c r="C76" i="20"/>
  <c r="C77" i="20"/>
  <c r="B25" i="51"/>
  <c r="AC5" i="1" a="1"/>
  <c r="V81" i="57" l="1"/>
  <c r="W81" i="57"/>
  <c r="T80" i="57"/>
  <c r="O80" i="57"/>
  <c r="T76" i="57"/>
  <c r="M76" i="57"/>
  <c r="V65" i="57"/>
  <c r="M65" i="57"/>
  <c r="V65" i="54"/>
  <c r="U65" i="54"/>
  <c r="V81" i="53"/>
  <c r="W81" i="53"/>
  <c r="T64" i="53"/>
  <c r="W64" i="53"/>
  <c r="M55" i="53"/>
  <c r="O55" i="53"/>
  <c r="N66" i="51"/>
  <c r="V66" i="51"/>
  <c r="M81" i="53"/>
  <c r="P81" i="53"/>
  <c r="M54" i="53"/>
  <c r="Q81" i="53"/>
  <c r="W61" i="53"/>
  <c r="U66" i="53"/>
  <c r="M80" i="53"/>
  <c r="S81" i="53"/>
  <c r="M67" i="57"/>
  <c r="U81" i="57"/>
  <c r="O81" i="53"/>
  <c r="O80" i="53"/>
  <c r="T81" i="53"/>
  <c r="O62" i="53"/>
  <c r="U67" i="53"/>
  <c r="U80" i="53"/>
  <c r="U81" i="53"/>
  <c r="I43" i="54"/>
  <c r="U56" i="54" s="1"/>
  <c r="I43" i="56"/>
  <c r="M70" i="57"/>
  <c r="T77" i="57"/>
  <c r="S81" i="57"/>
  <c r="P52" i="51"/>
  <c r="T56" i="51"/>
  <c r="P68" i="52"/>
  <c r="T52" i="53"/>
  <c r="T56" i="53"/>
  <c r="T58" i="53"/>
  <c r="R52" i="56"/>
  <c r="R54" i="56"/>
  <c r="R55" i="56"/>
  <c r="R56" i="56"/>
  <c r="R58" i="56"/>
  <c r="R59" i="56"/>
  <c r="R60" i="56"/>
  <c r="Q53" i="57"/>
  <c r="Q55" i="57"/>
  <c r="O57" i="53"/>
  <c r="M57" i="53"/>
  <c r="O55" i="57"/>
  <c r="O56" i="57"/>
  <c r="M55" i="57"/>
  <c r="M52" i="57"/>
  <c r="N52" i="57" s="1"/>
  <c r="O53" i="57"/>
  <c r="S53" i="57"/>
  <c r="M53" i="57"/>
  <c r="M54" i="57"/>
  <c r="U77" i="57"/>
  <c r="M61" i="57"/>
  <c r="Q65" i="57"/>
  <c r="P70" i="57"/>
  <c r="O76" i="57"/>
  <c r="M77" i="57"/>
  <c r="O63" i="57"/>
  <c r="O58" i="57"/>
  <c r="Q63" i="57"/>
  <c r="Q77" i="57"/>
  <c r="M81" i="57"/>
  <c r="P80" i="57"/>
  <c r="U80" i="57"/>
  <c r="W80" i="57"/>
  <c r="M78" i="57"/>
  <c r="P78" i="57"/>
  <c r="U78" i="57"/>
  <c r="W78" i="57"/>
  <c r="P77" i="57"/>
  <c r="S77" i="57"/>
  <c r="M74" i="57"/>
  <c r="P74" i="57"/>
  <c r="W74" i="57"/>
  <c r="P65" i="57"/>
  <c r="P64" i="57"/>
  <c r="P63" i="57"/>
  <c r="O61" i="57"/>
  <c r="P59" i="57"/>
  <c r="O67" i="57"/>
  <c r="M69" i="57"/>
  <c r="W63" i="57"/>
  <c r="S65" i="57"/>
  <c r="Q67" i="57"/>
  <c r="O69" i="57"/>
  <c r="W70" i="57"/>
  <c r="P76" i="57"/>
  <c r="M62" i="57"/>
  <c r="S67" i="57"/>
  <c r="Q69" i="57"/>
  <c r="M79" i="57"/>
  <c r="M60" i="57"/>
  <c r="O62" i="57"/>
  <c r="O64" i="57"/>
  <c r="M66" i="57"/>
  <c r="T67" i="57"/>
  <c r="T69" i="57"/>
  <c r="W71" i="57"/>
  <c r="P79" i="57"/>
  <c r="O60" i="57"/>
  <c r="O66" i="57"/>
  <c r="U69" i="57"/>
  <c r="M75" i="57"/>
  <c r="Q79" i="57"/>
  <c r="W60" i="57"/>
  <c r="M63" i="57"/>
  <c r="U66" i="57"/>
  <c r="U68" i="57"/>
  <c r="W69" i="57"/>
  <c r="M72" i="57"/>
  <c r="O75" i="57"/>
  <c r="O78" i="57"/>
  <c r="S79" i="57"/>
  <c r="O81" i="57"/>
  <c r="W68" i="57"/>
  <c r="P81" i="57"/>
  <c r="M80" i="57"/>
  <c r="T79" i="57"/>
  <c r="U79" i="57"/>
  <c r="W79" i="57"/>
  <c r="O79" i="57"/>
  <c r="U76" i="57"/>
  <c r="W76" i="57"/>
  <c r="P75" i="57"/>
  <c r="Q75" i="57"/>
  <c r="S75" i="57"/>
  <c r="T75" i="57"/>
  <c r="U75" i="57"/>
  <c r="W75" i="57"/>
  <c r="O74" i="57"/>
  <c r="U74" i="57"/>
  <c r="P73" i="57"/>
  <c r="S73" i="57"/>
  <c r="T73" i="57"/>
  <c r="O73" i="57"/>
  <c r="U73" i="57"/>
  <c r="M73" i="57"/>
  <c r="Q73" i="57"/>
  <c r="W73" i="57"/>
  <c r="O72" i="57"/>
  <c r="P72" i="57"/>
  <c r="U72" i="57"/>
  <c r="W72" i="57"/>
  <c r="M71" i="57"/>
  <c r="O71" i="57"/>
  <c r="P71" i="57"/>
  <c r="Q71" i="57"/>
  <c r="S71" i="57"/>
  <c r="T71" i="57"/>
  <c r="U71" i="57"/>
  <c r="O70" i="57"/>
  <c r="U70" i="57"/>
  <c r="P69" i="57"/>
  <c r="S69" i="57"/>
  <c r="M68" i="57"/>
  <c r="O68" i="57"/>
  <c r="U67" i="57"/>
  <c r="W67" i="57"/>
  <c r="P67" i="57"/>
  <c r="P66" i="57"/>
  <c r="W66" i="57"/>
  <c r="T65" i="57"/>
  <c r="U65" i="57"/>
  <c r="W65" i="57"/>
  <c r="O65" i="57"/>
  <c r="U64" i="57"/>
  <c r="W64" i="57"/>
  <c r="M64" i="57"/>
  <c r="S63" i="57"/>
  <c r="T63" i="57"/>
  <c r="U63" i="57"/>
  <c r="P62" i="57"/>
  <c r="U62" i="57"/>
  <c r="W62" i="57"/>
  <c r="P61" i="57"/>
  <c r="Q61" i="57"/>
  <c r="S61" i="57"/>
  <c r="T61" i="57"/>
  <c r="U61" i="57"/>
  <c r="W61" i="57"/>
  <c r="P60" i="57"/>
  <c r="U60" i="57"/>
  <c r="Q59" i="57"/>
  <c r="M59" i="57"/>
  <c r="J89" i="57"/>
  <c r="L89" i="57"/>
  <c r="H93" i="57"/>
  <c r="J92" i="57"/>
  <c r="L92" i="57"/>
  <c r="O57" i="57"/>
  <c r="J88" i="57"/>
  <c r="L88" i="57"/>
  <c r="T56" i="57"/>
  <c r="T54" i="57"/>
  <c r="T52" i="57"/>
  <c r="T57" i="57"/>
  <c r="T58" i="57"/>
  <c r="P56" i="57"/>
  <c r="P58" i="57"/>
  <c r="I43" i="57"/>
  <c r="U79" i="56"/>
  <c r="M73" i="56"/>
  <c r="M69" i="56"/>
  <c r="S69" i="56"/>
  <c r="V72" i="56"/>
  <c r="W73" i="56"/>
  <c r="R77" i="56"/>
  <c r="M77" i="56"/>
  <c r="Q75" i="56"/>
  <c r="P78" i="56"/>
  <c r="N72" i="56"/>
  <c r="S75" i="56"/>
  <c r="W78" i="56"/>
  <c r="O78" i="56"/>
  <c r="S58" i="56"/>
  <c r="P62" i="56"/>
  <c r="M65" i="56"/>
  <c r="Q69" i="56"/>
  <c r="W70" i="56"/>
  <c r="W72" i="56"/>
  <c r="S73" i="56"/>
  <c r="M58" i="56"/>
  <c r="N58" i="56" s="1"/>
  <c r="S59" i="56"/>
  <c r="P59" i="56"/>
  <c r="O62" i="56"/>
  <c r="Q62" i="56"/>
  <c r="M67" i="56"/>
  <c r="M72" i="56"/>
  <c r="M64" i="56"/>
  <c r="R53" i="56"/>
  <c r="M54" i="56"/>
  <c r="N54" i="56" s="1"/>
  <c r="O54" i="56"/>
  <c r="R57" i="56"/>
  <c r="Q58" i="56"/>
  <c r="T58" i="56"/>
  <c r="O58" i="56"/>
  <c r="M59" i="56"/>
  <c r="N59" i="56" s="1"/>
  <c r="M60" i="56"/>
  <c r="N60" i="56" s="1"/>
  <c r="O60" i="56"/>
  <c r="P60" i="56"/>
  <c r="M61" i="56"/>
  <c r="N61" i="56" s="1"/>
  <c r="Q61" i="56"/>
  <c r="U62" i="56"/>
  <c r="M62" i="56"/>
  <c r="N62" i="56" s="1"/>
  <c r="N64" i="56"/>
  <c r="P64" i="56"/>
  <c r="U64" i="56"/>
  <c r="P67" i="56"/>
  <c r="N68" i="56"/>
  <c r="O68" i="56"/>
  <c r="Q68" i="56"/>
  <c r="O72" i="56"/>
  <c r="S72" i="56"/>
  <c r="T72" i="56"/>
  <c r="U72" i="56"/>
  <c r="U73" i="56"/>
  <c r="O74" i="56"/>
  <c r="M75" i="56"/>
  <c r="M55" i="56"/>
  <c r="N55" i="56" s="1"/>
  <c r="O67" i="56"/>
  <c r="P68" i="56"/>
  <c r="R69" i="56"/>
  <c r="R75" i="56"/>
  <c r="Q77" i="56"/>
  <c r="P61" i="56"/>
  <c r="S62" i="56"/>
  <c r="O64" i="56"/>
  <c r="O65" i="56"/>
  <c r="Q67" i="56"/>
  <c r="S68" i="56"/>
  <c r="U69" i="56"/>
  <c r="P74" i="56"/>
  <c r="U75" i="56"/>
  <c r="U77" i="56"/>
  <c r="P65" i="56"/>
  <c r="R67" i="56"/>
  <c r="T68" i="56"/>
  <c r="Q74" i="56"/>
  <c r="S64" i="56"/>
  <c r="V64" i="56" s="1"/>
  <c r="W64" i="56" s="1"/>
  <c r="R65" i="56"/>
  <c r="W67" i="56"/>
  <c r="W68" i="56"/>
  <c r="N70" i="56"/>
  <c r="P72" i="56"/>
  <c r="O73" i="56"/>
  <c r="T74" i="56"/>
  <c r="O76" i="56"/>
  <c r="N78" i="56"/>
  <c r="M63" i="56"/>
  <c r="N63" i="56" s="1"/>
  <c r="O70" i="56"/>
  <c r="P76" i="56"/>
  <c r="M52" i="56"/>
  <c r="O52" i="56"/>
  <c r="M53" i="56"/>
  <c r="N53" i="56" s="1"/>
  <c r="O55" i="56"/>
  <c r="M56" i="56"/>
  <c r="N56" i="56" s="1"/>
  <c r="O56" i="56"/>
  <c r="M57" i="56"/>
  <c r="N57" i="56" s="1"/>
  <c r="O59" i="56"/>
  <c r="Q60" i="56"/>
  <c r="S60" i="56"/>
  <c r="T60" i="56"/>
  <c r="U60" i="56"/>
  <c r="R61" i="56"/>
  <c r="S61" i="56"/>
  <c r="U61" i="56"/>
  <c r="O61" i="56"/>
  <c r="T62" i="56"/>
  <c r="O63" i="56"/>
  <c r="P63" i="56"/>
  <c r="Q63" i="56"/>
  <c r="R63" i="56"/>
  <c r="S63" i="56"/>
  <c r="U63" i="56"/>
  <c r="Q64" i="56"/>
  <c r="T64" i="56"/>
  <c r="Q65" i="56"/>
  <c r="S65" i="56"/>
  <c r="U65" i="56"/>
  <c r="W65" i="56"/>
  <c r="P66" i="56"/>
  <c r="Q66" i="56"/>
  <c r="S66" i="56"/>
  <c r="T66" i="56"/>
  <c r="U66" i="56"/>
  <c r="M66" i="56"/>
  <c r="V66" i="56"/>
  <c r="O66" i="56"/>
  <c r="N66" i="56"/>
  <c r="W66" i="56"/>
  <c r="S67" i="56"/>
  <c r="U67" i="56"/>
  <c r="U68" i="56"/>
  <c r="M68" i="56"/>
  <c r="V68" i="56"/>
  <c r="W69" i="56"/>
  <c r="O69" i="56"/>
  <c r="P69" i="56"/>
  <c r="Q70" i="56"/>
  <c r="S70" i="56"/>
  <c r="P70" i="56"/>
  <c r="T70" i="56"/>
  <c r="U70" i="56"/>
  <c r="M70" i="56"/>
  <c r="V70" i="56"/>
  <c r="U71" i="56"/>
  <c r="W71" i="56"/>
  <c r="P71" i="56"/>
  <c r="Q71" i="56"/>
  <c r="O71" i="56"/>
  <c r="R71" i="56"/>
  <c r="M71" i="56"/>
  <c r="S71" i="56"/>
  <c r="Q72" i="56"/>
  <c r="P73" i="56"/>
  <c r="Q73" i="56"/>
  <c r="R73" i="56"/>
  <c r="S74" i="56"/>
  <c r="U74" i="56"/>
  <c r="M74" i="56"/>
  <c r="V74" i="56"/>
  <c r="N74" i="56"/>
  <c r="W74" i="56"/>
  <c r="W75" i="56"/>
  <c r="O75" i="56"/>
  <c r="P75" i="56"/>
  <c r="Q76" i="56"/>
  <c r="S76" i="56"/>
  <c r="T76" i="56"/>
  <c r="U76" i="56"/>
  <c r="M76" i="56"/>
  <c r="V76" i="56"/>
  <c r="N76" i="56"/>
  <c r="W76" i="56"/>
  <c r="S77" i="56"/>
  <c r="W77" i="56"/>
  <c r="O77" i="56"/>
  <c r="P77" i="56"/>
  <c r="Q78" i="56"/>
  <c r="S78" i="56"/>
  <c r="L87" i="56"/>
  <c r="T78" i="56"/>
  <c r="U78" i="56"/>
  <c r="M78" i="56"/>
  <c r="V78" i="56"/>
  <c r="W79" i="56"/>
  <c r="O79" i="56"/>
  <c r="P79" i="56"/>
  <c r="J88" i="56"/>
  <c r="M79" i="56"/>
  <c r="Q79" i="56"/>
  <c r="R79" i="56"/>
  <c r="S79" i="56"/>
  <c r="M80" i="56"/>
  <c r="V80" i="56"/>
  <c r="N80" i="56"/>
  <c r="W80" i="56"/>
  <c r="O80" i="56"/>
  <c r="Q80" i="56"/>
  <c r="S80" i="56"/>
  <c r="P80" i="56"/>
  <c r="T80" i="56"/>
  <c r="J89" i="56"/>
  <c r="U80" i="56"/>
  <c r="H93" i="56"/>
  <c r="S81" i="56"/>
  <c r="I89" i="56"/>
  <c r="R81" i="56"/>
  <c r="U81" i="56"/>
  <c r="J92" i="56"/>
  <c r="K92" i="56"/>
  <c r="L92" i="56"/>
  <c r="O81" i="56"/>
  <c r="K88" i="56"/>
  <c r="W81" i="56"/>
  <c r="M81" i="56"/>
  <c r="P81" i="56"/>
  <c r="L88" i="56"/>
  <c r="Q81" i="56"/>
  <c r="L91" i="56"/>
  <c r="Q53" i="56"/>
  <c r="Q55" i="56"/>
  <c r="Q57" i="56"/>
  <c r="Q59" i="56"/>
  <c r="O62" i="55"/>
  <c r="Q71" i="55"/>
  <c r="M80" i="55"/>
  <c r="O52" i="55"/>
  <c r="R60" i="55"/>
  <c r="P80" i="55"/>
  <c r="T60" i="55"/>
  <c r="P67" i="55"/>
  <c r="O80" i="55"/>
  <c r="S80" i="55"/>
  <c r="M64" i="55"/>
  <c r="S60" i="55"/>
  <c r="W64" i="55"/>
  <c r="R80" i="55"/>
  <c r="P72" i="55"/>
  <c r="Q67" i="55"/>
  <c r="S72" i="55"/>
  <c r="T80" i="55"/>
  <c r="S55" i="55"/>
  <c r="O60" i="55"/>
  <c r="U72" i="55"/>
  <c r="Q79" i="55"/>
  <c r="W80" i="55"/>
  <c r="O76" i="55"/>
  <c r="T72" i="55"/>
  <c r="M66" i="55"/>
  <c r="T64" i="55"/>
  <c r="M62" i="55"/>
  <c r="U60" i="55"/>
  <c r="O70" i="55"/>
  <c r="O78" i="55"/>
  <c r="S61" i="55"/>
  <c r="Q65" i="55"/>
  <c r="W66" i="55"/>
  <c r="S69" i="55"/>
  <c r="T70" i="55"/>
  <c r="P75" i="55"/>
  <c r="S77" i="55"/>
  <c r="T78" i="55"/>
  <c r="S63" i="55"/>
  <c r="S65" i="55"/>
  <c r="W70" i="55"/>
  <c r="S75" i="55"/>
  <c r="W78" i="55"/>
  <c r="M70" i="55"/>
  <c r="M60" i="55"/>
  <c r="W60" i="55"/>
  <c r="R62" i="55"/>
  <c r="O66" i="55"/>
  <c r="P70" i="55"/>
  <c r="S71" i="55"/>
  <c r="W72" i="55"/>
  <c r="Q76" i="55"/>
  <c r="P78" i="55"/>
  <c r="S79" i="55"/>
  <c r="U80" i="55"/>
  <c r="S62" i="55"/>
  <c r="P66" i="55"/>
  <c r="Q70" i="55"/>
  <c r="Q78" i="55"/>
  <c r="M78" i="55"/>
  <c r="P60" i="55"/>
  <c r="P61" i="55"/>
  <c r="T62" i="55"/>
  <c r="Q66" i="55"/>
  <c r="P69" i="55"/>
  <c r="R70" i="55"/>
  <c r="M72" i="55"/>
  <c r="P77" i="55"/>
  <c r="R78" i="55"/>
  <c r="Q60" i="55"/>
  <c r="Q61" i="55"/>
  <c r="U62" i="55"/>
  <c r="P65" i="55"/>
  <c r="T66" i="55"/>
  <c r="Q69" i="55"/>
  <c r="S70" i="55"/>
  <c r="O72" i="55"/>
  <c r="Q77" i="55"/>
  <c r="S78" i="55"/>
  <c r="Q81" i="55"/>
  <c r="P81" i="55"/>
  <c r="S81" i="55"/>
  <c r="Q80" i="55"/>
  <c r="P79" i="55"/>
  <c r="U78" i="55"/>
  <c r="P76" i="55"/>
  <c r="S76" i="55"/>
  <c r="R76" i="55"/>
  <c r="T76" i="55"/>
  <c r="U76" i="55"/>
  <c r="M76" i="55"/>
  <c r="W76" i="55"/>
  <c r="Q75" i="55"/>
  <c r="S74" i="55"/>
  <c r="U74" i="55"/>
  <c r="M74" i="55"/>
  <c r="W74" i="55"/>
  <c r="P74" i="55"/>
  <c r="Q74" i="55"/>
  <c r="R74" i="55"/>
  <c r="O74" i="55"/>
  <c r="T74" i="55"/>
  <c r="P73" i="55"/>
  <c r="Q73" i="55"/>
  <c r="S73" i="55"/>
  <c r="Q72" i="55"/>
  <c r="R72" i="55"/>
  <c r="P71" i="55"/>
  <c r="U70" i="55"/>
  <c r="O68" i="55"/>
  <c r="P68" i="55"/>
  <c r="Q68" i="55"/>
  <c r="R68" i="55"/>
  <c r="S68" i="55"/>
  <c r="T68" i="55"/>
  <c r="U68" i="55"/>
  <c r="M68" i="55"/>
  <c r="W68" i="55"/>
  <c r="J89" i="55"/>
  <c r="S67" i="55"/>
  <c r="R66" i="55"/>
  <c r="S66" i="55"/>
  <c r="U66" i="55"/>
  <c r="U64" i="55"/>
  <c r="O64" i="55"/>
  <c r="P64" i="55"/>
  <c r="Q64" i="55"/>
  <c r="R64" i="55"/>
  <c r="S64" i="55"/>
  <c r="P63" i="55"/>
  <c r="Q63" i="55"/>
  <c r="W62" i="55"/>
  <c r="P62" i="55"/>
  <c r="Q62" i="55"/>
  <c r="I88" i="55"/>
  <c r="L88" i="55"/>
  <c r="H93" i="55"/>
  <c r="P59" i="55"/>
  <c r="L91" i="55"/>
  <c r="Q58" i="55"/>
  <c r="T58" i="55"/>
  <c r="M54" i="55"/>
  <c r="N54" i="55" s="1"/>
  <c r="M58" i="55"/>
  <c r="O56" i="55"/>
  <c r="R58" i="55"/>
  <c r="J92" i="55"/>
  <c r="L92" i="55"/>
  <c r="S58" i="55"/>
  <c r="Q55" i="55"/>
  <c r="Q59" i="55"/>
  <c r="Q53" i="55"/>
  <c r="Q57" i="55"/>
  <c r="I43" i="55"/>
  <c r="U56" i="55" s="1"/>
  <c r="M53" i="54"/>
  <c r="M55" i="54"/>
  <c r="M56" i="54"/>
  <c r="Q81" i="54"/>
  <c r="M77" i="54"/>
  <c r="M76" i="54"/>
  <c r="M71" i="54"/>
  <c r="M75" i="54"/>
  <c r="T77" i="54"/>
  <c r="O75" i="54"/>
  <c r="U77" i="54"/>
  <c r="M67" i="54"/>
  <c r="P72" i="54"/>
  <c r="Q75" i="54"/>
  <c r="W77" i="54"/>
  <c r="Q63" i="54"/>
  <c r="Q67" i="54"/>
  <c r="M64" i="54"/>
  <c r="O74" i="54"/>
  <c r="P76" i="54"/>
  <c r="M79" i="54"/>
  <c r="W74" i="54"/>
  <c r="M80" i="54"/>
  <c r="O77" i="54"/>
  <c r="P77" i="54"/>
  <c r="Q77" i="54"/>
  <c r="S77" i="54"/>
  <c r="U75" i="54"/>
  <c r="T69" i="54"/>
  <c r="W66" i="54"/>
  <c r="M65" i="54"/>
  <c r="Q65" i="54"/>
  <c r="T65" i="54"/>
  <c r="M62" i="54"/>
  <c r="O62" i="54"/>
  <c r="U62" i="54"/>
  <c r="P60" i="54"/>
  <c r="W60" i="54"/>
  <c r="T63" i="54"/>
  <c r="S65" i="54"/>
  <c r="U72" i="54"/>
  <c r="U79" i="54"/>
  <c r="U81" i="54"/>
  <c r="M61" i="54"/>
  <c r="O61" i="54"/>
  <c r="W65" i="54"/>
  <c r="S67" i="54"/>
  <c r="W71" i="54"/>
  <c r="M74" i="54"/>
  <c r="P75" i="54"/>
  <c r="U76" i="54"/>
  <c r="W80" i="54"/>
  <c r="Q61" i="54"/>
  <c r="M63" i="54"/>
  <c r="U61" i="54"/>
  <c r="O63" i="54"/>
  <c r="O65" i="54"/>
  <c r="O66" i="54"/>
  <c r="M72" i="54"/>
  <c r="P74" i="54"/>
  <c r="S75" i="54"/>
  <c r="M81" i="54"/>
  <c r="O60" i="54"/>
  <c r="W61" i="54"/>
  <c r="P63" i="54"/>
  <c r="P65" i="54"/>
  <c r="P66" i="54"/>
  <c r="M69" i="54"/>
  <c r="O72" i="54"/>
  <c r="U74" i="54"/>
  <c r="T75" i="54"/>
  <c r="O81" i="54"/>
  <c r="W81" i="54"/>
  <c r="P81" i="54"/>
  <c r="S81" i="54"/>
  <c r="T81" i="54"/>
  <c r="O80" i="54"/>
  <c r="U80" i="54"/>
  <c r="S79" i="54"/>
  <c r="T79" i="54"/>
  <c r="W79" i="54"/>
  <c r="O79" i="54"/>
  <c r="P79" i="54"/>
  <c r="Q79" i="54"/>
  <c r="O78" i="54"/>
  <c r="U78" i="54"/>
  <c r="W78" i="54"/>
  <c r="M78" i="54"/>
  <c r="O76" i="54"/>
  <c r="W76" i="54"/>
  <c r="W75" i="54"/>
  <c r="O73" i="54"/>
  <c r="P73" i="54"/>
  <c r="Q73" i="54"/>
  <c r="S73" i="54"/>
  <c r="T73" i="54"/>
  <c r="M73" i="54"/>
  <c r="U73" i="54"/>
  <c r="W73" i="54"/>
  <c r="W72" i="54"/>
  <c r="O71" i="54"/>
  <c r="P71" i="54"/>
  <c r="Q71" i="54"/>
  <c r="S71" i="54"/>
  <c r="T71" i="54"/>
  <c r="U71" i="54"/>
  <c r="M70" i="54"/>
  <c r="O70" i="54"/>
  <c r="U70" i="54"/>
  <c r="W70" i="54"/>
  <c r="U69" i="54"/>
  <c r="W69" i="54"/>
  <c r="O69" i="54"/>
  <c r="P69" i="54"/>
  <c r="Q69" i="54"/>
  <c r="S69" i="54"/>
  <c r="U68" i="54"/>
  <c r="W68" i="54"/>
  <c r="M68" i="54"/>
  <c r="O68" i="54"/>
  <c r="T67" i="54"/>
  <c r="U67" i="54"/>
  <c r="W67" i="54"/>
  <c r="O67" i="54"/>
  <c r="P67" i="54"/>
  <c r="U66" i="54"/>
  <c r="M66" i="54"/>
  <c r="O64" i="54"/>
  <c r="U64" i="54"/>
  <c r="W64" i="54"/>
  <c r="S63" i="54"/>
  <c r="U63" i="54"/>
  <c r="W63" i="54"/>
  <c r="W62" i="54"/>
  <c r="P61" i="54"/>
  <c r="S61" i="54"/>
  <c r="T61" i="54"/>
  <c r="M60" i="54"/>
  <c r="U60" i="54"/>
  <c r="O58" i="54"/>
  <c r="Q59" i="54"/>
  <c r="M57" i="54"/>
  <c r="O54" i="54"/>
  <c r="H93" i="54"/>
  <c r="P59" i="54"/>
  <c r="Q55" i="54"/>
  <c r="M59" i="54"/>
  <c r="L91" i="54"/>
  <c r="J88" i="54"/>
  <c r="L92" i="54"/>
  <c r="M52" i="54"/>
  <c r="L88" i="54"/>
  <c r="J89" i="54"/>
  <c r="L87" i="54"/>
  <c r="K89" i="54"/>
  <c r="J92" i="54"/>
  <c r="T56" i="54"/>
  <c r="T54" i="54"/>
  <c r="T52" i="54"/>
  <c r="T59" i="54"/>
  <c r="T58" i="54"/>
  <c r="S59" i="54"/>
  <c r="Q57" i="54"/>
  <c r="Q53" i="54"/>
  <c r="M52" i="53"/>
  <c r="N52" i="53" s="1"/>
  <c r="O52" i="53"/>
  <c r="T55" i="53"/>
  <c r="O53" i="53"/>
  <c r="W73" i="53"/>
  <c r="O77" i="53"/>
  <c r="T77" i="53"/>
  <c r="U77" i="53"/>
  <c r="M77" i="53"/>
  <c r="W77" i="53"/>
  <c r="W79" i="53"/>
  <c r="O66" i="53"/>
  <c r="W60" i="53"/>
  <c r="W66" i="53"/>
  <c r="Q75" i="53"/>
  <c r="M73" i="53"/>
  <c r="T73" i="53"/>
  <c r="U75" i="53"/>
  <c r="S75" i="53"/>
  <c r="T75" i="53"/>
  <c r="W65" i="53"/>
  <c r="W68" i="53"/>
  <c r="U73" i="53"/>
  <c r="W75" i="53"/>
  <c r="W80" i="53"/>
  <c r="U74" i="53"/>
  <c r="U70" i="53"/>
  <c r="O70" i="53"/>
  <c r="W70" i="53"/>
  <c r="W62" i="53"/>
  <c r="M74" i="53"/>
  <c r="U61" i="53"/>
  <c r="O74" i="53"/>
  <c r="U76" i="53"/>
  <c r="W76" i="53"/>
  <c r="O73" i="53"/>
  <c r="P73" i="53"/>
  <c r="Q73" i="53"/>
  <c r="S73" i="53"/>
  <c r="U72" i="53"/>
  <c r="W72" i="53"/>
  <c r="M72" i="53"/>
  <c r="O72" i="53"/>
  <c r="P72" i="53"/>
  <c r="M70" i="53"/>
  <c r="U69" i="53"/>
  <c r="W69" i="53"/>
  <c r="S67" i="53"/>
  <c r="T67" i="53"/>
  <c r="P65" i="53"/>
  <c r="M65" i="53"/>
  <c r="Q65" i="53"/>
  <c r="S65" i="53"/>
  <c r="T65" i="53"/>
  <c r="U65" i="53"/>
  <c r="M64" i="53"/>
  <c r="O64" i="53"/>
  <c r="U64" i="53"/>
  <c r="U62" i="53"/>
  <c r="M62" i="53"/>
  <c r="P59" i="53"/>
  <c r="P63" i="53"/>
  <c r="P71" i="53"/>
  <c r="M59" i="53"/>
  <c r="O61" i="53"/>
  <c r="Q63" i="53"/>
  <c r="W67" i="53"/>
  <c r="O69" i="53"/>
  <c r="Q71" i="53"/>
  <c r="W74" i="53"/>
  <c r="P79" i="53"/>
  <c r="O71" i="53"/>
  <c r="M63" i="53"/>
  <c r="M71" i="53"/>
  <c r="M61" i="53"/>
  <c r="M69" i="53"/>
  <c r="O79" i="53"/>
  <c r="M78" i="53"/>
  <c r="O67" i="53"/>
  <c r="M75" i="53"/>
  <c r="O78" i="53"/>
  <c r="S79" i="53"/>
  <c r="O63" i="53"/>
  <c r="M79" i="53"/>
  <c r="P69" i="53"/>
  <c r="S71" i="53"/>
  <c r="Q79" i="53"/>
  <c r="O60" i="53"/>
  <c r="S61" i="53"/>
  <c r="U63" i="53"/>
  <c r="P67" i="53"/>
  <c r="O68" i="53"/>
  <c r="S69" i="53"/>
  <c r="U71" i="53"/>
  <c r="O75" i="53"/>
  <c r="M76" i="53"/>
  <c r="Q77" i="53"/>
  <c r="U78" i="53"/>
  <c r="T79" i="53"/>
  <c r="P61" i="53"/>
  <c r="S63" i="53"/>
  <c r="M67" i="53"/>
  <c r="M60" i="53"/>
  <c r="Q61" i="53"/>
  <c r="T63" i="53"/>
  <c r="M68" i="53"/>
  <c r="Q69" i="53"/>
  <c r="T71" i="53"/>
  <c r="P77" i="53"/>
  <c r="U60" i="53"/>
  <c r="T61" i="53"/>
  <c r="W63" i="53"/>
  <c r="O65" i="53"/>
  <c r="M66" i="53"/>
  <c r="Q67" i="53"/>
  <c r="U68" i="53"/>
  <c r="T69" i="53"/>
  <c r="W71" i="53"/>
  <c r="P75" i="53"/>
  <c r="O76" i="53"/>
  <c r="S77" i="53"/>
  <c r="W78" i="53"/>
  <c r="U79" i="53"/>
  <c r="O56" i="53"/>
  <c r="J88" i="53"/>
  <c r="Q53" i="53"/>
  <c r="L88" i="53"/>
  <c r="J89" i="53"/>
  <c r="J92" i="53"/>
  <c r="K89" i="53"/>
  <c r="L92" i="53"/>
  <c r="M58" i="53"/>
  <c r="O58" i="53"/>
  <c r="M56" i="53"/>
  <c r="N56" i="53" s="1"/>
  <c r="H93" i="53"/>
  <c r="L87" i="53"/>
  <c r="T54" i="53"/>
  <c r="S55" i="53"/>
  <c r="Q59" i="53"/>
  <c r="Q57" i="53"/>
  <c r="Q55" i="53"/>
  <c r="I43" i="53"/>
  <c r="Q77" i="52"/>
  <c r="S77" i="52"/>
  <c r="T77" i="52"/>
  <c r="U77" i="52"/>
  <c r="W77" i="52"/>
  <c r="Q73" i="52"/>
  <c r="T73" i="52"/>
  <c r="O66" i="52"/>
  <c r="P66" i="52"/>
  <c r="S67" i="52"/>
  <c r="P77" i="52"/>
  <c r="M80" i="52"/>
  <c r="O80" i="52"/>
  <c r="P80" i="52"/>
  <c r="U80" i="52"/>
  <c r="P81" i="52"/>
  <c r="O56" i="52"/>
  <c r="O62" i="52"/>
  <c r="T67" i="52"/>
  <c r="S73" i="52"/>
  <c r="M63" i="52"/>
  <c r="P63" i="52"/>
  <c r="M62" i="52"/>
  <c r="P62" i="52"/>
  <c r="O63" i="52"/>
  <c r="S63" i="52"/>
  <c r="Q63" i="52"/>
  <c r="T63" i="52"/>
  <c r="M67" i="52"/>
  <c r="Q67" i="52"/>
  <c r="O76" i="52"/>
  <c r="P76" i="52"/>
  <c r="M76" i="52"/>
  <c r="U76" i="52"/>
  <c r="M77" i="52"/>
  <c r="O78" i="52"/>
  <c r="M60" i="52"/>
  <c r="P60" i="52"/>
  <c r="O60" i="52"/>
  <c r="M64" i="52"/>
  <c r="O64" i="52"/>
  <c r="P64" i="52"/>
  <c r="O67" i="52"/>
  <c r="P67" i="52"/>
  <c r="W70" i="52"/>
  <c r="T71" i="52"/>
  <c r="W71" i="52"/>
  <c r="M71" i="52"/>
  <c r="O71" i="52"/>
  <c r="Q71" i="52"/>
  <c r="P73" i="52"/>
  <c r="U73" i="52"/>
  <c r="W73" i="52"/>
  <c r="O77" i="52"/>
  <c r="M78" i="52"/>
  <c r="P78" i="52"/>
  <c r="U78" i="52"/>
  <c r="M52" i="52"/>
  <c r="N52" i="52" s="1"/>
  <c r="S59" i="52"/>
  <c r="M61" i="52"/>
  <c r="M65" i="52"/>
  <c r="M79" i="52"/>
  <c r="P61" i="52"/>
  <c r="O65" i="52"/>
  <c r="M73" i="52"/>
  <c r="P79" i="52"/>
  <c r="M81" i="52"/>
  <c r="O61" i="52"/>
  <c r="Q61" i="52"/>
  <c r="S61" i="52"/>
  <c r="T61" i="52"/>
  <c r="P65" i="52"/>
  <c r="S65" i="52"/>
  <c r="T65" i="52"/>
  <c r="Q65" i="52"/>
  <c r="S69" i="52"/>
  <c r="T69" i="52"/>
  <c r="O69" i="52"/>
  <c r="M69" i="52"/>
  <c r="P69" i="52"/>
  <c r="Q69" i="52"/>
  <c r="S71" i="52"/>
  <c r="U71" i="52"/>
  <c r="P71" i="52"/>
  <c r="O73" i="52"/>
  <c r="O75" i="52"/>
  <c r="Q75" i="52"/>
  <c r="M75" i="52"/>
  <c r="P75" i="52"/>
  <c r="S75" i="52"/>
  <c r="T75" i="52"/>
  <c r="U75" i="52"/>
  <c r="W75" i="52"/>
  <c r="O79" i="52"/>
  <c r="Q79" i="52"/>
  <c r="T79" i="52"/>
  <c r="S79" i="52"/>
  <c r="U79" i="52"/>
  <c r="W79" i="52"/>
  <c r="O81" i="52"/>
  <c r="Q81" i="52"/>
  <c r="T81" i="52"/>
  <c r="U81" i="52"/>
  <c r="S81" i="52"/>
  <c r="W81" i="52"/>
  <c r="O53" i="52"/>
  <c r="L88" i="52"/>
  <c r="M59" i="52"/>
  <c r="N59" i="52" s="1"/>
  <c r="P59" i="52"/>
  <c r="Q59" i="52"/>
  <c r="J88" i="52"/>
  <c r="M55" i="52"/>
  <c r="N55" i="52" s="1"/>
  <c r="P54" i="52"/>
  <c r="M57" i="52"/>
  <c r="N57" i="52" s="1"/>
  <c r="T55" i="52"/>
  <c r="J89" i="52"/>
  <c r="K89" i="52"/>
  <c r="J92" i="52"/>
  <c r="L92" i="52"/>
  <c r="H93" i="52"/>
  <c r="T53" i="52"/>
  <c r="T59" i="52"/>
  <c r="T57" i="52"/>
  <c r="Q57" i="52"/>
  <c r="Q53" i="52"/>
  <c r="P58" i="52"/>
  <c r="P56" i="52"/>
  <c r="P52" i="52"/>
  <c r="I43" i="52"/>
  <c r="Q54" i="51"/>
  <c r="T54" i="51"/>
  <c r="P58" i="51"/>
  <c r="P65" i="51"/>
  <c r="T65" i="51"/>
  <c r="R61" i="51"/>
  <c r="P77" i="51"/>
  <c r="R75" i="51"/>
  <c r="T70" i="51"/>
  <c r="N76" i="51"/>
  <c r="P76" i="51"/>
  <c r="V76" i="51"/>
  <c r="P74" i="51"/>
  <c r="V74" i="51"/>
  <c r="N74" i="51"/>
  <c r="T67" i="51"/>
  <c r="P61" i="51"/>
  <c r="N60" i="51"/>
  <c r="P60" i="51"/>
  <c r="T60" i="51"/>
  <c r="J89" i="51"/>
  <c r="J88" i="51"/>
  <c r="L88" i="51"/>
  <c r="I90" i="51"/>
  <c r="L91" i="51"/>
  <c r="H93" i="51"/>
  <c r="R53" i="51"/>
  <c r="R59" i="51"/>
  <c r="T69" i="51"/>
  <c r="N72" i="51"/>
  <c r="T63" i="51"/>
  <c r="T66" i="51"/>
  <c r="T68" i="51"/>
  <c r="P70" i="51"/>
  <c r="V72" i="51"/>
  <c r="T79" i="51"/>
  <c r="K89" i="51"/>
  <c r="L89" i="51"/>
  <c r="V70" i="51"/>
  <c r="T73" i="51"/>
  <c r="R77" i="51"/>
  <c r="K88" i="51"/>
  <c r="V68" i="51"/>
  <c r="P67" i="51"/>
  <c r="P69" i="51"/>
  <c r="G90" i="51"/>
  <c r="P81" i="51"/>
  <c r="G87" i="51"/>
  <c r="J92" i="51"/>
  <c r="R81" i="51"/>
  <c r="K92" i="51"/>
  <c r="P72" i="51"/>
  <c r="P79" i="51"/>
  <c r="T81" i="51"/>
  <c r="L87" i="51"/>
  <c r="I89" i="51"/>
  <c r="P63" i="51"/>
  <c r="G91" i="51"/>
  <c r="T57" i="51"/>
  <c r="T53" i="51"/>
  <c r="T58" i="51"/>
  <c r="P54" i="51"/>
  <c r="I43" i="51"/>
  <c r="U53" i="51" s="1"/>
  <c r="U59" i="57"/>
  <c r="U57" i="57"/>
  <c r="U55" i="57"/>
  <c r="U53" i="57"/>
  <c r="U58" i="57"/>
  <c r="U56" i="57"/>
  <c r="U54" i="57"/>
  <c r="U52" i="57"/>
  <c r="Q57" i="57"/>
  <c r="L87" i="57"/>
  <c r="L91" i="57"/>
  <c r="R53" i="57"/>
  <c r="N54" i="57"/>
  <c r="R55" i="57"/>
  <c r="N56" i="57"/>
  <c r="R57" i="57"/>
  <c r="N58" i="57"/>
  <c r="R59" i="57"/>
  <c r="N60" i="57"/>
  <c r="V60" i="57"/>
  <c r="R61" i="57"/>
  <c r="N62" i="57"/>
  <c r="V62" i="57"/>
  <c r="R63" i="57"/>
  <c r="N64" i="57"/>
  <c r="V64" i="57"/>
  <c r="R65" i="57"/>
  <c r="N66" i="57"/>
  <c r="V66" i="57"/>
  <c r="R67" i="57"/>
  <c r="N68" i="57"/>
  <c r="V68" i="57"/>
  <c r="R69" i="57"/>
  <c r="N70" i="57"/>
  <c r="V70" i="57"/>
  <c r="R71" i="57"/>
  <c r="N72" i="57"/>
  <c r="V72" i="57"/>
  <c r="R73" i="57"/>
  <c r="N74" i="57"/>
  <c r="V74" i="57"/>
  <c r="R75" i="57"/>
  <c r="N76" i="57"/>
  <c r="V76" i="57"/>
  <c r="R77" i="57"/>
  <c r="N78" i="57"/>
  <c r="V78" i="57"/>
  <c r="R79" i="57"/>
  <c r="N80" i="57"/>
  <c r="V80" i="57"/>
  <c r="R81" i="57"/>
  <c r="E82" i="57"/>
  <c r="K88" i="57"/>
  <c r="I89" i="57"/>
  <c r="G90" i="57"/>
  <c r="K92" i="57"/>
  <c r="S55" i="57"/>
  <c r="S59" i="57"/>
  <c r="T53" i="57"/>
  <c r="P54" i="57"/>
  <c r="T55" i="57"/>
  <c r="T59" i="57"/>
  <c r="I82" i="57"/>
  <c r="G87" i="57"/>
  <c r="K89" i="57"/>
  <c r="I90" i="57"/>
  <c r="G91" i="57"/>
  <c r="S57" i="57"/>
  <c r="Q52" i="57"/>
  <c r="Q54" i="57"/>
  <c r="Q56" i="57"/>
  <c r="Q58" i="57"/>
  <c r="V58" i="57" s="1"/>
  <c r="W58" i="57" s="1"/>
  <c r="Q60" i="57"/>
  <c r="Q62" i="57"/>
  <c r="Q64" i="57"/>
  <c r="Q66" i="57"/>
  <c r="Q68" i="57"/>
  <c r="Q70" i="57"/>
  <c r="Q72" i="57"/>
  <c r="Q74" i="57"/>
  <c r="Q76" i="57"/>
  <c r="Q78" i="57"/>
  <c r="Q80" i="57"/>
  <c r="J82" i="57"/>
  <c r="J90" i="57"/>
  <c r="P52" i="57"/>
  <c r="P68" i="57"/>
  <c r="R52" i="57"/>
  <c r="R54" i="57"/>
  <c r="N55" i="57"/>
  <c r="R56" i="57"/>
  <c r="N57" i="57"/>
  <c r="R58" i="57"/>
  <c r="N59" i="57"/>
  <c r="R60" i="57"/>
  <c r="N61" i="57"/>
  <c r="R62" i="57"/>
  <c r="N63" i="57"/>
  <c r="R64" i="57"/>
  <c r="N65" i="57"/>
  <c r="R66" i="57"/>
  <c r="N67" i="57"/>
  <c r="R68" i="57"/>
  <c r="N69" i="57"/>
  <c r="R70" i="57"/>
  <c r="N71" i="57"/>
  <c r="R72" i="57"/>
  <c r="N73" i="57"/>
  <c r="R74" i="57"/>
  <c r="N75" i="57"/>
  <c r="R76" i="57"/>
  <c r="N77" i="57"/>
  <c r="R78" i="57"/>
  <c r="N79" i="57"/>
  <c r="R80" i="57"/>
  <c r="N81" i="57"/>
  <c r="K82" i="57"/>
  <c r="I87" i="57"/>
  <c r="G88" i="57"/>
  <c r="K90" i="57"/>
  <c r="I91" i="57"/>
  <c r="G92" i="57"/>
  <c r="S52" i="57"/>
  <c r="S54" i="57"/>
  <c r="S56" i="57"/>
  <c r="S58" i="57"/>
  <c r="S60" i="57"/>
  <c r="S62" i="57"/>
  <c r="S64" i="57"/>
  <c r="S66" i="57"/>
  <c r="S68" i="57"/>
  <c r="S70" i="57"/>
  <c r="S72" i="57"/>
  <c r="S74" i="57"/>
  <c r="S76" i="57"/>
  <c r="S78" i="57"/>
  <c r="S80" i="57"/>
  <c r="J87" i="57"/>
  <c r="J91" i="57"/>
  <c r="F93" i="57"/>
  <c r="P53" i="57"/>
  <c r="P55" i="57"/>
  <c r="P57" i="57"/>
  <c r="U58" i="56"/>
  <c r="U54" i="56"/>
  <c r="U52" i="56"/>
  <c r="U59" i="56"/>
  <c r="U57" i="56"/>
  <c r="U55" i="56"/>
  <c r="U53" i="56"/>
  <c r="U56" i="56"/>
  <c r="P52" i="56"/>
  <c r="T53" i="56"/>
  <c r="P54" i="56"/>
  <c r="T55" i="56"/>
  <c r="P56" i="56"/>
  <c r="T57" i="56"/>
  <c r="P58" i="56"/>
  <c r="T59" i="56"/>
  <c r="T61" i="56"/>
  <c r="T63" i="56"/>
  <c r="T65" i="56"/>
  <c r="T67" i="56"/>
  <c r="T69" i="56"/>
  <c r="T71" i="56"/>
  <c r="T73" i="56"/>
  <c r="T75" i="56"/>
  <c r="T77" i="56"/>
  <c r="T79" i="56"/>
  <c r="T81" i="56"/>
  <c r="I82" i="56"/>
  <c r="G87" i="56"/>
  <c r="K89" i="56"/>
  <c r="I90" i="56"/>
  <c r="G91" i="56"/>
  <c r="S53" i="56"/>
  <c r="S57" i="56"/>
  <c r="Q52" i="56"/>
  <c r="Q54" i="56"/>
  <c r="Q56" i="56"/>
  <c r="J82" i="56"/>
  <c r="L89" i="56"/>
  <c r="J90" i="56"/>
  <c r="N65" i="56"/>
  <c r="N67" i="56"/>
  <c r="N69" i="56"/>
  <c r="N71" i="56"/>
  <c r="N73" i="56"/>
  <c r="N75" i="56"/>
  <c r="N77" i="56"/>
  <c r="N79" i="56"/>
  <c r="N81" i="56"/>
  <c r="K82" i="56"/>
  <c r="I87" i="56"/>
  <c r="G88" i="56"/>
  <c r="K90" i="56"/>
  <c r="I91" i="56"/>
  <c r="G92" i="56"/>
  <c r="N52" i="56"/>
  <c r="E82" i="56"/>
  <c r="S55" i="56"/>
  <c r="S52" i="56"/>
  <c r="S54" i="56"/>
  <c r="S56" i="56"/>
  <c r="L82" i="56"/>
  <c r="J87" i="56"/>
  <c r="L90" i="56"/>
  <c r="J91" i="56"/>
  <c r="F93" i="56"/>
  <c r="T52" i="56"/>
  <c r="P53" i="56"/>
  <c r="T54" i="56"/>
  <c r="P55" i="56"/>
  <c r="T56" i="56"/>
  <c r="P57" i="56"/>
  <c r="U58" i="55"/>
  <c r="N52" i="55"/>
  <c r="R53" i="55"/>
  <c r="R55" i="55"/>
  <c r="N56" i="55"/>
  <c r="R57" i="55"/>
  <c r="N58" i="55"/>
  <c r="R59" i="55"/>
  <c r="N60" i="55"/>
  <c r="R61" i="55"/>
  <c r="N62" i="55"/>
  <c r="R63" i="55"/>
  <c r="N64" i="55"/>
  <c r="R65" i="55"/>
  <c r="N66" i="55"/>
  <c r="R67" i="55"/>
  <c r="N68" i="55"/>
  <c r="R69" i="55"/>
  <c r="N70" i="55"/>
  <c r="R71" i="55"/>
  <c r="N72" i="55"/>
  <c r="R73" i="55"/>
  <c r="N74" i="55"/>
  <c r="R75" i="55"/>
  <c r="N76" i="55"/>
  <c r="R77" i="55"/>
  <c r="N78" i="55"/>
  <c r="R79" i="55"/>
  <c r="N80" i="55"/>
  <c r="R81" i="55"/>
  <c r="E82" i="55"/>
  <c r="K88" i="55"/>
  <c r="I89" i="55"/>
  <c r="G90" i="55"/>
  <c r="K92" i="55"/>
  <c r="S53" i="55"/>
  <c r="S59" i="55"/>
  <c r="P52" i="55"/>
  <c r="T53" i="55"/>
  <c r="P54" i="55"/>
  <c r="T55" i="55"/>
  <c r="P56" i="55"/>
  <c r="T57" i="55"/>
  <c r="P58" i="55"/>
  <c r="V58" i="55" s="1"/>
  <c r="W58" i="55" s="1"/>
  <c r="T59" i="55"/>
  <c r="T61" i="55"/>
  <c r="T63" i="55"/>
  <c r="T65" i="55"/>
  <c r="T67" i="55"/>
  <c r="T69" i="55"/>
  <c r="T71" i="55"/>
  <c r="T73" i="55"/>
  <c r="T75" i="55"/>
  <c r="T77" i="55"/>
  <c r="T79" i="55"/>
  <c r="T81" i="55"/>
  <c r="I82" i="55"/>
  <c r="G87" i="55"/>
  <c r="K89" i="55"/>
  <c r="I90" i="55"/>
  <c r="G91" i="55"/>
  <c r="S57" i="55"/>
  <c r="Q52" i="55"/>
  <c r="M53" i="55"/>
  <c r="N53" i="55" s="1"/>
  <c r="Q54" i="55"/>
  <c r="M55" i="55"/>
  <c r="N55" i="55" s="1"/>
  <c r="Q56" i="55"/>
  <c r="M57" i="55"/>
  <c r="U57" i="55"/>
  <c r="M59" i="55"/>
  <c r="U59" i="55"/>
  <c r="M61" i="55"/>
  <c r="U61" i="55"/>
  <c r="M63" i="55"/>
  <c r="U63" i="55"/>
  <c r="M65" i="55"/>
  <c r="U65" i="55"/>
  <c r="M67" i="55"/>
  <c r="U67" i="55"/>
  <c r="M69" i="55"/>
  <c r="U69" i="55"/>
  <c r="M71" i="55"/>
  <c r="U71" i="55"/>
  <c r="M73" i="55"/>
  <c r="U73" i="55"/>
  <c r="M75" i="55"/>
  <c r="U75" i="55"/>
  <c r="M77" i="55"/>
  <c r="U77" i="55"/>
  <c r="M79" i="55"/>
  <c r="U79" i="55"/>
  <c r="M81" i="55"/>
  <c r="U81" i="55"/>
  <c r="J82" i="55"/>
  <c r="L89" i="55"/>
  <c r="J90" i="55"/>
  <c r="R52" i="55"/>
  <c r="R54" i="55"/>
  <c r="R56" i="55"/>
  <c r="N59" i="55"/>
  <c r="N61" i="55"/>
  <c r="V61" i="55"/>
  <c r="N63" i="55"/>
  <c r="V63" i="55"/>
  <c r="N65" i="55"/>
  <c r="V65" i="55"/>
  <c r="N67" i="55"/>
  <c r="V67" i="55"/>
  <c r="N69" i="55"/>
  <c r="V69" i="55"/>
  <c r="N71" i="55"/>
  <c r="V71" i="55"/>
  <c r="N73" i="55"/>
  <c r="V73" i="55"/>
  <c r="N75" i="55"/>
  <c r="V75" i="55"/>
  <c r="N77" i="55"/>
  <c r="V77" i="55"/>
  <c r="N79" i="55"/>
  <c r="V79" i="55"/>
  <c r="N81" i="55"/>
  <c r="V81" i="55"/>
  <c r="K82" i="55"/>
  <c r="I87" i="55"/>
  <c r="G88" i="55"/>
  <c r="K90" i="55"/>
  <c r="I91" i="55"/>
  <c r="G92" i="55"/>
  <c r="S52" i="55"/>
  <c r="O53" i="55"/>
  <c r="S54" i="55"/>
  <c r="O55" i="55"/>
  <c r="S56" i="55"/>
  <c r="O57" i="55"/>
  <c r="O59" i="55"/>
  <c r="O61" i="55"/>
  <c r="O63" i="55"/>
  <c r="O65" i="55"/>
  <c r="O67" i="55"/>
  <c r="O69" i="55"/>
  <c r="O71" i="55"/>
  <c r="O73" i="55"/>
  <c r="O75" i="55"/>
  <c r="O77" i="55"/>
  <c r="O79" i="55"/>
  <c r="O81" i="55"/>
  <c r="J87" i="55"/>
  <c r="J91" i="55"/>
  <c r="F93" i="55"/>
  <c r="T52" i="55"/>
  <c r="P53" i="55"/>
  <c r="T54" i="55"/>
  <c r="P55" i="55"/>
  <c r="T56" i="55"/>
  <c r="P57" i="55"/>
  <c r="K87" i="55"/>
  <c r="U58" i="54"/>
  <c r="U59" i="54"/>
  <c r="V59" i="54" s="1"/>
  <c r="W59" i="54" s="1"/>
  <c r="U57" i="54"/>
  <c r="U55" i="54"/>
  <c r="N52" i="54"/>
  <c r="R53" i="54"/>
  <c r="N54" i="54"/>
  <c r="R55" i="54"/>
  <c r="N56" i="54"/>
  <c r="R57" i="54"/>
  <c r="N58" i="54"/>
  <c r="R59" i="54"/>
  <c r="N60" i="54"/>
  <c r="V60" i="54"/>
  <c r="R61" i="54"/>
  <c r="N62" i="54"/>
  <c r="V62" i="54"/>
  <c r="R63" i="54"/>
  <c r="N64" i="54"/>
  <c r="V64" i="54"/>
  <c r="R65" i="54"/>
  <c r="N66" i="54"/>
  <c r="V66" i="54"/>
  <c r="R67" i="54"/>
  <c r="N68" i="54"/>
  <c r="V68" i="54"/>
  <c r="R69" i="54"/>
  <c r="N70" i="54"/>
  <c r="V70" i="54"/>
  <c r="R71" i="54"/>
  <c r="N72" i="54"/>
  <c r="V72" i="54"/>
  <c r="R73" i="54"/>
  <c r="N74" i="54"/>
  <c r="V74" i="54"/>
  <c r="R75" i="54"/>
  <c r="N76" i="54"/>
  <c r="V76" i="54"/>
  <c r="R77" i="54"/>
  <c r="N78" i="54"/>
  <c r="V78" i="54"/>
  <c r="R79" i="54"/>
  <c r="N80" i="54"/>
  <c r="V80" i="54"/>
  <c r="R81" i="54"/>
  <c r="E82" i="54"/>
  <c r="K88" i="54"/>
  <c r="I89" i="54"/>
  <c r="G90" i="54"/>
  <c r="K92" i="54"/>
  <c r="P58" i="54"/>
  <c r="Q52" i="54"/>
  <c r="Q54" i="54"/>
  <c r="Q56" i="54"/>
  <c r="Q58" i="54"/>
  <c r="Q60" i="54"/>
  <c r="Q62" i="54"/>
  <c r="Q64" i="54"/>
  <c r="Q66" i="54"/>
  <c r="Q68" i="54"/>
  <c r="Q70" i="54"/>
  <c r="Q72" i="54"/>
  <c r="Q74" i="54"/>
  <c r="Q76" i="54"/>
  <c r="Q78" i="54"/>
  <c r="Q80" i="54"/>
  <c r="J82" i="54"/>
  <c r="L89" i="54"/>
  <c r="J90" i="54"/>
  <c r="S55" i="54"/>
  <c r="T53" i="54"/>
  <c r="T57" i="54"/>
  <c r="P68" i="54"/>
  <c r="R52" i="54"/>
  <c r="N53" i="54"/>
  <c r="R54" i="54"/>
  <c r="N55" i="54"/>
  <c r="R56" i="54"/>
  <c r="N57" i="54"/>
  <c r="R58" i="54"/>
  <c r="N59" i="54"/>
  <c r="R60" i="54"/>
  <c r="N61" i="54"/>
  <c r="R62" i="54"/>
  <c r="N63" i="54"/>
  <c r="R64" i="54"/>
  <c r="N65" i="54"/>
  <c r="R66" i="54"/>
  <c r="N67" i="54"/>
  <c r="R68" i="54"/>
  <c r="N69" i="54"/>
  <c r="R70" i="54"/>
  <c r="N71" i="54"/>
  <c r="R72" i="54"/>
  <c r="N73" i="54"/>
  <c r="R74" i="54"/>
  <c r="N75" i="54"/>
  <c r="R76" i="54"/>
  <c r="N77" i="54"/>
  <c r="R78" i="54"/>
  <c r="N79" i="54"/>
  <c r="R80" i="54"/>
  <c r="N81" i="54"/>
  <c r="K82" i="54"/>
  <c r="I87" i="54"/>
  <c r="G88" i="54"/>
  <c r="K90" i="54"/>
  <c r="I91" i="54"/>
  <c r="G92" i="54"/>
  <c r="S57" i="54"/>
  <c r="P52" i="54"/>
  <c r="P54" i="54"/>
  <c r="T55" i="54"/>
  <c r="P64" i="54"/>
  <c r="P70" i="54"/>
  <c r="P78" i="54"/>
  <c r="P80" i="54"/>
  <c r="I82" i="54"/>
  <c r="S52" i="54"/>
  <c r="S54" i="54"/>
  <c r="S56" i="54"/>
  <c r="S58" i="54"/>
  <c r="S60" i="54"/>
  <c r="S62" i="54"/>
  <c r="S64" i="54"/>
  <c r="S66" i="54"/>
  <c r="S68" i="54"/>
  <c r="S70" i="54"/>
  <c r="S72" i="54"/>
  <c r="S74" i="54"/>
  <c r="S76" i="54"/>
  <c r="S78" i="54"/>
  <c r="S80" i="54"/>
  <c r="J87" i="54"/>
  <c r="L90" i="54"/>
  <c r="J91" i="54"/>
  <c r="F93" i="54"/>
  <c r="S53" i="54"/>
  <c r="P56" i="54"/>
  <c r="P62" i="54"/>
  <c r="G87" i="54"/>
  <c r="G91" i="54"/>
  <c r="P53" i="54"/>
  <c r="P55" i="54"/>
  <c r="P57" i="54"/>
  <c r="V57" i="54" s="1"/>
  <c r="W57" i="54" s="1"/>
  <c r="U54" i="53"/>
  <c r="U55" i="53"/>
  <c r="U52" i="53"/>
  <c r="U59" i="53"/>
  <c r="U57" i="53"/>
  <c r="U53" i="53"/>
  <c r="U58" i="53"/>
  <c r="U56" i="53"/>
  <c r="L91" i="53"/>
  <c r="R53" i="53"/>
  <c r="N54" i="53"/>
  <c r="R55" i="53"/>
  <c r="R57" i="53"/>
  <c r="R59" i="53"/>
  <c r="N60" i="53"/>
  <c r="V60" i="53"/>
  <c r="R61" i="53"/>
  <c r="N62" i="53"/>
  <c r="V62" i="53"/>
  <c r="R63" i="53"/>
  <c r="N64" i="53"/>
  <c r="V64" i="53"/>
  <c r="R65" i="53"/>
  <c r="N66" i="53"/>
  <c r="V66" i="53"/>
  <c r="R67" i="53"/>
  <c r="N68" i="53"/>
  <c r="V68" i="53"/>
  <c r="R69" i="53"/>
  <c r="N70" i="53"/>
  <c r="V70" i="53"/>
  <c r="R71" i="53"/>
  <c r="N72" i="53"/>
  <c r="V72" i="53"/>
  <c r="R73" i="53"/>
  <c r="N74" i="53"/>
  <c r="V74" i="53"/>
  <c r="R75" i="53"/>
  <c r="N76" i="53"/>
  <c r="V76" i="53"/>
  <c r="R77" i="53"/>
  <c r="N78" i="53"/>
  <c r="V78" i="53"/>
  <c r="R79" i="53"/>
  <c r="N80" i="53"/>
  <c r="V80" i="53"/>
  <c r="R81" i="53"/>
  <c r="E82" i="53"/>
  <c r="K88" i="53"/>
  <c r="I89" i="53"/>
  <c r="G90" i="53"/>
  <c r="K92" i="53"/>
  <c r="S59" i="53"/>
  <c r="T53" i="53"/>
  <c r="P58" i="53"/>
  <c r="P60" i="53"/>
  <c r="P78" i="53"/>
  <c r="I82" i="53"/>
  <c r="I90" i="53"/>
  <c r="G91" i="53"/>
  <c r="Q52" i="53"/>
  <c r="Q54" i="53"/>
  <c r="Q58" i="53"/>
  <c r="Q60" i="53"/>
  <c r="Q62" i="53"/>
  <c r="Q66" i="53"/>
  <c r="Q68" i="53"/>
  <c r="Q70" i="53"/>
  <c r="Q72" i="53"/>
  <c r="Q74" i="53"/>
  <c r="Q76" i="53"/>
  <c r="Q78" i="53"/>
  <c r="Q80" i="53"/>
  <c r="J82" i="53"/>
  <c r="L89" i="53"/>
  <c r="J90" i="53"/>
  <c r="P52" i="53"/>
  <c r="P54" i="53"/>
  <c r="T57" i="53"/>
  <c r="P68" i="53"/>
  <c r="Q56" i="53"/>
  <c r="Q64" i="53"/>
  <c r="R52" i="53"/>
  <c r="N53" i="53"/>
  <c r="R54" i="53"/>
  <c r="N55" i="53"/>
  <c r="R56" i="53"/>
  <c r="N57" i="53"/>
  <c r="R58" i="53"/>
  <c r="N59" i="53"/>
  <c r="R60" i="53"/>
  <c r="N61" i="53"/>
  <c r="R62" i="53"/>
  <c r="N63" i="53"/>
  <c r="R64" i="53"/>
  <c r="N65" i="53"/>
  <c r="R66" i="53"/>
  <c r="N67" i="53"/>
  <c r="R68" i="53"/>
  <c r="N69" i="53"/>
  <c r="R70" i="53"/>
  <c r="N71" i="53"/>
  <c r="R72" i="53"/>
  <c r="N73" i="53"/>
  <c r="R74" i="53"/>
  <c r="N75" i="53"/>
  <c r="R76" i="53"/>
  <c r="N77" i="53"/>
  <c r="R78" i="53"/>
  <c r="N79" i="53"/>
  <c r="R80" i="53"/>
  <c r="N81" i="53"/>
  <c r="K82" i="53"/>
  <c r="I87" i="53"/>
  <c r="G88" i="53"/>
  <c r="K90" i="53"/>
  <c r="I91" i="53"/>
  <c r="G92" i="53"/>
  <c r="S53" i="53"/>
  <c r="S57" i="53"/>
  <c r="P56" i="53"/>
  <c r="T59" i="53"/>
  <c r="P66" i="53"/>
  <c r="P74" i="53"/>
  <c r="P76" i="53"/>
  <c r="S52" i="53"/>
  <c r="S54" i="53"/>
  <c r="S58" i="53"/>
  <c r="S60" i="53"/>
  <c r="S62" i="53"/>
  <c r="S64" i="53"/>
  <c r="S66" i="53"/>
  <c r="S68" i="53"/>
  <c r="S70" i="53"/>
  <c r="S72" i="53"/>
  <c r="S74" i="53"/>
  <c r="S76" i="53"/>
  <c r="S78" i="53"/>
  <c r="S80" i="53"/>
  <c r="J87" i="53"/>
  <c r="J91" i="53"/>
  <c r="F93" i="53"/>
  <c r="P62" i="53"/>
  <c r="P64" i="53"/>
  <c r="P70" i="53"/>
  <c r="P80" i="53"/>
  <c r="G87" i="53"/>
  <c r="S56" i="53"/>
  <c r="P53" i="53"/>
  <c r="P55" i="53"/>
  <c r="P57" i="53"/>
  <c r="T72" i="52"/>
  <c r="S72" i="52"/>
  <c r="R72" i="52"/>
  <c r="Q72" i="52"/>
  <c r="V72" i="52"/>
  <c r="N72" i="52"/>
  <c r="T70" i="52"/>
  <c r="S70" i="52"/>
  <c r="R70" i="52"/>
  <c r="Q70" i="52"/>
  <c r="V70" i="52"/>
  <c r="N70" i="52"/>
  <c r="T68" i="52"/>
  <c r="S68" i="52"/>
  <c r="R68" i="52"/>
  <c r="Q68" i="52"/>
  <c r="M74" i="52"/>
  <c r="U59" i="52"/>
  <c r="U57" i="52"/>
  <c r="U55" i="52"/>
  <c r="U53" i="52"/>
  <c r="S53" i="52"/>
  <c r="T58" i="52"/>
  <c r="S58" i="52"/>
  <c r="R58" i="52"/>
  <c r="Q58" i="52"/>
  <c r="T66" i="52"/>
  <c r="S66" i="52"/>
  <c r="R66" i="52"/>
  <c r="Q66" i="52"/>
  <c r="U56" i="52"/>
  <c r="T64" i="52"/>
  <c r="S64" i="52"/>
  <c r="R64" i="52"/>
  <c r="Q64" i="52"/>
  <c r="K91" i="52"/>
  <c r="J91" i="52"/>
  <c r="G91" i="52"/>
  <c r="I91" i="52"/>
  <c r="Q55" i="52"/>
  <c r="M58" i="52"/>
  <c r="T62" i="52"/>
  <c r="S62" i="52"/>
  <c r="R62" i="52"/>
  <c r="Q62" i="52"/>
  <c r="N62" i="52"/>
  <c r="M68" i="52"/>
  <c r="O70" i="52"/>
  <c r="P72" i="52"/>
  <c r="T78" i="52"/>
  <c r="S78" i="52"/>
  <c r="R78" i="52"/>
  <c r="Q78" i="52"/>
  <c r="V78" i="52"/>
  <c r="N78" i="52"/>
  <c r="K87" i="52"/>
  <c r="F93" i="52"/>
  <c r="J87" i="52"/>
  <c r="I87" i="52"/>
  <c r="L90" i="52"/>
  <c r="K90" i="52"/>
  <c r="J90" i="52"/>
  <c r="G90" i="52"/>
  <c r="T74" i="52"/>
  <c r="S74" i="52"/>
  <c r="R74" i="52"/>
  <c r="Q74" i="52"/>
  <c r="V74" i="52"/>
  <c r="N74" i="52"/>
  <c r="T54" i="52"/>
  <c r="S54" i="52"/>
  <c r="R54" i="52"/>
  <c r="Q54" i="52"/>
  <c r="N54" i="52"/>
  <c r="S57" i="52"/>
  <c r="M72" i="52"/>
  <c r="O74" i="52"/>
  <c r="U52" i="52"/>
  <c r="M70" i="52"/>
  <c r="O72" i="52"/>
  <c r="P74" i="52"/>
  <c r="T80" i="52"/>
  <c r="S80" i="52"/>
  <c r="R80" i="52"/>
  <c r="Q80" i="52"/>
  <c r="V80" i="52"/>
  <c r="N80" i="52"/>
  <c r="T52" i="52"/>
  <c r="S52" i="52"/>
  <c r="R52" i="52"/>
  <c r="Q52" i="52"/>
  <c r="O54" i="52"/>
  <c r="S55" i="52"/>
  <c r="T56" i="52"/>
  <c r="S56" i="52"/>
  <c r="R56" i="52"/>
  <c r="Q56" i="52"/>
  <c r="N56" i="52"/>
  <c r="O58" i="52"/>
  <c r="T60" i="52"/>
  <c r="S60" i="52"/>
  <c r="R60" i="52"/>
  <c r="Q60" i="52"/>
  <c r="N60" i="52"/>
  <c r="M66" i="52"/>
  <c r="O68" i="52"/>
  <c r="P70" i="52"/>
  <c r="U72" i="52"/>
  <c r="W74" i="52"/>
  <c r="T76" i="52"/>
  <c r="S76" i="52"/>
  <c r="R76" i="52"/>
  <c r="Q76" i="52"/>
  <c r="V76" i="52"/>
  <c r="N76" i="52"/>
  <c r="L82" i="52"/>
  <c r="K82" i="52"/>
  <c r="J82" i="52"/>
  <c r="E82" i="52"/>
  <c r="G87" i="52"/>
  <c r="L91" i="52"/>
  <c r="R53" i="52"/>
  <c r="R55" i="52"/>
  <c r="R57" i="52"/>
  <c r="R59" i="52"/>
  <c r="R61" i="52"/>
  <c r="R63" i="52"/>
  <c r="R65" i="52"/>
  <c r="R67" i="52"/>
  <c r="R69" i="52"/>
  <c r="R71" i="52"/>
  <c r="R73" i="52"/>
  <c r="R75" i="52"/>
  <c r="R77" i="52"/>
  <c r="R79" i="52"/>
  <c r="R81" i="52"/>
  <c r="K88" i="52"/>
  <c r="I89" i="52"/>
  <c r="K92" i="52"/>
  <c r="L89" i="52"/>
  <c r="N53" i="52"/>
  <c r="N65" i="52"/>
  <c r="N71" i="52"/>
  <c r="N73" i="52"/>
  <c r="N75" i="52"/>
  <c r="N77" i="52"/>
  <c r="N79" i="52"/>
  <c r="N81" i="52"/>
  <c r="G88" i="52"/>
  <c r="G92" i="52"/>
  <c r="P53" i="52"/>
  <c r="P55" i="52"/>
  <c r="P57" i="52"/>
  <c r="S62" i="51"/>
  <c r="Q62" i="51"/>
  <c r="R62" i="51"/>
  <c r="W62" i="51"/>
  <c r="O62" i="51"/>
  <c r="U62" i="51"/>
  <c r="M62" i="51"/>
  <c r="S80" i="51"/>
  <c r="R80" i="51"/>
  <c r="Q80" i="51"/>
  <c r="W80" i="51"/>
  <c r="O80" i="51"/>
  <c r="U80" i="51"/>
  <c r="M80" i="51"/>
  <c r="O55" i="51"/>
  <c r="U55" i="51"/>
  <c r="M55" i="51"/>
  <c r="N55" i="51" s="1"/>
  <c r="S55" i="51"/>
  <c r="Q55" i="51"/>
  <c r="W71" i="51"/>
  <c r="O71" i="51"/>
  <c r="M71" i="51"/>
  <c r="V71" i="51"/>
  <c r="N71" i="51"/>
  <c r="U71" i="51"/>
  <c r="S71" i="51"/>
  <c r="Q71" i="51"/>
  <c r="S78" i="51"/>
  <c r="R78" i="51"/>
  <c r="Q78" i="51"/>
  <c r="W78" i="51"/>
  <c r="O78" i="51"/>
  <c r="U78" i="51"/>
  <c r="M78" i="51"/>
  <c r="O57" i="51"/>
  <c r="U57" i="51"/>
  <c r="M57" i="51"/>
  <c r="N57" i="51" s="1"/>
  <c r="S57" i="51"/>
  <c r="Q57" i="51"/>
  <c r="S64" i="51"/>
  <c r="Q64" i="51"/>
  <c r="R64" i="51"/>
  <c r="W64" i="51"/>
  <c r="O64" i="51"/>
  <c r="U64" i="51"/>
  <c r="M64" i="51"/>
  <c r="P53" i="51"/>
  <c r="P56" i="51"/>
  <c r="W75" i="51"/>
  <c r="O75" i="51"/>
  <c r="V75" i="51"/>
  <c r="N75" i="51"/>
  <c r="U75" i="51"/>
  <c r="M75" i="51"/>
  <c r="S75" i="51"/>
  <c r="Q75" i="51"/>
  <c r="S54" i="51"/>
  <c r="R54" i="51"/>
  <c r="O54" i="51"/>
  <c r="U54" i="51"/>
  <c r="M54" i="51"/>
  <c r="N54" i="51" s="1"/>
  <c r="N62" i="51"/>
  <c r="N78" i="51"/>
  <c r="W79" i="51"/>
  <c r="O79" i="51"/>
  <c r="V79" i="51"/>
  <c r="N79" i="51"/>
  <c r="U79" i="51"/>
  <c r="M79" i="51"/>
  <c r="S79" i="51"/>
  <c r="Q79" i="51"/>
  <c r="P55" i="51"/>
  <c r="W65" i="51"/>
  <c r="O65" i="51"/>
  <c r="U65" i="51"/>
  <c r="M65" i="51"/>
  <c r="V65" i="51"/>
  <c r="N65" i="51"/>
  <c r="S65" i="51"/>
  <c r="Q65" i="51"/>
  <c r="O53" i="51"/>
  <c r="N53" i="51"/>
  <c r="S53" i="51"/>
  <c r="Q53" i="51"/>
  <c r="R55" i="51"/>
  <c r="P57" i="51"/>
  <c r="T62" i="51"/>
  <c r="P64" i="51"/>
  <c r="R71" i="51"/>
  <c r="S74" i="51"/>
  <c r="R74" i="51"/>
  <c r="Q74" i="51"/>
  <c r="W74" i="51"/>
  <c r="O74" i="51"/>
  <c r="U74" i="51"/>
  <c r="M74" i="51"/>
  <c r="T78" i="51"/>
  <c r="P80" i="51"/>
  <c r="S52" i="51"/>
  <c r="R52" i="51"/>
  <c r="O52" i="51"/>
  <c r="U52" i="51"/>
  <c r="M52" i="51"/>
  <c r="N52" i="51" s="1"/>
  <c r="W73" i="51"/>
  <c r="O73" i="51"/>
  <c r="V73" i="51"/>
  <c r="N73" i="51"/>
  <c r="U73" i="51"/>
  <c r="M73" i="51"/>
  <c r="S73" i="51"/>
  <c r="Q73" i="51"/>
  <c r="O59" i="51"/>
  <c r="U59" i="51"/>
  <c r="M59" i="51"/>
  <c r="N59" i="51" s="1"/>
  <c r="S59" i="51"/>
  <c r="Q59" i="51"/>
  <c r="S66" i="51"/>
  <c r="Q66" i="51"/>
  <c r="R66" i="51"/>
  <c r="W66" i="51"/>
  <c r="O66" i="51"/>
  <c r="U66" i="51"/>
  <c r="M66" i="51"/>
  <c r="W61" i="51"/>
  <c r="O61" i="51"/>
  <c r="U61" i="51"/>
  <c r="M61" i="51"/>
  <c r="V61" i="51"/>
  <c r="N61" i="51"/>
  <c r="S61" i="51"/>
  <c r="Q61" i="51"/>
  <c r="S68" i="51"/>
  <c r="Q68" i="51"/>
  <c r="R68" i="51"/>
  <c r="W68" i="51"/>
  <c r="O68" i="51"/>
  <c r="U68" i="51"/>
  <c r="M68" i="51"/>
  <c r="W77" i="51"/>
  <c r="O77" i="51"/>
  <c r="V77" i="51"/>
  <c r="N77" i="51"/>
  <c r="U77" i="51"/>
  <c r="M77" i="51"/>
  <c r="S77" i="51"/>
  <c r="Q77" i="51"/>
  <c r="W63" i="51"/>
  <c r="O63" i="51"/>
  <c r="U63" i="51"/>
  <c r="M63" i="51"/>
  <c r="V63" i="51"/>
  <c r="N63" i="51"/>
  <c r="S63" i="51"/>
  <c r="Q63" i="51"/>
  <c r="S70" i="51"/>
  <c r="Q70" i="51"/>
  <c r="R70" i="51"/>
  <c r="W70" i="51"/>
  <c r="O70" i="51"/>
  <c r="U70" i="51"/>
  <c r="M70" i="51"/>
  <c r="Q52" i="51"/>
  <c r="S56" i="51"/>
  <c r="Q56" i="51"/>
  <c r="R56" i="51"/>
  <c r="O56" i="51"/>
  <c r="U56" i="51"/>
  <c r="M56" i="51"/>
  <c r="P62" i="51"/>
  <c r="N64" i="51"/>
  <c r="P71" i="51"/>
  <c r="S72" i="51"/>
  <c r="R72" i="51"/>
  <c r="Q72" i="51"/>
  <c r="W72" i="51"/>
  <c r="O72" i="51"/>
  <c r="U72" i="51"/>
  <c r="M72" i="51"/>
  <c r="P78" i="51"/>
  <c r="N80" i="51"/>
  <c r="T52" i="51"/>
  <c r="S58" i="51"/>
  <c r="Q58" i="51"/>
  <c r="R58" i="51"/>
  <c r="O58" i="51"/>
  <c r="U58" i="51"/>
  <c r="M58" i="51"/>
  <c r="W67" i="51"/>
  <c r="O67" i="51"/>
  <c r="U67" i="51"/>
  <c r="M67" i="51"/>
  <c r="V67" i="51"/>
  <c r="N67" i="51"/>
  <c r="S67" i="51"/>
  <c r="Q67" i="51"/>
  <c r="T55" i="51"/>
  <c r="R57" i="51"/>
  <c r="P59" i="51"/>
  <c r="S60" i="51"/>
  <c r="Q60" i="51"/>
  <c r="R60" i="51"/>
  <c r="W60" i="51"/>
  <c r="O60" i="51"/>
  <c r="U60" i="51"/>
  <c r="M60" i="51"/>
  <c r="V62" i="51"/>
  <c r="T64" i="51"/>
  <c r="P66" i="51"/>
  <c r="N68" i="51"/>
  <c r="W69" i="51"/>
  <c r="O69" i="51"/>
  <c r="U69" i="51"/>
  <c r="M69" i="51"/>
  <c r="V69" i="51"/>
  <c r="N69" i="51"/>
  <c r="S69" i="51"/>
  <c r="Q69" i="51"/>
  <c r="T71" i="51"/>
  <c r="R73" i="51"/>
  <c r="P75" i="51"/>
  <c r="S76" i="51"/>
  <c r="R76" i="51"/>
  <c r="Q76" i="51"/>
  <c r="W76" i="51"/>
  <c r="O76" i="51"/>
  <c r="U76" i="51"/>
  <c r="M76" i="51"/>
  <c r="V78" i="51"/>
  <c r="T80" i="51"/>
  <c r="Q81" i="51"/>
  <c r="S81" i="51"/>
  <c r="L92" i="51"/>
  <c r="M81" i="51"/>
  <c r="U81" i="51"/>
  <c r="J82" i="51"/>
  <c r="J90" i="51"/>
  <c r="N81" i="51"/>
  <c r="V81" i="51"/>
  <c r="K82" i="51"/>
  <c r="I87" i="51"/>
  <c r="G88" i="51"/>
  <c r="K90" i="51"/>
  <c r="I91" i="51"/>
  <c r="G92" i="51"/>
  <c r="O81" i="51"/>
  <c r="J87" i="51"/>
  <c r="J91" i="51"/>
  <c r="F93" i="51"/>
  <c r="AC5" i="1"/>
  <c r="AC7" i="1" a="1"/>
  <c r="U54" i="54" l="1"/>
  <c r="U52" i="55"/>
  <c r="U53" i="54"/>
  <c r="U55" i="55"/>
  <c r="U53" i="55"/>
  <c r="U54" i="55"/>
  <c r="U52" i="54"/>
  <c r="M82" i="57"/>
  <c r="V53" i="57"/>
  <c r="W53" i="57" s="1"/>
  <c r="N53" i="57"/>
  <c r="N89" i="57" s="1"/>
  <c r="U66" i="52"/>
  <c r="V66" i="52" s="1"/>
  <c r="W66" i="52" s="1"/>
  <c r="U68" i="52"/>
  <c r="V68" i="52" s="1"/>
  <c r="W68" i="52" s="1"/>
  <c r="U62" i="52"/>
  <c r="V62" i="52" s="1"/>
  <c r="W62" i="52" s="1"/>
  <c r="U63" i="52"/>
  <c r="U60" i="52"/>
  <c r="U64" i="52"/>
  <c r="U67" i="52"/>
  <c r="U69" i="52"/>
  <c r="U61" i="52"/>
  <c r="V61" i="52" s="1"/>
  <c r="W61" i="52" s="1"/>
  <c r="U65" i="52"/>
  <c r="V65" i="52" s="1"/>
  <c r="W65" i="52" s="1"/>
  <c r="V69" i="52"/>
  <c r="W69" i="52" s="1"/>
  <c r="V64" i="52"/>
  <c r="W64" i="52" s="1"/>
  <c r="V67" i="52"/>
  <c r="W67" i="52" s="1"/>
  <c r="V63" i="52"/>
  <c r="W63" i="52" s="1"/>
  <c r="O89" i="57"/>
  <c r="O92" i="57"/>
  <c r="O91" i="57"/>
  <c r="M90" i="57"/>
  <c r="O88" i="57"/>
  <c r="O82" i="57"/>
  <c r="V56" i="57"/>
  <c r="W56" i="57" s="1"/>
  <c r="O87" i="57"/>
  <c r="O90" i="57"/>
  <c r="M87" i="57"/>
  <c r="M92" i="57"/>
  <c r="M91" i="57"/>
  <c r="M89" i="57"/>
  <c r="M88" i="57"/>
  <c r="G93" i="57"/>
  <c r="T90" i="57"/>
  <c r="T89" i="57"/>
  <c r="V54" i="57"/>
  <c r="W54" i="57" s="1"/>
  <c r="V57" i="57"/>
  <c r="W57" i="57" s="1"/>
  <c r="V55" i="57"/>
  <c r="W55" i="57" s="1"/>
  <c r="V59" i="57"/>
  <c r="W59" i="57" s="1"/>
  <c r="V63" i="56"/>
  <c r="W63" i="56" s="1"/>
  <c r="V62" i="56"/>
  <c r="W62" i="56" s="1"/>
  <c r="V61" i="56"/>
  <c r="W61" i="56" s="1"/>
  <c r="R92" i="56"/>
  <c r="O92" i="56"/>
  <c r="R82" i="56"/>
  <c r="O82" i="56"/>
  <c r="V60" i="56"/>
  <c r="W60" i="56" s="1"/>
  <c r="O88" i="56"/>
  <c r="M88" i="56"/>
  <c r="M92" i="56"/>
  <c r="O90" i="56"/>
  <c r="R90" i="56"/>
  <c r="O87" i="56"/>
  <c r="R88" i="56"/>
  <c r="O89" i="56"/>
  <c r="R91" i="56"/>
  <c r="O91" i="56"/>
  <c r="R89" i="56"/>
  <c r="R87" i="56"/>
  <c r="N90" i="56"/>
  <c r="M87" i="56"/>
  <c r="M82" i="56"/>
  <c r="M89" i="56"/>
  <c r="M90" i="56"/>
  <c r="M91" i="56"/>
  <c r="K93" i="56"/>
  <c r="L93" i="56"/>
  <c r="I93" i="56"/>
  <c r="V55" i="56"/>
  <c r="W55" i="56" s="1"/>
  <c r="T82" i="56"/>
  <c r="V56" i="56"/>
  <c r="W56" i="56" s="1"/>
  <c r="V54" i="56"/>
  <c r="W54" i="56" s="1"/>
  <c r="P90" i="56"/>
  <c r="V57" i="56"/>
  <c r="W57" i="56" s="1"/>
  <c r="V59" i="56"/>
  <c r="W59" i="56" s="1"/>
  <c r="V53" i="56"/>
  <c r="W53" i="56" s="1"/>
  <c r="L93" i="55"/>
  <c r="P88" i="55"/>
  <c r="M87" i="55"/>
  <c r="M82" i="55"/>
  <c r="V54" i="55"/>
  <c r="W54" i="55" s="1"/>
  <c r="V56" i="55"/>
  <c r="W56" i="55" s="1"/>
  <c r="V52" i="55"/>
  <c r="W52" i="55" s="1"/>
  <c r="O87" i="55"/>
  <c r="O82" i="55"/>
  <c r="O88" i="55"/>
  <c r="V57" i="55"/>
  <c r="W57" i="55" s="1"/>
  <c r="O89" i="55"/>
  <c r="O92" i="55"/>
  <c r="O91" i="54"/>
  <c r="O89" i="54"/>
  <c r="O88" i="54"/>
  <c r="O87" i="54"/>
  <c r="M89" i="54"/>
  <c r="O92" i="54"/>
  <c r="V56" i="54"/>
  <c r="W56" i="54" s="1"/>
  <c r="O82" i="54"/>
  <c r="O90" i="54"/>
  <c r="M82" i="54"/>
  <c r="M88" i="54"/>
  <c r="M92" i="54"/>
  <c r="M91" i="54"/>
  <c r="M87" i="54"/>
  <c r="M90" i="54"/>
  <c r="K93" i="54"/>
  <c r="T92" i="54"/>
  <c r="T87" i="54"/>
  <c r="T82" i="54"/>
  <c r="T90" i="54"/>
  <c r="V53" i="54"/>
  <c r="W53" i="54" s="1"/>
  <c r="V58" i="54"/>
  <c r="W58" i="54" s="1"/>
  <c r="V54" i="54"/>
  <c r="W54" i="54" s="1"/>
  <c r="V55" i="54"/>
  <c r="W55" i="54" s="1"/>
  <c r="O91" i="53"/>
  <c r="O89" i="53"/>
  <c r="M91" i="53"/>
  <c r="M82" i="53"/>
  <c r="M92" i="53"/>
  <c r="N58" i="53"/>
  <c r="N87" i="53" s="1"/>
  <c r="M88" i="53"/>
  <c r="M87" i="53"/>
  <c r="M89" i="53"/>
  <c r="M90" i="53"/>
  <c r="O82" i="53"/>
  <c r="O87" i="53"/>
  <c r="O88" i="53"/>
  <c r="O92" i="53"/>
  <c r="O90" i="53"/>
  <c r="V55" i="53"/>
  <c r="W55" i="53" s="1"/>
  <c r="V54" i="53"/>
  <c r="W54" i="53" s="1"/>
  <c r="T88" i="53"/>
  <c r="P88" i="53"/>
  <c r="P82" i="53"/>
  <c r="J93" i="53"/>
  <c r="T89" i="53"/>
  <c r="V58" i="53"/>
  <c r="W58" i="53" s="1"/>
  <c r="V57" i="53"/>
  <c r="W57" i="53" s="1"/>
  <c r="V59" i="53"/>
  <c r="W59" i="53" s="1"/>
  <c r="V53" i="53"/>
  <c r="W53" i="53" s="1"/>
  <c r="V56" i="53"/>
  <c r="W56" i="53" s="1"/>
  <c r="N61" i="52"/>
  <c r="N63" i="52"/>
  <c r="N69" i="52"/>
  <c r="N67" i="52"/>
  <c r="V60" i="52"/>
  <c r="W60" i="52" s="1"/>
  <c r="N68" i="52"/>
  <c r="N66" i="52"/>
  <c r="N64" i="52"/>
  <c r="V56" i="52"/>
  <c r="W56" i="52" s="1"/>
  <c r="P82" i="52"/>
  <c r="O88" i="52"/>
  <c r="P88" i="52"/>
  <c r="M87" i="52"/>
  <c r="J93" i="52"/>
  <c r="M90" i="52"/>
  <c r="V59" i="52"/>
  <c r="W59" i="52" s="1"/>
  <c r="O92" i="52"/>
  <c r="O87" i="52"/>
  <c r="O89" i="52"/>
  <c r="O82" i="52"/>
  <c r="V53" i="52"/>
  <c r="W53" i="52" s="1"/>
  <c r="V55" i="52"/>
  <c r="W55" i="52" s="1"/>
  <c r="U58" i="52"/>
  <c r="V58" i="52" s="1"/>
  <c r="W58" i="52" s="1"/>
  <c r="U54" i="52"/>
  <c r="V54" i="52" s="1"/>
  <c r="V52" i="52"/>
  <c r="W52" i="52" s="1"/>
  <c r="K93" i="51"/>
  <c r="G93" i="51"/>
  <c r="V59" i="51"/>
  <c r="W59" i="51" s="1"/>
  <c r="P92" i="51"/>
  <c r="V53" i="51"/>
  <c r="W53" i="51" s="1"/>
  <c r="P87" i="51"/>
  <c r="V55" i="51"/>
  <c r="W55" i="51" s="1"/>
  <c r="V57" i="51"/>
  <c r="W57" i="51" s="1"/>
  <c r="V52" i="51"/>
  <c r="W52" i="51" s="1"/>
  <c r="T88" i="57"/>
  <c r="P90" i="57"/>
  <c r="P92" i="57"/>
  <c r="P91" i="57"/>
  <c r="P82" i="57"/>
  <c r="P89" i="57"/>
  <c r="N92" i="57"/>
  <c r="N88" i="57"/>
  <c r="N91" i="57"/>
  <c r="N87" i="57"/>
  <c r="N90" i="57"/>
  <c r="N82" i="57"/>
  <c r="T91" i="57"/>
  <c r="T92" i="57"/>
  <c r="T87" i="57"/>
  <c r="T82" i="57"/>
  <c r="L93" i="57"/>
  <c r="Q92" i="57"/>
  <c r="Q88" i="57"/>
  <c r="Q91" i="57"/>
  <c r="Q87" i="57"/>
  <c r="Q90" i="57"/>
  <c r="Q82" i="57"/>
  <c r="Q89" i="57"/>
  <c r="J93" i="57"/>
  <c r="U90" i="57"/>
  <c r="U82" i="57"/>
  <c r="U89" i="57"/>
  <c r="U92" i="57"/>
  <c r="U88" i="57"/>
  <c r="U91" i="57"/>
  <c r="U87" i="57"/>
  <c r="P87" i="57"/>
  <c r="R91" i="57"/>
  <c r="R87" i="57"/>
  <c r="R90" i="57"/>
  <c r="R82" i="57"/>
  <c r="R89" i="57"/>
  <c r="R92" i="57"/>
  <c r="R88" i="57"/>
  <c r="P88" i="57"/>
  <c r="S91" i="57"/>
  <c r="S87" i="57"/>
  <c r="S90" i="57"/>
  <c r="S82" i="57"/>
  <c r="S89" i="57"/>
  <c r="S92" i="57"/>
  <c r="S88" i="57"/>
  <c r="I93" i="57"/>
  <c r="V52" i="57"/>
  <c r="K93" i="57"/>
  <c r="G93" i="56"/>
  <c r="V58" i="56"/>
  <c r="W58" i="56" s="1"/>
  <c r="S91" i="56"/>
  <c r="S87" i="56"/>
  <c r="S90" i="56"/>
  <c r="S82" i="56"/>
  <c r="S88" i="56"/>
  <c r="S89" i="56"/>
  <c r="S92" i="56"/>
  <c r="P82" i="56"/>
  <c r="T88" i="56"/>
  <c r="T91" i="56"/>
  <c r="T92" i="56"/>
  <c r="T87" i="56"/>
  <c r="T89" i="56"/>
  <c r="V52" i="56"/>
  <c r="Q92" i="56"/>
  <c r="Q88" i="56"/>
  <c r="Q89" i="56"/>
  <c r="Q91" i="56"/>
  <c r="Q87" i="56"/>
  <c r="Q90" i="56"/>
  <c r="Q82" i="56"/>
  <c r="T90" i="56"/>
  <c r="U90" i="56"/>
  <c r="U82" i="56"/>
  <c r="U89" i="56"/>
  <c r="U87" i="56"/>
  <c r="U92" i="56"/>
  <c r="U88" i="56"/>
  <c r="U91" i="56"/>
  <c r="P87" i="56"/>
  <c r="P92" i="56"/>
  <c r="P88" i="56"/>
  <c r="P89" i="56"/>
  <c r="P91" i="56"/>
  <c r="J93" i="56"/>
  <c r="N89" i="56"/>
  <c r="N91" i="56"/>
  <c r="N82" i="56"/>
  <c r="N92" i="56"/>
  <c r="N88" i="56"/>
  <c r="N87" i="56"/>
  <c r="T90" i="55"/>
  <c r="T82" i="55"/>
  <c r="T91" i="55"/>
  <c r="T89" i="55"/>
  <c r="T88" i="55"/>
  <c r="T87" i="55"/>
  <c r="T92" i="55"/>
  <c r="R91" i="55"/>
  <c r="R90" i="55"/>
  <c r="R88" i="55"/>
  <c r="R89" i="55"/>
  <c r="R92" i="55"/>
  <c r="M90" i="55"/>
  <c r="K93" i="55"/>
  <c r="N57" i="55"/>
  <c r="N91" i="55" s="1"/>
  <c r="P82" i="55"/>
  <c r="M92" i="55"/>
  <c r="M91" i="55"/>
  <c r="G93" i="55"/>
  <c r="R87" i="55"/>
  <c r="M89" i="55"/>
  <c r="V55" i="55"/>
  <c r="W55" i="55" s="1"/>
  <c r="U90" i="55"/>
  <c r="U82" i="55"/>
  <c r="U89" i="55"/>
  <c r="U92" i="55"/>
  <c r="U88" i="55"/>
  <c r="U91" i="55"/>
  <c r="U87" i="55"/>
  <c r="O91" i="55"/>
  <c r="P87" i="55"/>
  <c r="P92" i="55"/>
  <c r="P89" i="55"/>
  <c r="P91" i="55"/>
  <c r="J93" i="55"/>
  <c r="R82" i="55"/>
  <c r="O90" i="55"/>
  <c r="S91" i="55"/>
  <c r="S90" i="55"/>
  <c r="S82" i="55"/>
  <c r="S89" i="55"/>
  <c r="S92" i="55"/>
  <c r="S88" i="55"/>
  <c r="I93" i="55"/>
  <c r="V59" i="55"/>
  <c r="W59" i="55" s="1"/>
  <c r="V53" i="55"/>
  <c r="W53" i="55" s="1"/>
  <c r="M88" i="55"/>
  <c r="Q92" i="55"/>
  <c r="Q88" i="55"/>
  <c r="Q91" i="55"/>
  <c r="Q87" i="55"/>
  <c r="Q90" i="55"/>
  <c r="Q82" i="55"/>
  <c r="Q89" i="55"/>
  <c r="P90" i="55"/>
  <c r="S87" i="55"/>
  <c r="S91" i="54"/>
  <c r="S87" i="54"/>
  <c r="S89" i="54"/>
  <c r="S90" i="54"/>
  <c r="S82" i="54"/>
  <c r="S92" i="54"/>
  <c r="S88" i="54"/>
  <c r="P92" i="54"/>
  <c r="P88" i="54"/>
  <c r="P91" i="54"/>
  <c r="P89" i="54"/>
  <c r="V52" i="54"/>
  <c r="U90" i="54"/>
  <c r="U82" i="54"/>
  <c r="U92" i="54"/>
  <c r="U89" i="54"/>
  <c r="U88" i="54"/>
  <c r="U91" i="54"/>
  <c r="U87" i="54"/>
  <c r="N91" i="54"/>
  <c r="N89" i="54"/>
  <c r="N92" i="54"/>
  <c r="N88" i="54"/>
  <c r="N87" i="54"/>
  <c r="N82" i="54"/>
  <c r="N90" i="54"/>
  <c r="L93" i="54"/>
  <c r="J93" i="54"/>
  <c r="P82" i="54"/>
  <c r="R88" i="54"/>
  <c r="R91" i="54"/>
  <c r="R87" i="54"/>
  <c r="R90" i="54"/>
  <c r="R82" i="54"/>
  <c r="R89" i="54"/>
  <c r="R92" i="54"/>
  <c r="I93" i="54"/>
  <c r="T91" i="54"/>
  <c r="P90" i="54"/>
  <c r="T88" i="54"/>
  <c r="P87" i="54"/>
  <c r="Q92" i="54"/>
  <c r="Q88" i="54"/>
  <c r="Q90" i="54"/>
  <c r="Q82" i="54"/>
  <c r="Q91" i="54"/>
  <c r="Q87" i="54"/>
  <c r="Q89" i="54"/>
  <c r="T89" i="54"/>
  <c r="G93" i="54"/>
  <c r="R91" i="53"/>
  <c r="R87" i="53"/>
  <c r="R89" i="53"/>
  <c r="R90" i="53"/>
  <c r="R82" i="53"/>
  <c r="R92" i="53"/>
  <c r="R88" i="53"/>
  <c r="I93" i="53"/>
  <c r="Q92" i="53"/>
  <c r="Q88" i="53"/>
  <c r="Q82" i="53"/>
  <c r="Q91" i="53"/>
  <c r="Q87" i="53"/>
  <c r="Q90" i="53"/>
  <c r="Q89" i="53"/>
  <c r="T92" i="53"/>
  <c r="L93" i="53"/>
  <c r="U90" i="53"/>
  <c r="U82" i="53"/>
  <c r="U92" i="53"/>
  <c r="U89" i="53"/>
  <c r="U88" i="53"/>
  <c r="U91" i="53"/>
  <c r="U87" i="53"/>
  <c r="K93" i="53"/>
  <c r="V52" i="53"/>
  <c r="T91" i="53"/>
  <c r="G93" i="53"/>
  <c r="P87" i="53"/>
  <c r="T90" i="53"/>
  <c r="T87" i="53"/>
  <c r="S91" i="53"/>
  <c r="S87" i="53"/>
  <c r="S90" i="53"/>
  <c r="S82" i="53"/>
  <c r="S89" i="53"/>
  <c r="S92" i="53"/>
  <c r="S88" i="53"/>
  <c r="T82" i="53"/>
  <c r="P90" i="53"/>
  <c r="P92" i="53"/>
  <c r="P91" i="53"/>
  <c r="P89" i="53"/>
  <c r="M82" i="52"/>
  <c r="P87" i="52"/>
  <c r="Q92" i="52"/>
  <c r="Q88" i="52"/>
  <c r="Q91" i="52"/>
  <c r="Q87" i="52"/>
  <c r="Q89" i="52"/>
  <c r="Q82" i="52"/>
  <c r="Q90" i="52"/>
  <c r="I93" i="52"/>
  <c r="O90" i="52"/>
  <c r="G93" i="52"/>
  <c r="O91" i="52"/>
  <c r="P90" i="52"/>
  <c r="R91" i="52"/>
  <c r="R87" i="52"/>
  <c r="R90" i="52"/>
  <c r="R82" i="52"/>
  <c r="R92" i="52"/>
  <c r="R89" i="52"/>
  <c r="R88" i="52"/>
  <c r="P91" i="52"/>
  <c r="N58" i="52"/>
  <c r="S91" i="52"/>
  <c r="S87" i="52"/>
  <c r="S90" i="52"/>
  <c r="S82" i="52"/>
  <c r="S92" i="52"/>
  <c r="S88" i="52"/>
  <c r="S89" i="52"/>
  <c r="P92" i="52"/>
  <c r="L93" i="52"/>
  <c r="K93" i="52"/>
  <c r="M91" i="52"/>
  <c r="M89" i="52"/>
  <c r="T90" i="52"/>
  <c r="T82" i="52"/>
  <c r="T89" i="52"/>
  <c r="T92" i="52"/>
  <c r="T87" i="52"/>
  <c r="T88" i="52"/>
  <c r="T91" i="52"/>
  <c r="V57" i="52"/>
  <c r="W57" i="52" s="1"/>
  <c r="M88" i="52"/>
  <c r="M92" i="52"/>
  <c r="P89" i="52"/>
  <c r="L93" i="51"/>
  <c r="T90" i="51"/>
  <c r="T82" i="51"/>
  <c r="T89" i="51"/>
  <c r="T92" i="51"/>
  <c r="T88" i="51"/>
  <c r="T91" i="51"/>
  <c r="T87" i="51"/>
  <c r="S91" i="51"/>
  <c r="S87" i="51"/>
  <c r="S90" i="51"/>
  <c r="S82" i="51"/>
  <c r="S89" i="51"/>
  <c r="S92" i="51"/>
  <c r="S88" i="51"/>
  <c r="P82" i="51"/>
  <c r="R91" i="51"/>
  <c r="R87" i="51"/>
  <c r="R90" i="51"/>
  <c r="R82" i="51"/>
  <c r="R89" i="51"/>
  <c r="R92" i="51"/>
  <c r="R88" i="51"/>
  <c r="P89" i="51"/>
  <c r="V58" i="51"/>
  <c r="W58" i="51" s="1"/>
  <c r="N58" i="51"/>
  <c r="P90" i="51"/>
  <c r="M90" i="51"/>
  <c r="M82" i="51"/>
  <c r="M89" i="51"/>
  <c r="M92" i="51"/>
  <c r="M88" i="51"/>
  <c r="M87" i="51"/>
  <c r="M91" i="51"/>
  <c r="P91" i="51"/>
  <c r="I93" i="51"/>
  <c r="V54" i="51"/>
  <c r="W54" i="51" s="1"/>
  <c r="J93" i="51"/>
  <c r="Q92" i="51"/>
  <c r="Q88" i="51"/>
  <c r="Q91" i="51"/>
  <c r="Q87" i="51"/>
  <c r="Q82" i="51"/>
  <c r="Q90" i="51"/>
  <c r="Q89" i="51"/>
  <c r="U90" i="51"/>
  <c r="U82" i="51"/>
  <c r="U89" i="51"/>
  <c r="U92" i="51"/>
  <c r="U88" i="51"/>
  <c r="U87" i="51"/>
  <c r="U91" i="51"/>
  <c r="P88" i="51"/>
  <c r="V56" i="51"/>
  <c r="W56" i="51" s="1"/>
  <c r="N56" i="51"/>
  <c r="O89" i="51"/>
  <c r="O92" i="51"/>
  <c r="O88" i="51"/>
  <c r="O91" i="51"/>
  <c r="O87" i="51"/>
  <c r="O82" i="51"/>
  <c r="O90" i="51"/>
  <c r="AC7" i="1"/>
  <c r="AC15" i="1" a="1"/>
  <c r="AC15" i="1" s="1"/>
  <c r="AC16" i="1" a="1"/>
  <c r="AC16" i="1" s="1"/>
  <c r="AC17" i="1" a="1"/>
  <c r="AC17" i="1" s="1"/>
  <c r="AC18" i="1" a="1"/>
  <c r="AC18" i="1" s="1"/>
  <c r="AC19" i="1" a="1"/>
  <c r="AC19" i="1" s="1"/>
  <c r="AC20" i="1" a="1"/>
  <c r="AC20" i="1" s="1"/>
  <c r="AC21" i="1" a="1"/>
  <c r="AC21" i="1" s="1"/>
  <c r="AC22" i="1" a="1"/>
  <c r="AC22" i="1" s="1"/>
  <c r="AC23" i="1" a="1"/>
  <c r="AC23" i="1" s="1"/>
  <c r="AC24" i="1" a="1"/>
  <c r="AC24" i="1" s="1"/>
  <c r="AC25" i="1" a="1"/>
  <c r="AC25" i="1" s="1"/>
  <c r="AC26" i="1" a="1"/>
  <c r="AC26" i="1" s="1"/>
  <c r="AC27" i="1" a="1"/>
  <c r="AC27" i="1" s="1"/>
  <c r="AC28" i="1" a="1"/>
  <c r="AC28" i="1" s="1"/>
  <c r="AC29" i="1" a="1"/>
  <c r="AC29" i="1" s="1"/>
  <c r="AC30" i="1" a="1"/>
  <c r="AC30" i="1" s="1"/>
  <c r="AC31" i="1" a="1"/>
  <c r="AC31" i="1" s="1"/>
  <c r="AC32" i="1" a="1"/>
  <c r="AC32" i="1" s="1"/>
  <c r="AC33" i="1" a="1"/>
  <c r="AC33" i="1" s="1"/>
  <c r="AC34" i="1" a="1"/>
  <c r="AC34" i="1" s="1"/>
  <c r="AC35" i="1" a="1"/>
  <c r="AC35" i="1" s="1"/>
  <c r="AC36" i="1" a="1"/>
  <c r="AC36" i="1" s="1"/>
  <c r="AC37" i="1" a="1"/>
  <c r="AC37" i="1" s="1"/>
  <c r="AC38" i="1" a="1"/>
  <c r="AC38" i="1" s="1"/>
  <c r="AC39" i="1" a="1"/>
  <c r="AC39" i="1" s="1"/>
  <c r="AC40" i="1" a="1"/>
  <c r="AC40" i="1" s="1"/>
  <c r="AC41" i="1" a="1"/>
  <c r="AC41" i="1" s="1"/>
  <c r="AC42" i="1" a="1"/>
  <c r="AC42" i="1" s="1"/>
  <c r="AC43" i="1" a="1"/>
  <c r="AC43" i="1" s="1"/>
  <c r="AC44" i="1" a="1"/>
  <c r="AC44" i="1" s="1"/>
  <c r="AC45" i="1" a="1"/>
  <c r="AC45" i="1" s="1"/>
  <c r="AC46" i="1" a="1"/>
  <c r="AC46" i="1" s="1"/>
  <c r="AC47" i="1" a="1"/>
  <c r="AC47" i="1" s="1"/>
  <c r="AC48" i="1" a="1"/>
  <c r="AC48" i="1" s="1"/>
  <c r="AC49" i="1" a="1"/>
  <c r="AC49" i="1" s="1"/>
  <c r="AC50" i="1" a="1"/>
  <c r="AC50" i="1" s="1"/>
  <c r="AC51" i="1" a="1"/>
  <c r="AC51" i="1" s="1"/>
  <c r="AC53" i="1" a="1"/>
  <c r="AC53" i="1" s="1"/>
  <c r="AC55" i="1" a="1"/>
  <c r="AC13" i="1" a="1"/>
  <c r="AC14" i="1" a="1"/>
  <c r="AC11" i="1" a="1"/>
  <c r="E6" i="1"/>
  <c r="AC10" i="1" a="1"/>
  <c r="AC12" i="1" a="1"/>
  <c r="AC8" i="1" a="1"/>
  <c r="AC9" i="1" a="1"/>
  <c r="N89" i="52" l="1"/>
  <c r="AC14" i="1"/>
  <c r="O93" i="57"/>
  <c r="M93" i="57"/>
  <c r="Q93" i="57"/>
  <c r="T93" i="57"/>
  <c r="R93" i="56"/>
  <c r="O93" i="56"/>
  <c r="M93" i="56"/>
  <c r="M93" i="55"/>
  <c r="R93" i="55"/>
  <c r="N88" i="55"/>
  <c r="N92" i="55"/>
  <c r="N87" i="55"/>
  <c r="N89" i="55"/>
  <c r="N82" i="55"/>
  <c r="N90" i="55"/>
  <c r="S93" i="55"/>
  <c r="O93" i="55"/>
  <c r="V88" i="55"/>
  <c r="O93" i="54"/>
  <c r="M93" i="54"/>
  <c r="N93" i="54"/>
  <c r="T93" i="54"/>
  <c r="AC13" i="1"/>
  <c r="AC12" i="1"/>
  <c r="AC11" i="1"/>
  <c r="AC10" i="1"/>
  <c r="AC9" i="1"/>
  <c r="AC8" i="1"/>
  <c r="N88" i="53"/>
  <c r="N89" i="53"/>
  <c r="N92" i="53"/>
  <c r="N90" i="53"/>
  <c r="N82" i="53"/>
  <c r="N91" i="53"/>
  <c r="O93" i="53"/>
  <c r="M93" i="53"/>
  <c r="P93" i="53"/>
  <c r="U89" i="52"/>
  <c r="U90" i="52"/>
  <c r="U82" i="52"/>
  <c r="U88" i="52"/>
  <c r="U91" i="52"/>
  <c r="U87" i="52"/>
  <c r="U92" i="52"/>
  <c r="M93" i="52"/>
  <c r="N90" i="52"/>
  <c r="N82" i="52"/>
  <c r="Q93" i="52"/>
  <c r="O93" i="52"/>
  <c r="W54" i="52"/>
  <c r="W92" i="52" s="1"/>
  <c r="V91" i="52"/>
  <c r="V87" i="52"/>
  <c r="N87" i="51"/>
  <c r="N91" i="51"/>
  <c r="P93" i="51"/>
  <c r="V91" i="51"/>
  <c r="V82" i="51"/>
  <c r="S93" i="57"/>
  <c r="R93" i="57"/>
  <c r="V89" i="57"/>
  <c r="W52" i="57"/>
  <c r="V92" i="57"/>
  <c r="V88" i="57"/>
  <c r="V87" i="57"/>
  <c r="V91" i="57"/>
  <c r="V90" i="57"/>
  <c r="V82" i="57"/>
  <c r="P93" i="57"/>
  <c r="N93" i="57"/>
  <c r="U93" i="57"/>
  <c r="N93" i="56"/>
  <c r="U93" i="56"/>
  <c r="Q93" i="56"/>
  <c r="T93" i="56"/>
  <c r="S93" i="56"/>
  <c r="P93" i="56"/>
  <c r="V89" i="56"/>
  <c r="V87" i="56"/>
  <c r="W52" i="56"/>
  <c r="V91" i="56"/>
  <c r="V92" i="56"/>
  <c r="V88" i="56"/>
  <c r="V90" i="56"/>
  <c r="V82" i="56"/>
  <c r="T93" i="55"/>
  <c r="V91" i="55"/>
  <c r="U93" i="55"/>
  <c r="W89" i="55"/>
  <c r="W92" i="55"/>
  <c r="W88" i="55"/>
  <c r="W91" i="55"/>
  <c r="W87" i="55"/>
  <c r="W90" i="55"/>
  <c r="W82" i="55"/>
  <c r="V92" i="55"/>
  <c r="Q93" i="55"/>
  <c r="V90" i="55"/>
  <c r="V87" i="55"/>
  <c r="V89" i="55"/>
  <c r="P93" i="55"/>
  <c r="V82" i="55"/>
  <c r="V89" i="54"/>
  <c r="V91" i="54"/>
  <c r="W52" i="54"/>
  <c r="V87" i="54"/>
  <c r="V92" i="54"/>
  <c r="V88" i="54"/>
  <c r="V90" i="54"/>
  <c r="V82" i="54"/>
  <c r="P93" i="54"/>
  <c r="U93" i="54"/>
  <c r="R93" i="54"/>
  <c r="S93" i="54"/>
  <c r="Q93" i="54"/>
  <c r="T93" i="53"/>
  <c r="U93" i="53"/>
  <c r="Q93" i="53"/>
  <c r="S93" i="53"/>
  <c r="V89" i="53"/>
  <c r="V91" i="53"/>
  <c r="W52" i="53"/>
  <c r="V92" i="53"/>
  <c r="V88" i="53"/>
  <c r="V87" i="53"/>
  <c r="V82" i="53"/>
  <c r="V90" i="53"/>
  <c r="R93" i="53"/>
  <c r="T93" i="52"/>
  <c r="R93" i="52"/>
  <c r="N91" i="52"/>
  <c r="V82" i="52"/>
  <c r="N87" i="52"/>
  <c r="N88" i="52"/>
  <c r="V88" i="52"/>
  <c r="N92" i="52"/>
  <c r="V92" i="52"/>
  <c r="P93" i="52"/>
  <c r="V89" i="52"/>
  <c r="S93" i="52"/>
  <c r="V90" i="52"/>
  <c r="N92" i="51"/>
  <c r="V90" i="51"/>
  <c r="N88" i="51"/>
  <c r="N89" i="51"/>
  <c r="V87" i="51"/>
  <c r="W89" i="51"/>
  <c r="W92" i="51"/>
  <c r="W88" i="51"/>
  <c r="W91" i="51"/>
  <c r="W82" i="51"/>
  <c r="W90" i="51"/>
  <c r="W87" i="51"/>
  <c r="O93" i="51"/>
  <c r="U93" i="51"/>
  <c r="N82" i="51"/>
  <c r="R93" i="51"/>
  <c r="S93" i="51"/>
  <c r="V88" i="51"/>
  <c r="Q93" i="51"/>
  <c r="N90" i="51"/>
  <c r="V92" i="51"/>
  <c r="M93" i="51"/>
  <c r="T93" i="51"/>
  <c r="V89" i="51"/>
  <c r="AC55" i="1"/>
  <c r="AC56" i="1" a="1"/>
  <c r="AC56" i="1" s="1"/>
  <c r="AC57" i="1" a="1"/>
  <c r="AC57" i="1" s="1"/>
  <c r="AC58" i="1" a="1"/>
  <c r="AC58" i="1" s="1"/>
  <c r="AC59" i="1" a="1"/>
  <c r="AC59" i="1" s="1"/>
  <c r="AC60" i="1" a="1"/>
  <c r="AC60" i="1" s="1"/>
  <c r="AC61" i="1" a="1"/>
  <c r="AC61" i="1" s="1"/>
  <c r="AC62" i="1" a="1"/>
  <c r="AC62" i="1" s="1"/>
  <c r="AC63" i="1" a="1"/>
  <c r="AC63" i="1" s="1"/>
  <c r="AC73" i="1"/>
  <c r="AC74" i="1"/>
  <c r="AC75" i="1"/>
  <c r="AC76" i="1"/>
  <c r="AC77" i="1"/>
  <c r="AC78" i="1"/>
  <c r="AC79" i="1"/>
  <c r="AC80" i="1"/>
  <c r="AC81" i="1"/>
  <c r="AC82" i="1"/>
  <c r="AC83" i="1"/>
  <c r="D90" i="5"/>
  <c r="D83" i="5"/>
  <c r="K68" i="20"/>
  <c r="H69" i="20"/>
  <c r="E52" i="20"/>
  <c r="B52" i="20"/>
  <c r="C66" i="20"/>
  <c r="C67" i="20"/>
  <c r="A58" i="20" a="1"/>
  <c r="D76" i="5" l="1"/>
  <c r="D69" i="5"/>
  <c r="V93" i="56"/>
  <c r="N93" i="55"/>
  <c r="N93" i="53"/>
  <c r="U93" i="52"/>
  <c r="W90" i="52"/>
  <c r="W89" i="52"/>
  <c r="W91" i="52"/>
  <c r="W87" i="52"/>
  <c r="W82" i="52"/>
  <c r="W88" i="52"/>
  <c r="V93" i="52"/>
  <c r="N93" i="51"/>
  <c r="V93" i="57"/>
  <c r="W89" i="57"/>
  <c r="W92" i="57"/>
  <c r="W88" i="57"/>
  <c r="W91" i="57"/>
  <c r="W87" i="57"/>
  <c r="W90" i="57"/>
  <c r="W82" i="57"/>
  <c r="W89" i="56"/>
  <c r="W92" i="56"/>
  <c r="W88" i="56"/>
  <c r="W91" i="56"/>
  <c r="W87" i="56"/>
  <c r="W90" i="56"/>
  <c r="W82" i="56"/>
  <c r="W93" i="55"/>
  <c r="V93" i="55"/>
  <c r="V93" i="54"/>
  <c r="W89" i="54"/>
  <c r="W92" i="54"/>
  <c r="W88" i="54"/>
  <c r="W90" i="54"/>
  <c r="W82" i="54"/>
  <c r="W87" i="54"/>
  <c r="W91" i="54"/>
  <c r="W89" i="53"/>
  <c r="W92" i="53"/>
  <c r="W88" i="53"/>
  <c r="W90" i="53"/>
  <c r="W82" i="53"/>
  <c r="W91" i="53"/>
  <c r="W87" i="53"/>
  <c r="V93" i="53"/>
  <c r="N93" i="52"/>
  <c r="V93" i="51"/>
  <c r="W93" i="51"/>
  <c r="A58" i="20"/>
  <c r="D58" i="20" s="1"/>
  <c r="D66" i="20"/>
  <c r="D67" i="20"/>
  <c r="E68" i="20"/>
  <c r="F68" i="20"/>
  <c r="E67" i="20"/>
  <c r="D68" i="20"/>
  <c r="L68" i="20"/>
  <c r="I69" i="20"/>
  <c r="J69" i="20"/>
  <c r="E66" i="20"/>
  <c r="D69" i="20"/>
  <c r="L69" i="20"/>
  <c r="H68" i="20"/>
  <c r="E69" i="20"/>
  <c r="K69" i="20"/>
  <c r="I68" i="20"/>
  <c r="F69" i="20"/>
  <c r="J68" i="20"/>
  <c r="E1" i="20" a="1"/>
  <c r="E1" i="20" l="1"/>
  <c r="G1" i="20" s="1"/>
  <c r="W93" i="52"/>
  <c r="W93" i="57"/>
  <c r="W93" i="56"/>
  <c r="W93" i="54"/>
  <c r="W93" i="53"/>
  <c r="E58" i="20"/>
  <c r="D13" i="5"/>
  <c r="J32" i="20" a="1"/>
  <c r="J32" i="20" l="1"/>
  <c r="F92" i="49" l="1"/>
  <c r="I92" i="49" s="1"/>
  <c r="H91" i="49"/>
  <c r="F91" i="49"/>
  <c r="K91" i="49" s="1"/>
  <c r="F90" i="49"/>
  <c r="F89" i="49"/>
  <c r="G89" i="49" s="1"/>
  <c r="F88" i="49"/>
  <c r="I88" i="49" s="1"/>
  <c r="F87" i="49"/>
  <c r="K87" i="49" s="1"/>
  <c r="H82" i="49"/>
  <c r="D82" i="49"/>
  <c r="X81" i="49"/>
  <c r="V81" i="49" s="1"/>
  <c r="X80" i="49"/>
  <c r="R80" i="49" s="1"/>
  <c r="X79" i="49"/>
  <c r="V79" i="49" s="1"/>
  <c r="X78" i="49"/>
  <c r="R78" i="49" s="1"/>
  <c r="X77" i="49"/>
  <c r="V77" i="49" s="1"/>
  <c r="X76" i="49"/>
  <c r="R76" i="49" s="1"/>
  <c r="X75" i="49"/>
  <c r="V75" i="49" s="1"/>
  <c r="X74" i="49"/>
  <c r="R74" i="49" s="1"/>
  <c r="X73" i="49"/>
  <c r="V73" i="49" s="1"/>
  <c r="X72" i="49"/>
  <c r="R72" i="49" s="1"/>
  <c r="X71" i="49"/>
  <c r="V71" i="49" s="1"/>
  <c r="X70" i="49"/>
  <c r="R70" i="49" s="1"/>
  <c r="X69" i="49"/>
  <c r="V69" i="49" s="1"/>
  <c r="X68" i="49"/>
  <c r="R68" i="49" s="1"/>
  <c r="X67" i="49"/>
  <c r="V67" i="49" s="1"/>
  <c r="X66" i="49"/>
  <c r="R66" i="49" s="1"/>
  <c r="X65" i="49"/>
  <c r="V65" i="49" s="1"/>
  <c r="X64" i="49"/>
  <c r="R64" i="49" s="1"/>
  <c r="X63" i="49"/>
  <c r="X62" i="49"/>
  <c r="X61" i="49"/>
  <c r="X60" i="49"/>
  <c r="X59" i="49"/>
  <c r="X58" i="49"/>
  <c r="X57" i="49"/>
  <c r="X56" i="49"/>
  <c r="M56" i="49" s="1"/>
  <c r="X55" i="49"/>
  <c r="X54" i="49"/>
  <c r="X53" i="49"/>
  <c r="M53" i="49" s="1"/>
  <c r="X52" i="49"/>
  <c r="O42" i="49"/>
  <c r="I42" i="49"/>
  <c r="O41" i="49"/>
  <c r="I41" i="49"/>
  <c r="O40" i="49"/>
  <c r="I40" i="49"/>
  <c r="O39" i="49"/>
  <c r="I39" i="49"/>
  <c r="O38" i="49"/>
  <c r="O37" i="49"/>
  <c r="O36" i="49"/>
  <c r="O35" i="49"/>
  <c r="O34" i="49"/>
  <c r="O19" i="49"/>
  <c r="W1" i="49"/>
  <c r="A1" i="49"/>
  <c r="X54" i="7"/>
  <c r="X55" i="7"/>
  <c r="X56" i="7"/>
  <c r="M56" i="7" s="1"/>
  <c r="X57" i="7"/>
  <c r="X58" i="7"/>
  <c r="X59" i="7"/>
  <c r="X60" i="7"/>
  <c r="X61" i="7"/>
  <c r="X62" i="7"/>
  <c r="T62" i="7" s="1"/>
  <c r="X63" i="7"/>
  <c r="X64" i="7"/>
  <c r="X65" i="7"/>
  <c r="X66" i="7"/>
  <c r="X67" i="7"/>
  <c r="X68" i="7"/>
  <c r="X69" i="7"/>
  <c r="X70" i="7"/>
  <c r="T70" i="7" s="1"/>
  <c r="X71" i="7"/>
  <c r="X72" i="7"/>
  <c r="X73" i="7"/>
  <c r="X74" i="7"/>
  <c r="X75" i="7"/>
  <c r="X76" i="7"/>
  <c r="X77" i="7"/>
  <c r="X78" i="7"/>
  <c r="T78" i="7" s="1"/>
  <c r="X79" i="7"/>
  <c r="X80" i="7"/>
  <c r="X81" i="7"/>
  <c r="X53" i="7"/>
  <c r="X52" i="7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O41" i="7"/>
  <c r="O42" i="7"/>
  <c r="O40" i="7"/>
  <c r="O39" i="7"/>
  <c r="O38" i="7"/>
  <c r="S56" i="7" s="1"/>
  <c r="O36" i="7"/>
  <c r="R53" i="7" s="1"/>
  <c r="O35" i="7"/>
  <c r="O34" i="7"/>
  <c r="Q53" i="7" s="1"/>
  <c r="O19" i="7"/>
  <c r="P53" i="7" s="1"/>
  <c r="I40" i="7"/>
  <c r="I41" i="7"/>
  <c r="I42" i="7"/>
  <c r="I39" i="7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D623" i="17"/>
  <c r="D622" i="17"/>
  <c r="D621" i="17"/>
  <c r="D620" i="17"/>
  <c r="D619" i="17"/>
  <c r="D618" i="17"/>
  <c r="D617" i="17"/>
  <c r="D616" i="17"/>
  <c r="D615" i="17"/>
  <c r="D614" i="17"/>
  <c r="D613" i="17"/>
  <c r="D612" i="17"/>
  <c r="D611" i="17"/>
  <c r="D610" i="17"/>
  <c r="D609" i="17"/>
  <c r="D608" i="17"/>
  <c r="D607" i="17"/>
  <c r="D606" i="17"/>
  <c r="D605" i="17"/>
  <c r="D604" i="17"/>
  <c r="D603" i="17"/>
  <c r="D602" i="17"/>
  <c r="D601" i="17"/>
  <c r="D600" i="17"/>
  <c r="D599" i="17"/>
  <c r="D598" i="17"/>
  <c r="D597" i="17"/>
  <c r="D596" i="17"/>
  <c r="D595" i="17"/>
  <c r="D594" i="17"/>
  <c r="D593" i="17"/>
  <c r="D592" i="17"/>
  <c r="D591" i="17"/>
  <c r="D590" i="17"/>
  <c r="D589" i="17"/>
  <c r="D588" i="17"/>
  <c r="D587" i="17"/>
  <c r="D586" i="17"/>
  <c r="D585" i="17"/>
  <c r="D584" i="17"/>
  <c r="D583" i="17"/>
  <c r="D582" i="17"/>
  <c r="D581" i="17"/>
  <c r="D580" i="17"/>
  <c r="D579" i="17"/>
  <c r="D575" i="17"/>
  <c r="D574" i="17"/>
  <c r="D573" i="17"/>
  <c r="D572" i="17"/>
  <c r="D571" i="17"/>
  <c r="D570" i="17"/>
  <c r="D569" i="17"/>
  <c r="D568" i="17"/>
  <c r="D567" i="17"/>
  <c r="D566" i="17"/>
  <c r="D565" i="17"/>
  <c r="D564" i="17"/>
  <c r="D563" i="17"/>
  <c r="D562" i="17"/>
  <c r="D561" i="17"/>
  <c r="D560" i="17"/>
  <c r="D559" i="17"/>
  <c r="D558" i="17"/>
  <c r="D557" i="17"/>
  <c r="D556" i="17"/>
  <c r="D555" i="17"/>
  <c r="D554" i="17"/>
  <c r="D553" i="17"/>
  <c r="D552" i="17"/>
  <c r="D551" i="17"/>
  <c r="D550" i="17"/>
  <c r="D549" i="17"/>
  <c r="D548" i="17"/>
  <c r="D547" i="17"/>
  <c r="D546" i="17"/>
  <c r="D545" i="17"/>
  <c r="D544" i="17"/>
  <c r="D543" i="17"/>
  <c r="D542" i="17"/>
  <c r="D541" i="17"/>
  <c r="D540" i="17"/>
  <c r="D539" i="17"/>
  <c r="D538" i="17"/>
  <c r="D537" i="17"/>
  <c r="D525" i="17"/>
  <c r="D524" i="17"/>
  <c r="D523" i="17"/>
  <c r="D522" i="17"/>
  <c r="D521" i="17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D457" i="17"/>
  <c r="D456" i="17"/>
  <c r="D455" i="17"/>
  <c r="D454" i="17"/>
  <c r="D453" i="17"/>
  <c r="D452" i="17"/>
  <c r="D451" i="17"/>
  <c r="D450" i="17"/>
  <c r="D449" i="17"/>
  <c r="D448" i="17"/>
  <c r="D447" i="17"/>
  <c r="D446" i="17"/>
  <c r="D445" i="17"/>
  <c r="D444" i="17"/>
  <c r="D443" i="17"/>
  <c r="D442" i="17"/>
  <c r="D441" i="17"/>
  <c r="D440" i="17"/>
  <c r="D439" i="17"/>
  <c r="D427" i="17"/>
  <c r="D426" i="17"/>
  <c r="D425" i="17"/>
  <c r="D424" i="17"/>
  <c r="D423" i="17"/>
  <c r="D422" i="17"/>
  <c r="D421" i="17"/>
  <c r="D420" i="17"/>
  <c r="D419" i="17"/>
  <c r="D418" i="17"/>
  <c r="D417" i="17"/>
  <c r="D416" i="17"/>
  <c r="D415" i="17"/>
  <c r="D414" i="17"/>
  <c r="D413" i="17"/>
  <c r="D412" i="17"/>
  <c r="D411" i="17"/>
  <c r="D410" i="17"/>
  <c r="D409" i="17"/>
  <c r="D408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J623" i="17"/>
  <c r="H623" i="17"/>
  <c r="F623" i="17"/>
  <c r="E623" i="17"/>
  <c r="J622" i="17"/>
  <c r="H622" i="17"/>
  <c r="F622" i="17"/>
  <c r="E622" i="17"/>
  <c r="J621" i="17"/>
  <c r="H621" i="17"/>
  <c r="F621" i="17"/>
  <c r="E621" i="17"/>
  <c r="J620" i="17"/>
  <c r="H620" i="17"/>
  <c r="F620" i="17"/>
  <c r="E620" i="17"/>
  <c r="J619" i="17"/>
  <c r="H619" i="17"/>
  <c r="F619" i="17"/>
  <c r="E619" i="17"/>
  <c r="J618" i="17"/>
  <c r="H618" i="17"/>
  <c r="F618" i="17"/>
  <c r="E618" i="17"/>
  <c r="J617" i="17"/>
  <c r="H617" i="17"/>
  <c r="F617" i="17"/>
  <c r="E617" i="17"/>
  <c r="J616" i="17"/>
  <c r="H616" i="17"/>
  <c r="F616" i="17"/>
  <c r="E616" i="17"/>
  <c r="J615" i="17"/>
  <c r="H615" i="17"/>
  <c r="F615" i="17"/>
  <c r="E615" i="17"/>
  <c r="J614" i="17"/>
  <c r="H614" i="17"/>
  <c r="F614" i="17"/>
  <c r="E614" i="17"/>
  <c r="J613" i="17"/>
  <c r="H613" i="17"/>
  <c r="F613" i="17"/>
  <c r="E613" i="17"/>
  <c r="J612" i="17"/>
  <c r="H612" i="17"/>
  <c r="F612" i="17"/>
  <c r="E612" i="17"/>
  <c r="J611" i="17"/>
  <c r="H611" i="17"/>
  <c r="F611" i="17"/>
  <c r="E611" i="17"/>
  <c r="J610" i="17"/>
  <c r="H610" i="17"/>
  <c r="F610" i="17"/>
  <c r="E610" i="17"/>
  <c r="J609" i="17"/>
  <c r="H609" i="17"/>
  <c r="F609" i="17"/>
  <c r="E609" i="17"/>
  <c r="J608" i="17"/>
  <c r="H608" i="17"/>
  <c r="F608" i="17"/>
  <c r="E608" i="17"/>
  <c r="J607" i="17"/>
  <c r="H607" i="17"/>
  <c r="F607" i="17"/>
  <c r="E607" i="17"/>
  <c r="J606" i="17"/>
  <c r="H606" i="17"/>
  <c r="F606" i="17"/>
  <c r="E606" i="17"/>
  <c r="J605" i="17"/>
  <c r="H605" i="17"/>
  <c r="F605" i="17"/>
  <c r="E605" i="17"/>
  <c r="J604" i="17"/>
  <c r="H604" i="17"/>
  <c r="F604" i="17"/>
  <c r="E604" i="17"/>
  <c r="J603" i="17"/>
  <c r="H603" i="17"/>
  <c r="F603" i="17"/>
  <c r="E603" i="17"/>
  <c r="J602" i="17"/>
  <c r="H602" i="17"/>
  <c r="F602" i="17"/>
  <c r="E602" i="17"/>
  <c r="J601" i="17"/>
  <c r="H601" i="17"/>
  <c r="F601" i="17"/>
  <c r="E601" i="17"/>
  <c r="J600" i="17"/>
  <c r="H600" i="17"/>
  <c r="F600" i="17"/>
  <c r="E600" i="17"/>
  <c r="J599" i="17"/>
  <c r="H599" i="17"/>
  <c r="F599" i="17"/>
  <c r="E599" i="17"/>
  <c r="J598" i="17"/>
  <c r="H598" i="17"/>
  <c r="F598" i="17"/>
  <c r="E598" i="17"/>
  <c r="J597" i="17"/>
  <c r="H597" i="17"/>
  <c r="F597" i="17"/>
  <c r="E597" i="17"/>
  <c r="J596" i="17"/>
  <c r="H596" i="17"/>
  <c r="F596" i="17"/>
  <c r="E596" i="17"/>
  <c r="J595" i="17"/>
  <c r="H595" i="17"/>
  <c r="F595" i="17"/>
  <c r="E595" i="17"/>
  <c r="J594" i="17"/>
  <c r="H594" i="17"/>
  <c r="F594" i="17"/>
  <c r="E594" i="17"/>
  <c r="J593" i="17"/>
  <c r="H593" i="17"/>
  <c r="F593" i="17"/>
  <c r="E593" i="17"/>
  <c r="J592" i="17"/>
  <c r="H592" i="17"/>
  <c r="F592" i="17"/>
  <c r="E592" i="17"/>
  <c r="J591" i="17"/>
  <c r="H591" i="17"/>
  <c r="F591" i="17"/>
  <c r="E591" i="17"/>
  <c r="J590" i="17"/>
  <c r="H590" i="17"/>
  <c r="F590" i="17"/>
  <c r="E590" i="17"/>
  <c r="J589" i="17"/>
  <c r="H589" i="17"/>
  <c r="F589" i="17"/>
  <c r="E589" i="17"/>
  <c r="J588" i="17"/>
  <c r="H588" i="17"/>
  <c r="F588" i="17"/>
  <c r="E588" i="17"/>
  <c r="J587" i="17"/>
  <c r="H587" i="17"/>
  <c r="F587" i="17"/>
  <c r="E587" i="17"/>
  <c r="J586" i="17"/>
  <c r="H586" i="17"/>
  <c r="F586" i="17"/>
  <c r="E586" i="17"/>
  <c r="J585" i="17"/>
  <c r="H585" i="17"/>
  <c r="F585" i="17"/>
  <c r="E585" i="17"/>
  <c r="J584" i="17"/>
  <c r="H584" i="17"/>
  <c r="F584" i="17"/>
  <c r="E584" i="17"/>
  <c r="J583" i="17"/>
  <c r="H583" i="17"/>
  <c r="F583" i="17"/>
  <c r="E583" i="17"/>
  <c r="J582" i="17"/>
  <c r="H582" i="17"/>
  <c r="F582" i="17"/>
  <c r="E582" i="17"/>
  <c r="J581" i="17"/>
  <c r="H581" i="17"/>
  <c r="F581" i="17"/>
  <c r="E581" i="17"/>
  <c r="J580" i="17"/>
  <c r="H580" i="17"/>
  <c r="F580" i="17"/>
  <c r="E580" i="17"/>
  <c r="J579" i="17"/>
  <c r="H579" i="17"/>
  <c r="F579" i="17"/>
  <c r="E579" i="17"/>
  <c r="J575" i="17"/>
  <c r="H575" i="17"/>
  <c r="F575" i="17"/>
  <c r="E575" i="17"/>
  <c r="J574" i="17"/>
  <c r="H574" i="17"/>
  <c r="F574" i="17"/>
  <c r="E574" i="17"/>
  <c r="J573" i="17"/>
  <c r="H573" i="17"/>
  <c r="F573" i="17"/>
  <c r="E573" i="17"/>
  <c r="J572" i="17"/>
  <c r="H572" i="17"/>
  <c r="F572" i="17"/>
  <c r="E572" i="17"/>
  <c r="J571" i="17"/>
  <c r="H571" i="17"/>
  <c r="F571" i="17"/>
  <c r="E571" i="17"/>
  <c r="J570" i="17"/>
  <c r="H570" i="17"/>
  <c r="F570" i="17"/>
  <c r="E570" i="17"/>
  <c r="J569" i="17"/>
  <c r="H569" i="17"/>
  <c r="F569" i="17"/>
  <c r="E569" i="17"/>
  <c r="J568" i="17"/>
  <c r="H568" i="17"/>
  <c r="F568" i="17"/>
  <c r="E568" i="17"/>
  <c r="J567" i="17"/>
  <c r="H567" i="17"/>
  <c r="F567" i="17"/>
  <c r="E567" i="17"/>
  <c r="J566" i="17"/>
  <c r="H566" i="17"/>
  <c r="F566" i="17"/>
  <c r="E566" i="17"/>
  <c r="J565" i="17"/>
  <c r="H565" i="17"/>
  <c r="F565" i="17"/>
  <c r="E565" i="17"/>
  <c r="J564" i="17"/>
  <c r="H564" i="17"/>
  <c r="F564" i="17"/>
  <c r="E564" i="17"/>
  <c r="J563" i="17"/>
  <c r="H563" i="17"/>
  <c r="F563" i="17"/>
  <c r="E563" i="17"/>
  <c r="J562" i="17"/>
  <c r="H562" i="17"/>
  <c r="F562" i="17"/>
  <c r="E562" i="17"/>
  <c r="J561" i="17"/>
  <c r="H561" i="17"/>
  <c r="F561" i="17"/>
  <c r="E561" i="17"/>
  <c r="J560" i="17"/>
  <c r="H560" i="17"/>
  <c r="F560" i="17"/>
  <c r="E560" i="17"/>
  <c r="J559" i="17"/>
  <c r="H559" i="17"/>
  <c r="F559" i="17"/>
  <c r="E559" i="17"/>
  <c r="J558" i="17"/>
  <c r="H558" i="17"/>
  <c r="F558" i="17"/>
  <c r="E558" i="17"/>
  <c r="J557" i="17"/>
  <c r="H557" i="17"/>
  <c r="F557" i="17"/>
  <c r="E557" i="17"/>
  <c r="J556" i="17"/>
  <c r="H556" i="17"/>
  <c r="F556" i="17"/>
  <c r="E556" i="17"/>
  <c r="J555" i="17"/>
  <c r="H555" i="17"/>
  <c r="F555" i="17"/>
  <c r="E555" i="17"/>
  <c r="J554" i="17"/>
  <c r="H554" i="17"/>
  <c r="F554" i="17"/>
  <c r="E554" i="17"/>
  <c r="J553" i="17"/>
  <c r="H553" i="17"/>
  <c r="F553" i="17"/>
  <c r="E553" i="17"/>
  <c r="J552" i="17"/>
  <c r="H552" i="17"/>
  <c r="F552" i="17"/>
  <c r="E552" i="17"/>
  <c r="J551" i="17"/>
  <c r="H551" i="17"/>
  <c r="F551" i="17"/>
  <c r="E551" i="17"/>
  <c r="J550" i="17"/>
  <c r="H550" i="17"/>
  <c r="F550" i="17"/>
  <c r="E550" i="17"/>
  <c r="J549" i="17"/>
  <c r="H549" i="17"/>
  <c r="F549" i="17"/>
  <c r="E549" i="17"/>
  <c r="J548" i="17"/>
  <c r="H548" i="17"/>
  <c r="F548" i="17"/>
  <c r="E548" i="17"/>
  <c r="J547" i="17"/>
  <c r="H547" i="17"/>
  <c r="F547" i="17"/>
  <c r="E547" i="17"/>
  <c r="J546" i="17"/>
  <c r="H546" i="17"/>
  <c r="F546" i="17"/>
  <c r="E546" i="17"/>
  <c r="J545" i="17"/>
  <c r="H545" i="17"/>
  <c r="F545" i="17"/>
  <c r="E545" i="17"/>
  <c r="J544" i="17"/>
  <c r="H544" i="17"/>
  <c r="F544" i="17"/>
  <c r="E544" i="17"/>
  <c r="J543" i="17"/>
  <c r="H543" i="17"/>
  <c r="F543" i="17"/>
  <c r="E543" i="17"/>
  <c r="J542" i="17"/>
  <c r="H542" i="17"/>
  <c r="F542" i="17"/>
  <c r="E542" i="17"/>
  <c r="J541" i="17"/>
  <c r="H541" i="17"/>
  <c r="F541" i="17"/>
  <c r="E541" i="17"/>
  <c r="J540" i="17"/>
  <c r="H540" i="17"/>
  <c r="F540" i="17"/>
  <c r="E540" i="17"/>
  <c r="J539" i="17"/>
  <c r="H539" i="17"/>
  <c r="F539" i="17"/>
  <c r="E539" i="17"/>
  <c r="J538" i="17"/>
  <c r="H538" i="17"/>
  <c r="F538" i="17"/>
  <c r="E538" i="17"/>
  <c r="J537" i="17"/>
  <c r="H537" i="17"/>
  <c r="F537" i="17"/>
  <c r="E537" i="17"/>
  <c r="J525" i="17"/>
  <c r="H525" i="17"/>
  <c r="F525" i="17"/>
  <c r="E525" i="17"/>
  <c r="J524" i="17"/>
  <c r="H524" i="17"/>
  <c r="F524" i="17"/>
  <c r="E524" i="17"/>
  <c r="J523" i="17"/>
  <c r="H523" i="17"/>
  <c r="F523" i="17"/>
  <c r="E523" i="17"/>
  <c r="J522" i="17"/>
  <c r="H522" i="17"/>
  <c r="F522" i="17"/>
  <c r="E522" i="17"/>
  <c r="J521" i="17"/>
  <c r="H521" i="17"/>
  <c r="F521" i="17"/>
  <c r="E521" i="17"/>
  <c r="J520" i="17"/>
  <c r="H520" i="17"/>
  <c r="F520" i="17"/>
  <c r="E520" i="17"/>
  <c r="J519" i="17"/>
  <c r="H519" i="17"/>
  <c r="F519" i="17"/>
  <c r="E519" i="17"/>
  <c r="J518" i="17"/>
  <c r="H518" i="17"/>
  <c r="F518" i="17"/>
  <c r="E518" i="17"/>
  <c r="J517" i="17"/>
  <c r="H517" i="17"/>
  <c r="F517" i="17"/>
  <c r="E517" i="17"/>
  <c r="J516" i="17"/>
  <c r="H516" i="17"/>
  <c r="F516" i="17"/>
  <c r="E516" i="17"/>
  <c r="J515" i="17"/>
  <c r="H515" i="17"/>
  <c r="F515" i="17"/>
  <c r="E515" i="17"/>
  <c r="J514" i="17"/>
  <c r="H514" i="17"/>
  <c r="F514" i="17"/>
  <c r="E514" i="17"/>
  <c r="J513" i="17"/>
  <c r="H513" i="17"/>
  <c r="F513" i="17"/>
  <c r="E513" i="17"/>
  <c r="J512" i="17"/>
  <c r="H512" i="17"/>
  <c r="F512" i="17"/>
  <c r="E512" i="17"/>
  <c r="J511" i="17"/>
  <c r="H511" i="17"/>
  <c r="F511" i="17"/>
  <c r="E511" i="17"/>
  <c r="J510" i="17"/>
  <c r="H510" i="17"/>
  <c r="F510" i="17"/>
  <c r="E510" i="17"/>
  <c r="J509" i="17"/>
  <c r="H509" i="17"/>
  <c r="F509" i="17"/>
  <c r="E509" i="17"/>
  <c r="J508" i="17"/>
  <c r="H508" i="17"/>
  <c r="F508" i="17"/>
  <c r="E508" i="17"/>
  <c r="J507" i="17"/>
  <c r="H507" i="17"/>
  <c r="F507" i="17"/>
  <c r="E507" i="17"/>
  <c r="J506" i="17"/>
  <c r="H506" i="17"/>
  <c r="F506" i="17"/>
  <c r="E506" i="17"/>
  <c r="J505" i="17"/>
  <c r="H505" i="17"/>
  <c r="F505" i="17"/>
  <c r="E505" i="17"/>
  <c r="J504" i="17"/>
  <c r="H504" i="17"/>
  <c r="F504" i="17"/>
  <c r="E504" i="17"/>
  <c r="J503" i="17"/>
  <c r="H503" i="17"/>
  <c r="F503" i="17"/>
  <c r="E503" i="17"/>
  <c r="J502" i="17"/>
  <c r="H502" i="17"/>
  <c r="F502" i="17"/>
  <c r="E502" i="17"/>
  <c r="J501" i="17"/>
  <c r="H501" i="17"/>
  <c r="F501" i="17"/>
  <c r="E501" i="17"/>
  <c r="J500" i="17"/>
  <c r="H500" i="17"/>
  <c r="F500" i="17"/>
  <c r="E500" i="17"/>
  <c r="J499" i="17"/>
  <c r="H499" i="17"/>
  <c r="F499" i="17"/>
  <c r="E499" i="17"/>
  <c r="J498" i="17"/>
  <c r="H498" i="17"/>
  <c r="F498" i="17"/>
  <c r="E498" i="17"/>
  <c r="J497" i="17"/>
  <c r="H497" i="17"/>
  <c r="F497" i="17"/>
  <c r="E497" i="17"/>
  <c r="J496" i="17"/>
  <c r="H496" i="17"/>
  <c r="F496" i="17"/>
  <c r="E496" i="17"/>
  <c r="J495" i="17"/>
  <c r="H495" i="17"/>
  <c r="F495" i="17"/>
  <c r="E495" i="17"/>
  <c r="J494" i="17"/>
  <c r="H494" i="17"/>
  <c r="F494" i="17"/>
  <c r="E494" i="17"/>
  <c r="J493" i="17"/>
  <c r="H493" i="17"/>
  <c r="F493" i="17"/>
  <c r="E493" i="17"/>
  <c r="J492" i="17"/>
  <c r="H492" i="17"/>
  <c r="F492" i="17"/>
  <c r="E492" i="17"/>
  <c r="J491" i="17"/>
  <c r="H491" i="17"/>
  <c r="F491" i="17"/>
  <c r="E491" i="17"/>
  <c r="J490" i="17"/>
  <c r="H490" i="17"/>
  <c r="F490" i="17"/>
  <c r="E490" i="17"/>
  <c r="J489" i="17"/>
  <c r="H489" i="17"/>
  <c r="F489" i="17"/>
  <c r="E489" i="17"/>
  <c r="J488" i="17"/>
  <c r="H488" i="17"/>
  <c r="F488" i="17"/>
  <c r="E488" i="17"/>
  <c r="J487" i="17"/>
  <c r="H487" i="17"/>
  <c r="F487" i="17"/>
  <c r="E487" i="17"/>
  <c r="J486" i="17"/>
  <c r="H486" i="17"/>
  <c r="F486" i="17"/>
  <c r="E486" i="17"/>
  <c r="J485" i="17"/>
  <c r="H485" i="17"/>
  <c r="F485" i="17"/>
  <c r="E485" i="17"/>
  <c r="J484" i="17"/>
  <c r="H484" i="17"/>
  <c r="F484" i="17"/>
  <c r="E484" i="17"/>
  <c r="J483" i="17"/>
  <c r="H483" i="17"/>
  <c r="F483" i="17"/>
  <c r="E483" i="17"/>
  <c r="J482" i="17"/>
  <c r="H482" i="17"/>
  <c r="F482" i="17"/>
  <c r="E482" i="17"/>
  <c r="J481" i="17"/>
  <c r="H481" i="17"/>
  <c r="F481" i="17"/>
  <c r="E481" i="17"/>
  <c r="J477" i="17"/>
  <c r="H477" i="17"/>
  <c r="F477" i="17"/>
  <c r="E477" i="17"/>
  <c r="J476" i="17"/>
  <c r="H476" i="17"/>
  <c r="F476" i="17"/>
  <c r="E476" i="17"/>
  <c r="J475" i="17"/>
  <c r="H475" i="17"/>
  <c r="F475" i="17"/>
  <c r="E475" i="17"/>
  <c r="J474" i="17"/>
  <c r="H474" i="17"/>
  <c r="F474" i="17"/>
  <c r="E474" i="17"/>
  <c r="J473" i="17"/>
  <c r="H473" i="17"/>
  <c r="F473" i="17"/>
  <c r="E473" i="17"/>
  <c r="J472" i="17"/>
  <c r="H472" i="17"/>
  <c r="F472" i="17"/>
  <c r="E472" i="17"/>
  <c r="J471" i="17"/>
  <c r="H471" i="17"/>
  <c r="F471" i="17"/>
  <c r="E471" i="17"/>
  <c r="J470" i="17"/>
  <c r="H470" i="17"/>
  <c r="F470" i="17"/>
  <c r="E470" i="17"/>
  <c r="J469" i="17"/>
  <c r="H469" i="17"/>
  <c r="F469" i="17"/>
  <c r="E469" i="17"/>
  <c r="J468" i="17"/>
  <c r="H468" i="17"/>
  <c r="F468" i="17"/>
  <c r="E468" i="17"/>
  <c r="J467" i="17"/>
  <c r="H467" i="17"/>
  <c r="F467" i="17"/>
  <c r="E467" i="17"/>
  <c r="J466" i="17"/>
  <c r="H466" i="17"/>
  <c r="F466" i="17"/>
  <c r="E466" i="17"/>
  <c r="J465" i="17"/>
  <c r="H465" i="17"/>
  <c r="F465" i="17"/>
  <c r="E465" i="17"/>
  <c r="J464" i="17"/>
  <c r="H464" i="17"/>
  <c r="F464" i="17"/>
  <c r="E464" i="17"/>
  <c r="J463" i="17"/>
  <c r="H463" i="17"/>
  <c r="F463" i="17"/>
  <c r="E463" i="17"/>
  <c r="J462" i="17"/>
  <c r="H462" i="17"/>
  <c r="F462" i="17"/>
  <c r="E462" i="17"/>
  <c r="J461" i="17"/>
  <c r="H461" i="17"/>
  <c r="F461" i="17"/>
  <c r="E461" i="17"/>
  <c r="J460" i="17"/>
  <c r="H460" i="17"/>
  <c r="F460" i="17"/>
  <c r="E460" i="17"/>
  <c r="J459" i="17"/>
  <c r="H459" i="17"/>
  <c r="F459" i="17"/>
  <c r="E459" i="17"/>
  <c r="J458" i="17"/>
  <c r="H458" i="17"/>
  <c r="F458" i="17"/>
  <c r="E458" i="17"/>
  <c r="J457" i="17"/>
  <c r="H457" i="17"/>
  <c r="F457" i="17"/>
  <c r="E457" i="17"/>
  <c r="J456" i="17"/>
  <c r="H456" i="17"/>
  <c r="F456" i="17"/>
  <c r="E456" i="17"/>
  <c r="J455" i="17"/>
  <c r="H455" i="17"/>
  <c r="F455" i="17"/>
  <c r="E455" i="17"/>
  <c r="J454" i="17"/>
  <c r="H454" i="17"/>
  <c r="F454" i="17"/>
  <c r="E454" i="17"/>
  <c r="J453" i="17"/>
  <c r="H453" i="17"/>
  <c r="F453" i="17"/>
  <c r="E453" i="17"/>
  <c r="J452" i="17"/>
  <c r="H452" i="17"/>
  <c r="F452" i="17"/>
  <c r="E452" i="17"/>
  <c r="J451" i="17"/>
  <c r="H451" i="17"/>
  <c r="F451" i="17"/>
  <c r="E451" i="17"/>
  <c r="J450" i="17"/>
  <c r="H450" i="17"/>
  <c r="F450" i="17"/>
  <c r="E450" i="17"/>
  <c r="J449" i="17"/>
  <c r="H449" i="17"/>
  <c r="F449" i="17"/>
  <c r="E449" i="17"/>
  <c r="J448" i="17"/>
  <c r="H448" i="17"/>
  <c r="F448" i="17"/>
  <c r="E448" i="17"/>
  <c r="J447" i="17"/>
  <c r="H447" i="17"/>
  <c r="F447" i="17"/>
  <c r="E447" i="17"/>
  <c r="J446" i="17"/>
  <c r="H446" i="17"/>
  <c r="F446" i="17"/>
  <c r="E446" i="17"/>
  <c r="J445" i="17"/>
  <c r="H445" i="17"/>
  <c r="F445" i="17"/>
  <c r="E445" i="17"/>
  <c r="J444" i="17"/>
  <c r="H444" i="17"/>
  <c r="F444" i="17"/>
  <c r="E444" i="17"/>
  <c r="J443" i="17"/>
  <c r="H443" i="17"/>
  <c r="F443" i="17"/>
  <c r="E443" i="17"/>
  <c r="J442" i="17"/>
  <c r="H442" i="17"/>
  <c r="F442" i="17"/>
  <c r="E442" i="17"/>
  <c r="J441" i="17"/>
  <c r="H441" i="17"/>
  <c r="F441" i="17"/>
  <c r="E441" i="17"/>
  <c r="J440" i="17"/>
  <c r="H440" i="17"/>
  <c r="F440" i="17"/>
  <c r="E440" i="17"/>
  <c r="J439" i="17"/>
  <c r="H439" i="17"/>
  <c r="F439" i="17"/>
  <c r="E439" i="17"/>
  <c r="E427" i="17"/>
  <c r="E426" i="17"/>
  <c r="E425" i="17"/>
  <c r="E424" i="17"/>
  <c r="E423" i="17"/>
  <c r="E422" i="17"/>
  <c r="E421" i="17"/>
  <c r="E420" i="17"/>
  <c r="E419" i="17"/>
  <c r="E418" i="17"/>
  <c r="E417" i="17"/>
  <c r="E416" i="17"/>
  <c r="E415" i="17"/>
  <c r="E414" i="17"/>
  <c r="E413" i="17"/>
  <c r="E412" i="17"/>
  <c r="E411" i="17"/>
  <c r="E410" i="17"/>
  <c r="E409" i="17"/>
  <c r="E408" i="17"/>
  <c r="E407" i="17"/>
  <c r="E406" i="17"/>
  <c r="E405" i="17"/>
  <c r="E404" i="17"/>
  <c r="E403" i="17"/>
  <c r="E402" i="17"/>
  <c r="E401" i="17"/>
  <c r="E400" i="17"/>
  <c r="E399" i="17"/>
  <c r="E398" i="17"/>
  <c r="E397" i="17"/>
  <c r="E396" i="17"/>
  <c r="E395" i="17"/>
  <c r="E394" i="17"/>
  <c r="E393" i="17"/>
  <c r="E392" i="17"/>
  <c r="E391" i="17"/>
  <c r="E390" i="17"/>
  <c r="E389" i="17"/>
  <c r="E388" i="17"/>
  <c r="E387" i="17"/>
  <c r="E386" i="17"/>
  <c r="E385" i="17"/>
  <c r="E384" i="17"/>
  <c r="E383" i="17"/>
  <c r="E379" i="17"/>
  <c r="E378" i="17"/>
  <c r="E377" i="17"/>
  <c r="E376" i="17"/>
  <c r="E375" i="17"/>
  <c r="E374" i="17"/>
  <c r="E373" i="17"/>
  <c r="E372" i="17"/>
  <c r="E371" i="17"/>
  <c r="E370" i="17"/>
  <c r="E369" i="17"/>
  <c r="E368" i="17"/>
  <c r="E367" i="17"/>
  <c r="E366" i="17"/>
  <c r="E365" i="17"/>
  <c r="E364" i="17"/>
  <c r="E363" i="17"/>
  <c r="E362" i="17"/>
  <c r="E361" i="17"/>
  <c r="E360" i="17"/>
  <c r="E359" i="17"/>
  <c r="E358" i="17"/>
  <c r="E357" i="17"/>
  <c r="E356" i="17"/>
  <c r="E355" i="17"/>
  <c r="E354" i="17"/>
  <c r="E353" i="17"/>
  <c r="E352" i="17"/>
  <c r="E351" i="17"/>
  <c r="E350" i="17"/>
  <c r="E349" i="17"/>
  <c r="E348" i="17"/>
  <c r="E347" i="17"/>
  <c r="E346" i="17"/>
  <c r="E345" i="17"/>
  <c r="E344" i="17"/>
  <c r="E343" i="17"/>
  <c r="E342" i="17"/>
  <c r="E341" i="17"/>
  <c r="E329" i="17"/>
  <c r="E328" i="17"/>
  <c r="E327" i="17"/>
  <c r="E326" i="17"/>
  <c r="E325" i="17"/>
  <c r="E324" i="17"/>
  <c r="E323" i="17"/>
  <c r="E322" i="17"/>
  <c r="E321" i="17"/>
  <c r="E320" i="17"/>
  <c r="E319" i="17"/>
  <c r="E318" i="17"/>
  <c r="E317" i="17"/>
  <c r="E316" i="17"/>
  <c r="E315" i="17"/>
  <c r="E314" i="17"/>
  <c r="E313" i="17"/>
  <c r="E312" i="17"/>
  <c r="E311" i="17"/>
  <c r="E310" i="17"/>
  <c r="E309" i="17"/>
  <c r="E308" i="17"/>
  <c r="E307" i="17"/>
  <c r="E306" i="17"/>
  <c r="E305" i="17"/>
  <c r="E304" i="17"/>
  <c r="E303" i="17"/>
  <c r="E302" i="17"/>
  <c r="E301" i="17"/>
  <c r="E300" i="17"/>
  <c r="E299" i="17"/>
  <c r="E298" i="17"/>
  <c r="E297" i="17"/>
  <c r="E296" i="17"/>
  <c r="E295" i="17"/>
  <c r="E294" i="17"/>
  <c r="E293" i="17"/>
  <c r="E292" i="17"/>
  <c r="E291" i="17"/>
  <c r="E290" i="17"/>
  <c r="E289" i="17"/>
  <c r="E288" i="17"/>
  <c r="E287" i="17"/>
  <c r="E286" i="17"/>
  <c r="E285" i="17"/>
  <c r="E281" i="17"/>
  <c r="E280" i="17"/>
  <c r="E279" i="17"/>
  <c r="E278" i="17"/>
  <c r="E277" i="17"/>
  <c r="E276" i="17"/>
  <c r="E275" i="17"/>
  <c r="E274" i="17"/>
  <c r="E273" i="17"/>
  <c r="E272" i="17"/>
  <c r="E271" i="17"/>
  <c r="E270" i="17"/>
  <c r="E269" i="17"/>
  <c r="E268" i="17"/>
  <c r="E267" i="17"/>
  <c r="E266" i="17"/>
  <c r="E265" i="17"/>
  <c r="E264" i="17"/>
  <c r="E263" i="17"/>
  <c r="E262" i="17"/>
  <c r="E261" i="17"/>
  <c r="E260" i="17"/>
  <c r="E259" i="17"/>
  <c r="E258" i="17"/>
  <c r="E257" i="17"/>
  <c r="E256" i="17"/>
  <c r="E255" i="17"/>
  <c r="E254" i="17"/>
  <c r="E253" i="17"/>
  <c r="E252" i="17"/>
  <c r="E251" i="17"/>
  <c r="E250" i="17"/>
  <c r="E249" i="17"/>
  <c r="E248" i="17"/>
  <c r="E247" i="17"/>
  <c r="E246" i="17"/>
  <c r="E245" i="17"/>
  <c r="E244" i="17"/>
  <c r="E243" i="17"/>
  <c r="J231" i="17"/>
  <c r="H231" i="17"/>
  <c r="F231" i="17"/>
  <c r="E231" i="17"/>
  <c r="J230" i="17"/>
  <c r="H230" i="17"/>
  <c r="F230" i="17"/>
  <c r="E230" i="17"/>
  <c r="J229" i="17"/>
  <c r="H229" i="17"/>
  <c r="F229" i="17"/>
  <c r="E229" i="17"/>
  <c r="J228" i="17"/>
  <c r="H228" i="17"/>
  <c r="F228" i="17"/>
  <c r="E228" i="17"/>
  <c r="J227" i="17"/>
  <c r="H227" i="17"/>
  <c r="F227" i="17"/>
  <c r="E227" i="17"/>
  <c r="J226" i="17"/>
  <c r="H226" i="17"/>
  <c r="F226" i="17"/>
  <c r="E226" i="17"/>
  <c r="J225" i="17"/>
  <c r="H225" i="17"/>
  <c r="F225" i="17"/>
  <c r="E225" i="17"/>
  <c r="J224" i="17"/>
  <c r="H224" i="17"/>
  <c r="F224" i="17"/>
  <c r="E224" i="17"/>
  <c r="J223" i="17"/>
  <c r="H223" i="17"/>
  <c r="F223" i="17"/>
  <c r="E223" i="17"/>
  <c r="J222" i="17"/>
  <c r="H222" i="17"/>
  <c r="F222" i="17"/>
  <c r="E222" i="17"/>
  <c r="J221" i="17"/>
  <c r="H221" i="17"/>
  <c r="F221" i="17"/>
  <c r="E221" i="17"/>
  <c r="J220" i="17"/>
  <c r="H220" i="17"/>
  <c r="F220" i="17"/>
  <c r="E220" i="17"/>
  <c r="J219" i="17"/>
  <c r="H219" i="17"/>
  <c r="F219" i="17"/>
  <c r="E219" i="17"/>
  <c r="J218" i="17"/>
  <c r="H218" i="17"/>
  <c r="F218" i="17"/>
  <c r="E218" i="17"/>
  <c r="J217" i="17"/>
  <c r="H217" i="17"/>
  <c r="F217" i="17"/>
  <c r="E217" i="17"/>
  <c r="J216" i="17"/>
  <c r="H216" i="17"/>
  <c r="F216" i="17"/>
  <c r="E216" i="17"/>
  <c r="J215" i="17"/>
  <c r="H215" i="17"/>
  <c r="F215" i="17"/>
  <c r="E215" i="17"/>
  <c r="J214" i="17"/>
  <c r="H214" i="17"/>
  <c r="F214" i="17"/>
  <c r="E214" i="17"/>
  <c r="J213" i="17"/>
  <c r="H213" i="17"/>
  <c r="F213" i="17"/>
  <c r="E213" i="17"/>
  <c r="J212" i="17"/>
  <c r="H212" i="17"/>
  <c r="F212" i="17"/>
  <c r="E212" i="17"/>
  <c r="J211" i="17"/>
  <c r="H211" i="17"/>
  <c r="F211" i="17"/>
  <c r="E211" i="17"/>
  <c r="J210" i="17"/>
  <c r="H210" i="17"/>
  <c r="F210" i="17"/>
  <c r="E210" i="17"/>
  <c r="J209" i="17"/>
  <c r="H209" i="17"/>
  <c r="F209" i="17"/>
  <c r="E209" i="17"/>
  <c r="J208" i="17"/>
  <c r="H208" i="17"/>
  <c r="F208" i="17"/>
  <c r="E208" i="17"/>
  <c r="J207" i="17"/>
  <c r="H207" i="17"/>
  <c r="F207" i="17"/>
  <c r="E207" i="17"/>
  <c r="J206" i="17"/>
  <c r="H206" i="17"/>
  <c r="F206" i="17"/>
  <c r="E206" i="17"/>
  <c r="J205" i="17"/>
  <c r="H205" i="17"/>
  <c r="F205" i="17"/>
  <c r="E205" i="17"/>
  <c r="J204" i="17"/>
  <c r="H204" i="17"/>
  <c r="F204" i="17"/>
  <c r="E204" i="17"/>
  <c r="J203" i="17"/>
  <c r="H203" i="17"/>
  <c r="F203" i="17"/>
  <c r="E203" i="17"/>
  <c r="J202" i="17"/>
  <c r="H202" i="17"/>
  <c r="F202" i="17"/>
  <c r="E202" i="17"/>
  <c r="J201" i="17"/>
  <c r="H201" i="17"/>
  <c r="F201" i="17"/>
  <c r="E201" i="17"/>
  <c r="J200" i="17"/>
  <c r="H200" i="17"/>
  <c r="F200" i="17"/>
  <c r="E200" i="17"/>
  <c r="J199" i="17"/>
  <c r="H199" i="17"/>
  <c r="F199" i="17"/>
  <c r="E199" i="17"/>
  <c r="J198" i="17"/>
  <c r="H198" i="17"/>
  <c r="F198" i="17"/>
  <c r="E198" i="17"/>
  <c r="J197" i="17"/>
  <c r="H197" i="17"/>
  <c r="F197" i="17"/>
  <c r="E197" i="17"/>
  <c r="J196" i="17"/>
  <c r="H196" i="17"/>
  <c r="F196" i="17"/>
  <c r="E196" i="17"/>
  <c r="J195" i="17"/>
  <c r="H195" i="17"/>
  <c r="F195" i="17"/>
  <c r="E195" i="17"/>
  <c r="J194" i="17"/>
  <c r="H194" i="17"/>
  <c r="F194" i="17"/>
  <c r="E194" i="17"/>
  <c r="J193" i="17"/>
  <c r="H193" i="17"/>
  <c r="F193" i="17"/>
  <c r="E193" i="17"/>
  <c r="J192" i="17"/>
  <c r="H192" i="17"/>
  <c r="F192" i="17"/>
  <c r="E192" i="17"/>
  <c r="J191" i="17"/>
  <c r="H191" i="17"/>
  <c r="F191" i="17"/>
  <c r="E191" i="17"/>
  <c r="J190" i="17"/>
  <c r="H190" i="17"/>
  <c r="F190" i="17"/>
  <c r="E190" i="17"/>
  <c r="J189" i="17"/>
  <c r="H189" i="17"/>
  <c r="F189" i="17"/>
  <c r="E189" i="17"/>
  <c r="J188" i="17"/>
  <c r="H188" i="17"/>
  <c r="F188" i="17"/>
  <c r="E188" i="17"/>
  <c r="J187" i="17"/>
  <c r="H187" i="17"/>
  <c r="F187" i="17"/>
  <c r="E187" i="17"/>
  <c r="J183" i="17"/>
  <c r="H183" i="17"/>
  <c r="F183" i="17"/>
  <c r="E183" i="17"/>
  <c r="J182" i="17"/>
  <c r="H182" i="17"/>
  <c r="F182" i="17"/>
  <c r="E182" i="17"/>
  <c r="J181" i="17"/>
  <c r="H181" i="17"/>
  <c r="F181" i="17"/>
  <c r="E181" i="17"/>
  <c r="J180" i="17"/>
  <c r="H180" i="17"/>
  <c r="F180" i="17"/>
  <c r="E180" i="17"/>
  <c r="J179" i="17"/>
  <c r="H179" i="17"/>
  <c r="F179" i="17"/>
  <c r="E179" i="17"/>
  <c r="J178" i="17"/>
  <c r="H178" i="17"/>
  <c r="F178" i="17"/>
  <c r="E178" i="17"/>
  <c r="J177" i="17"/>
  <c r="H177" i="17"/>
  <c r="F177" i="17"/>
  <c r="E177" i="17"/>
  <c r="J176" i="17"/>
  <c r="H176" i="17"/>
  <c r="F176" i="17"/>
  <c r="E176" i="17"/>
  <c r="J175" i="17"/>
  <c r="H175" i="17"/>
  <c r="F175" i="17"/>
  <c r="E175" i="17"/>
  <c r="J174" i="17"/>
  <c r="H174" i="17"/>
  <c r="F174" i="17"/>
  <c r="E174" i="17"/>
  <c r="J173" i="17"/>
  <c r="H173" i="17"/>
  <c r="F173" i="17"/>
  <c r="E173" i="17"/>
  <c r="J172" i="17"/>
  <c r="H172" i="17"/>
  <c r="F172" i="17"/>
  <c r="E172" i="17"/>
  <c r="J171" i="17"/>
  <c r="H171" i="17"/>
  <c r="F171" i="17"/>
  <c r="E171" i="17"/>
  <c r="J170" i="17"/>
  <c r="H170" i="17"/>
  <c r="F170" i="17"/>
  <c r="E170" i="17"/>
  <c r="J169" i="17"/>
  <c r="H169" i="17"/>
  <c r="F169" i="17"/>
  <c r="E169" i="17"/>
  <c r="J168" i="17"/>
  <c r="H168" i="17"/>
  <c r="F168" i="17"/>
  <c r="E168" i="17"/>
  <c r="J167" i="17"/>
  <c r="H167" i="17"/>
  <c r="F167" i="17"/>
  <c r="E167" i="17"/>
  <c r="J166" i="17"/>
  <c r="H166" i="17"/>
  <c r="F166" i="17"/>
  <c r="E166" i="17"/>
  <c r="J165" i="17"/>
  <c r="H165" i="17"/>
  <c r="F165" i="17"/>
  <c r="E165" i="17"/>
  <c r="J164" i="17"/>
  <c r="H164" i="17"/>
  <c r="F164" i="17"/>
  <c r="E164" i="17"/>
  <c r="J163" i="17"/>
  <c r="H163" i="17"/>
  <c r="F163" i="17"/>
  <c r="E163" i="17"/>
  <c r="J162" i="17"/>
  <c r="H162" i="17"/>
  <c r="F162" i="17"/>
  <c r="E162" i="17"/>
  <c r="J161" i="17"/>
  <c r="H161" i="17"/>
  <c r="F161" i="17"/>
  <c r="E161" i="17"/>
  <c r="J160" i="17"/>
  <c r="H160" i="17"/>
  <c r="F160" i="17"/>
  <c r="E160" i="17"/>
  <c r="J159" i="17"/>
  <c r="H159" i="17"/>
  <c r="F159" i="17"/>
  <c r="E159" i="17"/>
  <c r="J158" i="17"/>
  <c r="H158" i="17"/>
  <c r="F158" i="17"/>
  <c r="E158" i="17"/>
  <c r="J157" i="17"/>
  <c r="H157" i="17"/>
  <c r="F157" i="17"/>
  <c r="E157" i="17"/>
  <c r="J156" i="17"/>
  <c r="H156" i="17"/>
  <c r="F156" i="17"/>
  <c r="E156" i="17"/>
  <c r="J155" i="17"/>
  <c r="H155" i="17"/>
  <c r="F155" i="17"/>
  <c r="E155" i="17"/>
  <c r="J154" i="17"/>
  <c r="H154" i="17"/>
  <c r="F154" i="17"/>
  <c r="E154" i="17"/>
  <c r="J153" i="17"/>
  <c r="H153" i="17"/>
  <c r="F153" i="17"/>
  <c r="E153" i="17"/>
  <c r="J152" i="17"/>
  <c r="H152" i="17"/>
  <c r="F152" i="17"/>
  <c r="E152" i="17"/>
  <c r="J151" i="17"/>
  <c r="H151" i="17"/>
  <c r="F151" i="17"/>
  <c r="E151" i="17"/>
  <c r="J150" i="17"/>
  <c r="H150" i="17"/>
  <c r="F150" i="17"/>
  <c r="E150" i="17"/>
  <c r="J149" i="17"/>
  <c r="H149" i="17"/>
  <c r="F149" i="17"/>
  <c r="E149" i="17"/>
  <c r="J148" i="17"/>
  <c r="H148" i="17"/>
  <c r="F148" i="17"/>
  <c r="E148" i="17"/>
  <c r="J147" i="17"/>
  <c r="H147" i="17"/>
  <c r="F147" i="17"/>
  <c r="E147" i="17"/>
  <c r="J146" i="17"/>
  <c r="H146" i="17"/>
  <c r="F146" i="17"/>
  <c r="E146" i="17"/>
  <c r="J145" i="17"/>
  <c r="H145" i="17"/>
  <c r="F145" i="17"/>
  <c r="E145" i="17"/>
  <c r="J133" i="17"/>
  <c r="H133" i="17"/>
  <c r="F133" i="17"/>
  <c r="E133" i="17"/>
  <c r="J132" i="17"/>
  <c r="H132" i="17"/>
  <c r="F132" i="17"/>
  <c r="E132" i="17"/>
  <c r="J131" i="17"/>
  <c r="H131" i="17"/>
  <c r="F131" i="17"/>
  <c r="E131" i="17"/>
  <c r="J130" i="17"/>
  <c r="H130" i="17"/>
  <c r="F130" i="17"/>
  <c r="E130" i="17"/>
  <c r="J129" i="17"/>
  <c r="H129" i="17"/>
  <c r="F129" i="17"/>
  <c r="E129" i="17"/>
  <c r="J128" i="17"/>
  <c r="H128" i="17"/>
  <c r="F128" i="17"/>
  <c r="E128" i="17"/>
  <c r="J127" i="17"/>
  <c r="H127" i="17"/>
  <c r="F127" i="17"/>
  <c r="E127" i="17"/>
  <c r="J126" i="17"/>
  <c r="H126" i="17"/>
  <c r="F126" i="17"/>
  <c r="E126" i="17"/>
  <c r="J125" i="17"/>
  <c r="H125" i="17"/>
  <c r="F125" i="17"/>
  <c r="E125" i="17"/>
  <c r="J124" i="17"/>
  <c r="H124" i="17"/>
  <c r="F124" i="17"/>
  <c r="E124" i="17"/>
  <c r="J123" i="17"/>
  <c r="H123" i="17"/>
  <c r="F123" i="17"/>
  <c r="E123" i="17"/>
  <c r="J122" i="17"/>
  <c r="H122" i="17"/>
  <c r="F122" i="17"/>
  <c r="E122" i="17"/>
  <c r="J121" i="17"/>
  <c r="H121" i="17"/>
  <c r="F121" i="17"/>
  <c r="E121" i="17"/>
  <c r="J120" i="17"/>
  <c r="H120" i="17"/>
  <c r="F120" i="17"/>
  <c r="E120" i="17"/>
  <c r="J119" i="17"/>
  <c r="H119" i="17"/>
  <c r="F119" i="17"/>
  <c r="E119" i="17"/>
  <c r="J118" i="17"/>
  <c r="H118" i="17"/>
  <c r="F118" i="17"/>
  <c r="E118" i="17"/>
  <c r="J117" i="17"/>
  <c r="H117" i="17"/>
  <c r="F117" i="17"/>
  <c r="E117" i="17"/>
  <c r="J116" i="17"/>
  <c r="H116" i="17"/>
  <c r="F116" i="17"/>
  <c r="E116" i="17"/>
  <c r="J115" i="17"/>
  <c r="H115" i="17"/>
  <c r="F115" i="17"/>
  <c r="E115" i="17"/>
  <c r="J114" i="17"/>
  <c r="H114" i="17"/>
  <c r="F114" i="17"/>
  <c r="E114" i="17"/>
  <c r="J113" i="17"/>
  <c r="H113" i="17"/>
  <c r="F113" i="17"/>
  <c r="E113" i="17"/>
  <c r="J112" i="17"/>
  <c r="H112" i="17"/>
  <c r="F112" i="17"/>
  <c r="E112" i="17"/>
  <c r="J111" i="17"/>
  <c r="H111" i="17"/>
  <c r="F111" i="17"/>
  <c r="E111" i="17"/>
  <c r="J110" i="17"/>
  <c r="H110" i="17"/>
  <c r="F110" i="17"/>
  <c r="E110" i="17"/>
  <c r="J109" i="17"/>
  <c r="H109" i="17"/>
  <c r="F109" i="17"/>
  <c r="E109" i="17"/>
  <c r="J108" i="17"/>
  <c r="H108" i="17"/>
  <c r="F108" i="17"/>
  <c r="E108" i="17"/>
  <c r="J107" i="17"/>
  <c r="H107" i="17"/>
  <c r="F107" i="17"/>
  <c r="E107" i="17"/>
  <c r="J106" i="17"/>
  <c r="H106" i="17"/>
  <c r="F106" i="17"/>
  <c r="E106" i="17"/>
  <c r="J105" i="17"/>
  <c r="H105" i="17"/>
  <c r="F105" i="17"/>
  <c r="E105" i="17"/>
  <c r="J104" i="17"/>
  <c r="H104" i="17"/>
  <c r="F104" i="17"/>
  <c r="E104" i="17"/>
  <c r="J103" i="17"/>
  <c r="H103" i="17"/>
  <c r="F103" i="17"/>
  <c r="E103" i="17"/>
  <c r="J102" i="17"/>
  <c r="H102" i="17"/>
  <c r="F102" i="17"/>
  <c r="E102" i="17"/>
  <c r="J101" i="17"/>
  <c r="H101" i="17"/>
  <c r="F101" i="17"/>
  <c r="E101" i="17"/>
  <c r="J100" i="17"/>
  <c r="H100" i="17"/>
  <c r="F100" i="17"/>
  <c r="E100" i="17"/>
  <c r="J99" i="17"/>
  <c r="H99" i="17"/>
  <c r="F99" i="17"/>
  <c r="E99" i="17"/>
  <c r="J98" i="17"/>
  <c r="H98" i="17"/>
  <c r="F98" i="17"/>
  <c r="E98" i="17"/>
  <c r="J97" i="17"/>
  <c r="H97" i="17"/>
  <c r="F97" i="17"/>
  <c r="E97" i="17"/>
  <c r="J96" i="17"/>
  <c r="H96" i="17"/>
  <c r="F96" i="17"/>
  <c r="E96" i="17"/>
  <c r="J95" i="17"/>
  <c r="H95" i="17"/>
  <c r="F95" i="17"/>
  <c r="E95" i="17"/>
  <c r="J94" i="17"/>
  <c r="H94" i="17"/>
  <c r="F94" i="17"/>
  <c r="E94" i="17"/>
  <c r="J93" i="17"/>
  <c r="H93" i="17"/>
  <c r="F93" i="17"/>
  <c r="E93" i="17"/>
  <c r="J92" i="17"/>
  <c r="H92" i="17"/>
  <c r="F92" i="17"/>
  <c r="E92" i="17"/>
  <c r="J91" i="17"/>
  <c r="H91" i="17"/>
  <c r="F91" i="17"/>
  <c r="E91" i="17"/>
  <c r="J90" i="17"/>
  <c r="H90" i="17"/>
  <c r="F90" i="17"/>
  <c r="E90" i="17"/>
  <c r="J89" i="17"/>
  <c r="H89" i="17"/>
  <c r="F89" i="17"/>
  <c r="E89" i="17"/>
  <c r="J85" i="17"/>
  <c r="H85" i="17"/>
  <c r="F85" i="17"/>
  <c r="E85" i="17"/>
  <c r="J84" i="17"/>
  <c r="H84" i="17"/>
  <c r="F84" i="17"/>
  <c r="E84" i="17"/>
  <c r="J83" i="17"/>
  <c r="H83" i="17"/>
  <c r="F83" i="17"/>
  <c r="E83" i="17"/>
  <c r="J82" i="17"/>
  <c r="H82" i="17"/>
  <c r="F82" i="17"/>
  <c r="E82" i="17"/>
  <c r="J81" i="17"/>
  <c r="H81" i="17"/>
  <c r="F81" i="17"/>
  <c r="E81" i="17"/>
  <c r="J80" i="17"/>
  <c r="H80" i="17"/>
  <c r="F80" i="17"/>
  <c r="E80" i="17"/>
  <c r="J79" i="17"/>
  <c r="H79" i="17"/>
  <c r="F79" i="17"/>
  <c r="E79" i="17"/>
  <c r="J78" i="17"/>
  <c r="H78" i="17"/>
  <c r="F78" i="17"/>
  <c r="E78" i="17"/>
  <c r="J77" i="17"/>
  <c r="H77" i="17"/>
  <c r="F77" i="17"/>
  <c r="E77" i="17"/>
  <c r="J76" i="17"/>
  <c r="H76" i="17"/>
  <c r="F76" i="17"/>
  <c r="E76" i="17"/>
  <c r="J75" i="17"/>
  <c r="H75" i="17"/>
  <c r="F75" i="17"/>
  <c r="E75" i="17"/>
  <c r="J74" i="17"/>
  <c r="H74" i="17"/>
  <c r="F74" i="17"/>
  <c r="E74" i="17"/>
  <c r="J73" i="17"/>
  <c r="H73" i="17"/>
  <c r="F73" i="17"/>
  <c r="E73" i="17"/>
  <c r="J72" i="17"/>
  <c r="H72" i="17"/>
  <c r="F72" i="17"/>
  <c r="E72" i="17"/>
  <c r="J71" i="17"/>
  <c r="H71" i="17"/>
  <c r="F71" i="17"/>
  <c r="E71" i="17"/>
  <c r="J70" i="17"/>
  <c r="H70" i="17"/>
  <c r="F70" i="17"/>
  <c r="E70" i="17"/>
  <c r="J69" i="17"/>
  <c r="H69" i="17"/>
  <c r="F69" i="17"/>
  <c r="E69" i="17"/>
  <c r="J68" i="17"/>
  <c r="H68" i="17"/>
  <c r="F68" i="17"/>
  <c r="E68" i="17"/>
  <c r="J67" i="17"/>
  <c r="H67" i="17"/>
  <c r="F67" i="17"/>
  <c r="E67" i="17"/>
  <c r="J66" i="17"/>
  <c r="H66" i="17"/>
  <c r="F66" i="17"/>
  <c r="E66" i="17"/>
  <c r="J65" i="17"/>
  <c r="H65" i="17"/>
  <c r="F65" i="17"/>
  <c r="E65" i="17"/>
  <c r="J64" i="17"/>
  <c r="H64" i="17"/>
  <c r="F64" i="17"/>
  <c r="E64" i="17"/>
  <c r="J63" i="17"/>
  <c r="H63" i="17"/>
  <c r="F63" i="17"/>
  <c r="E63" i="17"/>
  <c r="J62" i="17"/>
  <c r="H62" i="17"/>
  <c r="F62" i="17"/>
  <c r="E62" i="17"/>
  <c r="J61" i="17"/>
  <c r="H61" i="17"/>
  <c r="F61" i="17"/>
  <c r="E61" i="17"/>
  <c r="J60" i="17"/>
  <c r="H60" i="17"/>
  <c r="F60" i="17"/>
  <c r="E60" i="17"/>
  <c r="J59" i="17"/>
  <c r="H59" i="17"/>
  <c r="F59" i="17"/>
  <c r="E59" i="17"/>
  <c r="J58" i="17"/>
  <c r="H58" i="17"/>
  <c r="F58" i="17"/>
  <c r="E58" i="17"/>
  <c r="J57" i="17"/>
  <c r="H57" i="17"/>
  <c r="F57" i="17"/>
  <c r="E57" i="17"/>
  <c r="J56" i="17"/>
  <c r="H56" i="17"/>
  <c r="F56" i="17"/>
  <c r="E56" i="17"/>
  <c r="J55" i="17"/>
  <c r="H55" i="17"/>
  <c r="F55" i="17"/>
  <c r="E55" i="17"/>
  <c r="J54" i="17"/>
  <c r="H54" i="17"/>
  <c r="F54" i="17"/>
  <c r="E54" i="17"/>
  <c r="J53" i="17"/>
  <c r="H53" i="17"/>
  <c r="F53" i="17"/>
  <c r="E53" i="17"/>
  <c r="J52" i="17"/>
  <c r="H52" i="17"/>
  <c r="F52" i="17"/>
  <c r="E52" i="17"/>
  <c r="J51" i="17"/>
  <c r="H51" i="17"/>
  <c r="F51" i="17"/>
  <c r="E51" i="17"/>
  <c r="J50" i="17"/>
  <c r="H50" i="17"/>
  <c r="F50" i="17"/>
  <c r="E50" i="17"/>
  <c r="J49" i="17"/>
  <c r="H49" i="17"/>
  <c r="F49" i="17"/>
  <c r="E49" i="17"/>
  <c r="J48" i="17"/>
  <c r="H48" i="17"/>
  <c r="F48" i="17"/>
  <c r="E48" i="17"/>
  <c r="J47" i="17"/>
  <c r="H47" i="17"/>
  <c r="F47" i="17"/>
  <c r="E47" i="17"/>
  <c r="J590" i="16"/>
  <c r="J589" i="16"/>
  <c r="J588" i="16"/>
  <c r="J587" i="16"/>
  <c r="J586" i="16"/>
  <c r="J585" i="16"/>
  <c r="J584" i="16"/>
  <c r="J583" i="16"/>
  <c r="J582" i="16"/>
  <c r="J581" i="16"/>
  <c r="J580" i="16"/>
  <c r="J579" i="16"/>
  <c r="J578" i="16"/>
  <c r="J577" i="16"/>
  <c r="J576" i="16"/>
  <c r="J575" i="16"/>
  <c r="J574" i="16"/>
  <c r="J573" i="16"/>
  <c r="J572" i="16"/>
  <c r="J571" i="16"/>
  <c r="J570" i="16"/>
  <c r="J569" i="16"/>
  <c r="J568" i="16"/>
  <c r="J567" i="16"/>
  <c r="J566" i="16"/>
  <c r="J565" i="16"/>
  <c r="J564" i="16"/>
  <c r="J563" i="16"/>
  <c r="J562" i="16"/>
  <c r="J561" i="16"/>
  <c r="J560" i="16"/>
  <c r="J559" i="16"/>
  <c r="J558" i="16"/>
  <c r="J557" i="16"/>
  <c r="J556" i="16"/>
  <c r="J555" i="16"/>
  <c r="J554" i="16"/>
  <c r="J553" i="16"/>
  <c r="J552" i="16"/>
  <c r="J551" i="16"/>
  <c r="J550" i="16"/>
  <c r="J549" i="16"/>
  <c r="J548" i="16"/>
  <c r="J547" i="16"/>
  <c r="J546" i="16"/>
  <c r="J542" i="16"/>
  <c r="J541" i="16"/>
  <c r="J540" i="16"/>
  <c r="J539" i="16"/>
  <c r="J538" i="16"/>
  <c r="J537" i="16"/>
  <c r="J536" i="16"/>
  <c r="J535" i="16"/>
  <c r="J534" i="16"/>
  <c r="J533" i="16"/>
  <c r="J532" i="16"/>
  <c r="J531" i="16"/>
  <c r="J530" i="16"/>
  <c r="J529" i="16"/>
  <c r="J528" i="16"/>
  <c r="J527" i="16"/>
  <c r="J526" i="16"/>
  <c r="J525" i="16"/>
  <c r="J524" i="16"/>
  <c r="J523" i="16"/>
  <c r="J522" i="16"/>
  <c r="J521" i="16"/>
  <c r="J520" i="16"/>
  <c r="J519" i="16"/>
  <c r="J518" i="16"/>
  <c r="J517" i="16"/>
  <c r="J516" i="16"/>
  <c r="J515" i="16"/>
  <c r="J514" i="16"/>
  <c r="J513" i="16"/>
  <c r="J512" i="16"/>
  <c r="J511" i="16"/>
  <c r="J510" i="16"/>
  <c r="J509" i="16"/>
  <c r="J508" i="16"/>
  <c r="J507" i="16"/>
  <c r="J506" i="16"/>
  <c r="J505" i="16"/>
  <c r="J492" i="16"/>
  <c r="J491" i="16"/>
  <c r="J490" i="16"/>
  <c r="J489" i="16"/>
  <c r="J488" i="16"/>
  <c r="J487" i="16"/>
  <c r="J486" i="16"/>
  <c r="J485" i="16"/>
  <c r="J484" i="16"/>
  <c r="J483" i="16"/>
  <c r="J482" i="16"/>
  <c r="J481" i="16"/>
  <c r="J480" i="16"/>
  <c r="J479" i="16"/>
  <c r="J478" i="16"/>
  <c r="J477" i="16"/>
  <c r="J476" i="16"/>
  <c r="J475" i="16"/>
  <c r="J474" i="16"/>
  <c r="J473" i="16"/>
  <c r="J472" i="16"/>
  <c r="J471" i="16"/>
  <c r="J470" i="16"/>
  <c r="J469" i="16"/>
  <c r="J468" i="16"/>
  <c r="J467" i="16"/>
  <c r="J466" i="16"/>
  <c r="J465" i="16"/>
  <c r="J464" i="16"/>
  <c r="J463" i="16"/>
  <c r="J462" i="16"/>
  <c r="J461" i="16"/>
  <c r="J460" i="16"/>
  <c r="J459" i="16"/>
  <c r="J458" i="16"/>
  <c r="J457" i="16"/>
  <c r="J456" i="16"/>
  <c r="J455" i="16"/>
  <c r="J454" i="16"/>
  <c r="J453" i="16"/>
  <c r="J452" i="16"/>
  <c r="J451" i="16"/>
  <c r="J450" i="16"/>
  <c r="J449" i="16"/>
  <c r="J448" i="16"/>
  <c r="J444" i="16"/>
  <c r="J443" i="16"/>
  <c r="J442" i="16"/>
  <c r="J441" i="16"/>
  <c r="J440" i="16"/>
  <c r="J439" i="16"/>
  <c r="J438" i="16"/>
  <c r="J437" i="16"/>
  <c r="J436" i="16"/>
  <c r="J435" i="16"/>
  <c r="J434" i="16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C447" i="16"/>
  <c r="D381" i="17"/>
  <c r="D87" i="17"/>
  <c r="C578" i="17"/>
  <c r="C87" i="17"/>
  <c r="D578" i="17"/>
  <c r="D479" i="17"/>
  <c r="C577" i="17"/>
  <c r="C250" i="16"/>
  <c r="C88" i="17"/>
  <c r="C480" i="17"/>
  <c r="D283" i="17"/>
  <c r="C54" i="16"/>
  <c r="C381" i="17"/>
  <c r="C479" i="17"/>
  <c r="C382" i="17"/>
  <c r="D186" i="17"/>
  <c r="C284" i="17"/>
  <c r="C446" i="16"/>
  <c r="C545" i="16"/>
  <c r="D185" i="17"/>
  <c r="C55" i="16"/>
  <c r="C349" i="16"/>
  <c r="C152" i="16"/>
  <c r="D88" i="17"/>
  <c r="C251" i="16"/>
  <c r="C186" i="17"/>
  <c r="C283" i="17"/>
  <c r="D577" i="17"/>
  <c r="C348" i="16"/>
  <c r="D480" i="17"/>
  <c r="D284" i="17"/>
  <c r="C153" i="16"/>
  <c r="C185" i="17"/>
  <c r="C544" i="16"/>
  <c r="D382" i="17"/>
  <c r="C347" i="16"/>
  <c r="C151" i="16"/>
  <c r="J14" i="1"/>
  <c r="K14" i="1"/>
  <c r="J13" i="1"/>
  <c r="F9" i="20" a="1"/>
  <c r="K20" i="20" a="1"/>
  <c r="I33" i="20" a="1"/>
  <c r="L5" i="20" a="1"/>
  <c r="K17" i="20" a="1"/>
  <c r="M21" i="20" a="1"/>
  <c r="G24" i="20" a="1"/>
  <c r="J23" i="20" a="1"/>
  <c r="F14" i="20" a="1"/>
  <c r="L17" i="20" a="1"/>
  <c r="I30" i="20" a="1"/>
  <c r="L9" i="20" a="1"/>
  <c r="J31" i="20" a="1"/>
  <c r="L18" i="20" a="1"/>
  <c r="N33" i="20" a="1"/>
  <c r="I16" i="20" a="1"/>
  <c r="N10" i="20" a="1"/>
  <c r="F19" i="20" a="1"/>
  <c r="L32" i="20" a="1"/>
  <c r="K10" i="20" a="1"/>
  <c r="L29" i="20" a="1"/>
  <c r="L27" i="20" a="1"/>
  <c r="N32" i="20" a="1"/>
  <c r="F11" i="20" a="1"/>
  <c r="M22" i="20" a="1"/>
  <c r="G19" i="20" a="1"/>
  <c r="N25" i="20" a="1"/>
  <c r="G9" i="20" a="1"/>
  <c r="M13" i="20" a="1"/>
  <c r="L25" i="20" a="1"/>
  <c r="I19" i="20" a="1"/>
  <c r="I24" i="20" a="1"/>
  <c r="J30" i="20" a="1"/>
  <c r="M12" i="20" a="1"/>
  <c r="L4" i="20" a="1"/>
  <c r="F12" i="20" a="1"/>
  <c r="F20" i="20" a="1"/>
  <c r="J13" i="20" a="1"/>
  <c r="L26" i="20" a="1"/>
  <c r="M19" i="20" a="1"/>
  <c r="L28" i="20" a="1"/>
  <c r="I5" i="20" a="1"/>
  <c r="I13" i="20" a="1"/>
  <c r="G11" i="20" a="1"/>
  <c r="J21" i="20" a="1"/>
  <c r="M11" i="20" a="1"/>
  <c r="F26" i="20" a="1"/>
  <c r="G17" i="20" a="1"/>
  <c r="N9" i="20" a="1"/>
  <c r="I31" i="20" a="1"/>
  <c r="N6" i="20" a="1"/>
  <c r="F4" i="20" a="1"/>
  <c r="L33" i="20" a="1"/>
  <c r="M14" i="20" a="1"/>
  <c r="K8" i="20" a="1"/>
  <c r="G27" i="20" a="1"/>
  <c r="I28" i="20" a="1"/>
  <c r="M23" i="20" a="1"/>
  <c r="K31" i="20" a="1"/>
  <c r="N12" i="20" a="1"/>
  <c r="N26" i="20" a="1"/>
  <c r="M33" i="20" a="1"/>
  <c r="G6" i="20" a="1"/>
  <c r="N14" i="20" a="1"/>
  <c r="F7" i="20" a="1"/>
  <c r="K5" i="20" a="1"/>
  <c r="N24" i="20" a="1"/>
  <c r="N13" i="20" a="1"/>
  <c r="M26" i="20" a="1"/>
  <c r="L14" i="20" a="1"/>
  <c r="I9" i="20" a="1"/>
  <c r="I23" i="20" a="1"/>
  <c r="F18" i="20" a="1"/>
  <c r="J12" i="20" a="1"/>
  <c r="N5" i="20" a="1"/>
  <c r="K21" i="20" a="1"/>
  <c r="G10" i="20" a="1"/>
  <c r="N18" i="20" a="1"/>
  <c r="J22" i="20" a="1"/>
  <c r="J18" i="20" a="1"/>
  <c r="M25" i="20" a="1"/>
  <c r="K15" i="20" a="1"/>
  <c r="F30" i="20" a="1"/>
  <c r="F10" i="20" a="1"/>
  <c r="F8" i="20" a="1"/>
  <c r="N23" i="20" a="1"/>
  <c r="N19" i="20" a="1"/>
  <c r="J26" i="20" a="1"/>
  <c r="G4" i="20" a="1"/>
  <c r="J4" i="20" a="1"/>
  <c r="L8" i="20" a="1"/>
  <c r="F13" i="20" a="1"/>
  <c r="L22" i="20" a="1"/>
  <c r="G18" i="20" a="1"/>
  <c r="M6" i="20" a="1"/>
  <c r="M27" i="20" a="1"/>
  <c r="G21" i="20" a="1"/>
  <c r="F22" i="20" a="1"/>
  <c r="L11" i="20" a="1"/>
  <c r="G20" i="20" a="1"/>
  <c r="M10" i="20" a="1"/>
  <c r="F33" i="20" a="1"/>
  <c r="K33" i="20" a="1"/>
  <c r="I32" i="20" a="1"/>
  <c r="F31" i="20" a="1"/>
  <c r="F16" i="20" a="1"/>
  <c r="F17" i="20" a="1"/>
  <c r="F5" i="20" a="1"/>
  <c r="I4" i="20" a="1"/>
  <c r="J28" i="20" a="1"/>
  <c r="K16" i="20" a="1"/>
  <c r="K23" i="20" a="1"/>
  <c r="J16" i="20" a="1"/>
  <c r="N27" i="20" a="1"/>
  <c r="F15" i="20" a="1"/>
  <c r="N22" i="20" a="1"/>
  <c r="I21" i="20" a="1"/>
  <c r="I18" i="20" a="1"/>
  <c r="M7" i="20" a="1"/>
  <c r="N21" i="20" a="1"/>
  <c r="F6" i="20" a="1"/>
  <c r="J29" i="20" a="1"/>
  <c r="L7" i="20" a="1"/>
  <c r="J11" i="20" a="1"/>
  <c r="G5" i="20" a="1"/>
  <c r="L10" i="20" a="1"/>
  <c r="L31" i="20" a="1"/>
  <c r="N30" i="20" a="1"/>
  <c r="G25" i="20" a="1"/>
  <c r="K12" i="20" a="1"/>
  <c r="K4" i="20" a="1"/>
  <c r="M17" i="20" a="1"/>
  <c r="N20" i="20" a="1"/>
  <c r="M5" i="20" a="1"/>
  <c r="K27" i="20" a="1"/>
  <c r="G33" i="20" a="1"/>
  <c r="J7" i="20" a="1"/>
  <c r="G15" i="20" a="1"/>
  <c r="M4" i="20" a="1"/>
  <c r="L16" i="20" a="1"/>
  <c r="I20" i="20" a="1"/>
  <c r="F29" i="20" a="1"/>
  <c r="G31" i="20" a="1"/>
  <c r="I29" i="20" a="1"/>
  <c r="K6" i="20" a="1"/>
  <c r="L20" i="20" a="1"/>
  <c r="L23" i="20" a="1"/>
  <c r="J24" i="20" a="1"/>
  <c r="K30" i="20" a="1"/>
  <c r="M29" i="20" a="1"/>
  <c r="I27" i="20" a="1"/>
  <c r="L15" i="20" a="1"/>
  <c r="G32" i="20" a="1"/>
  <c r="N29" i="20" a="1"/>
  <c r="I12" i="20" a="1"/>
  <c r="M9" i="20" a="1"/>
  <c r="I7" i="20" a="1"/>
  <c r="M8" i="20" a="1"/>
  <c r="K11" i="20" a="1"/>
  <c r="K32" i="20" a="1"/>
  <c r="G14" i="20" a="1"/>
  <c r="N4" i="20" a="1"/>
  <c r="K13" i="20" a="1"/>
  <c r="N28" i="20" a="1"/>
  <c r="M15" i="20" a="1"/>
  <c r="I14" i="20" a="1"/>
  <c r="K19" i="20" a="1"/>
  <c r="J17" i="20" a="1"/>
  <c r="N7" i="20" a="1"/>
  <c r="G12" i="20" a="1"/>
  <c r="I26" i="20" a="1"/>
  <c r="L12" i="20" a="1"/>
  <c r="K9" i="20" a="1"/>
  <c r="J5" i="20" a="1"/>
  <c r="G13" i="20" a="1"/>
  <c r="L6" i="20" a="1"/>
  <c r="J6" i="20" a="1"/>
  <c r="K22" i="20" a="1"/>
  <c r="K14" i="20" a="1"/>
  <c r="G16" i="20" a="1"/>
  <c r="J9" i="20" a="1"/>
  <c r="J25" i="20" a="1"/>
  <c r="I6" i="20" a="1"/>
  <c r="J20" i="20" a="1"/>
  <c r="K7" i="20" a="1"/>
  <c r="G30" i="20" a="1"/>
  <c r="F24" i="20" a="1"/>
  <c r="G29" i="20" a="1"/>
  <c r="L13" i="20" a="1"/>
  <c r="N8" i="20" a="1"/>
  <c r="K29" i="20" a="1"/>
  <c r="N16" i="20" a="1"/>
  <c r="L21" i="20" a="1"/>
  <c r="K25" i="20" a="1"/>
  <c r="F32" i="20" a="1"/>
  <c r="F21" i="20" a="1"/>
  <c r="G22" i="20" a="1"/>
  <c r="M32" i="20" a="1"/>
  <c r="I17" i="20" a="1"/>
  <c r="M20" i="20" a="1"/>
  <c r="I15" i="20" a="1"/>
  <c r="L19" i="20" a="1"/>
  <c r="M24" i="20" a="1"/>
  <c r="N17" i="20" a="1"/>
  <c r="M18" i="20" a="1"/>
  <c r="M16" i="20" a="1"/>
  <c r="J10" i="20" a="1"/>
  <c r="I10" i="20" a="1"/>
  <c r="I8" i="20" a="1"/>
  <c r="K24" i="20" a="1"/>
  <c r="I22" i="20" a="1"/>
  <c r="F28" i="20" a="1"/>
  <c r="F23" i="20" a="1"/>
  <c r="K28" i="20" a="1"/>
  <c r="G26" i="20" a="1"/>
  <c r="M28" i="20" a="1"/>
  <c r="M30" i="20" a="1"/>
  <c r="K18" i="20" a="1"/>
  <c r="J19" i="20" a="1"/>
  <c r="L24" i="20" a="1"/>
  <c r="F27" i="20" a="1"/>
  <c r="I11" i="20" a="1"/>
  <c r="M31" i="20" a="1"/>
  <c r="F25" i="20" a="1"/>
  <c r="I25" i="20" a="1"/>
  <c r="G23" i="20" a="1"/>
  <c r="N31" i="20" a="1"/>
  <c r="G28" i="20" a="1"/>
  <c r="J27" i="20" a="1"/>
  <c r="G8" i="20" a="1"/>
  <c r="J33" i="20" a="1"/>
  <c r="J8" i="20" a="1"/>
  <c r="J15" i="20" a="1"/>
  <c r="J14" i="20" a="1"/>
  <c r="L30" i="20" a="1"/>
  <c r="N11" i="20" a="1"/>
  <c r="N15" i="20" a="1"/>
  <c r="G7" i="20" a="1"/>
  <c r="K26" i="20" a="1"/>
  <c r="C144" i="17"/>
  <c r="C40" i="17"/>
  <c r="J10" i="1"/>
  <c r="C239" i="17"/>
  <c r="C535" i="17"/>
  <c r="C532" i="17"/>
  <c r="C41" i="17"/>
  <c r="C533" i="17"/>
  <c r="C139" i="17"/>
  <c r="C238" i="17"/>
  <c r="C534" i="17"/>
  <c r="C431" i="17"/>
  <c r="C437" i="17"/>
  <c r="C137" i="17"/>
  <c r="P29" i="20" a="1"/>
  <c r="C142" i="17"/>
  <c r="K26" i="20" l="1"/>
  <c r="G7" i="20"/>
  <c r="N15" i="20"/>
  <c r="N11" i="20"/>
  <c r="L30" i="20"/>
  <c r="J14" i="20"/>
  <c r="J15" i="20"/>
  <c r="J8" i="20"/>
  <c r="J33" i="20"/>
  <c r="G8" i="20"/>
  <c r="J27" i="20"/>
  <c r="G28" i="20"/>
  <c r="N31" i="20"/>
  <c r="G23" i="20"/>
  <c r="I25" i="20"/>
  <c r="F25" i="20"/>
  <c r="A25" i="17" s="1"/>
  <c r="M31" i="20"/>
  <c r="I11" i="20"/>
  <c r="F27" i="20"/>
  <c r="A27" i="17" s="1"/>
  <c r="K27" i="17" s="1"/>
  <c r="L24" i="20"/>
  <c r="J19" i="20"/>
  <c r="K18" i="20"/>
  <c r="M30" i="20"/>
  <c r="M28" i="20"/>
  <c r="G26" i="20"/>
  <c r="K28" i="20"/>
  <c r="F23" i="20"/>
  <c r="A23" i="17" s="1"/>
  <c r="K23" i="17" s="1"/>
  <c r="F28" i="20"/>
  <c r="A28" i="17" s="1"/>
  <c r="E28" i="17" s="1"/>
  <c r="I22" i="20"/>
  <c r="K24" i="20"/>
  <c r="I8" i="20"/>
  <c r="I10" i="20"/>
  <c r="J10" i="20"/>
  <c r="M16" i="20"/>
  <c r="M18" i="20"/>
  <c r="N17" i="20"/>
  <c r="M24" i="20"/>
  <c r="L19" i="20"/>
  <c r="I15" i="20"/>
  <c r="M20" i="20"/>
  <c r="I17" i="20"/>
  <c r="M32" i="20"/>
  <c r="G22" i="20"/>
  <c r="F21" i="20"/>
  <c r="A21" i="17" s="1"/>
  <c r="H21" i="17" s="1"/>
  <c r="F32" i="20"/>
  <c r="A32" i="17" s="1"/>
  <c r="F32" i="17" s="1"/>
  <c r="K25" i="20"/>
  <c r="L21" i="20"/>
  <c r="N16" i="20"/>
  <c r="K29" i="20"/>
  <c r="N8" i="20"/>
  <c r="L13" i="20"/>
  <c r="G29" i="20"/>
  <c r="F24" i="20"/>
  <c r="A24" i="17" s="1"/>
  <c r="D24" i="17" s="1"/>
  <c r="G30" i="20"/>
  <c r="K7" i="20"/>
  <c r="J20" i="20"/>
  <c r="I6" i="20"/>
  <c r="J25" i="20"/>
  <c r="J9" i="20"/>
  <c r="G16" i="20"/>
  <c r="K14" i="20"/>
  <c r="K22" i="20"/>
  <c r="J6" i="20"/>
  <c r="L6" i="20"/>
  <c r="G13" i="20"/>
  <c r="J5" i="20"/>
  <c r="K9" i="20"/>
  <c r="L12" i="20"/>
  <c r="I26" i="20"/>
  <c r="G12" i="20"/>
  <c r="N7" i="20"/>
  <c r="J17" i="20"/>
  <c r="K19" i="20"/>
  <c r="I14" i="20"/>
  <c r="M15" i="20"/>
  <c r="N28" i="20"/>
  <c r="K13" i="20"/>
  <c r="N4" i="20"/>
  <c r="G14" i="20"/>
  <c r="K32" i="20"/>
  <c r="K11" i="20"/>
  <c r="M8" i="20"/>
  <c r="I7" i="20"/>
  <c r="M9" i="20"/>
  <c r="I12" i="20"/>
  <c r="N29" i="20"/>
  <c r="G32" i="20"/>
  <c r="L15" i="20"/>
  <c r="I27" i="20"/>
  <c r="M29" i="20"/>
  <c r="K30" i="20"/>
  <c r="J24" i="20"/>
  <c r="L23" i="20"/>
  <c r="L20" i="20"/>
  <c r="K6" i="20"/>
  <c r="I29" i="20"/>
  <c r="G31" i="20"/>
  <c r="F29" i="20"/>
  <c r="A29" i="17" s="1"/>
  <c r="E29" i="17" s="1"/>
  <c r="I20" i="20"/>
  <c r="L16" i="20"/>
  <c r="M4" i="20"/>
  <c r="G15" i="20"/>
  <c r="J7" i="20"/>
  <c r="G33" i="20"/>
  <c r="K27" i="20"/>
  <c r="M5" i="20"/>
  <c r="N20" i="20"/>
  <c r="M17" i="20"/>
  <c r="K4" i="20"/>
  <c r="K12" i="20"/>
  <c r="G25" i="20"/>
  <c r="N30" i="20"/>
  <c r="L31" i="20"/>
  <c r="L10" i="20"/>
  <c r="G5" i="20"/>
  <c r="J11" i="20"/>
  <c r="L7" i="20"/>
  <c r="J29" i="20"/>
  <c r="F6" i="20"/>
  <c r="A6" i="17" s="1"/>
  <c r="D6" i="17" s="1"/>
  <c r="N21" i="20"/>
  <c r="M7" i="20"/>
  <c r="I18" i="20"/>
  <c r="I21" i="20"/>
  <c r="N22" i="20"/>
  <c r="F15" i="20"/>
  <c r="A15" i="17" s="1"/>
  <c r="I15" i="17" s="1"/>
  <c r="N27" i="20"/>
  <c r="J16" i="20"/>
  <c r="K23" i="20"/>
  <c r="K16" i="20"/>
  <c r="J28" i="20"/>
  <c r="I4" i="20"/>
  <c r="F5" i="20"/>
  <c r="A5" i="17" s="1"/>
  <c r="G5" i="17" s="1"/>
  <c r="F17" i="20"/>
  <c r="A17" i="17" s="1"/>
  <c r="K17" i="17" s="1"/>
  <c r="F16" i="20"/>
  <c r="A16" i="17" s="1"/>
  <c r="I16" i="17" s="1"/>
  <c r="F31" i="20"/>
  <c r="A31" i="17" s="1"/>
  <c r="G31" i="17" s="1"/>
  <c r="I32" i="20"/>
  <c r="K33" i="20"/>
  <c r="F33" i="20"/>
  <c r="A33" i="17" s="1"/>
  <c r="I33" i="17" s="1"/>
  <c r="M10" i="20"/>
  <c r="G20" i="20"/>
  <c r="L11" i="20"/>
  <c r="F22" i="20"/>
  <c r="A22" i="17" s="1"/>
  <c r="D22" i="17" s="1"/>
  <c r="G21" i="20"/>
  <c r="M27" i="20"/>
  <c r="M6" i="20"/>
  <c r="G18" i="20"/>
  <c r="L22" i="20"/>
  <c r="F13" i="20"/>
  <c r="A13" i="17" s="1"/>
  <c r="E13" i="17" s="1"/>
  <c r="L8" i="20"/>
  <c r="J4" i="20"/>
  <c r="G4" i="20"/>
  <c r="J26" i="20"/>
  <c r="N19" i="20"/>
  <c r="N23" i="20"/>
  <c r="F8" i="20"/>
  <c r="A8" i="17" s="1"/>
  <c r="G8" i="17" s="1"/>
  <c r="F10" i="20"/>
  <c r="A10" i="17" s="1"/>
  <c r="G10" i="17" s="1"/>
  <c r="F30" i="20"/>
  <c r="A30" i="17" s="1"/>
  <c r="B30" i="17" s="1"/>
  <c r="K15" i="20"/>
  <c r="M25" i="20"/>
  <c r="J18" i="20"/>
  <c r="J22" i="20"/>
  <c r="N18" i="20"/>
  <c r="G10" i="20"/>
  <c r="K21" i="20"/>
  <c r="N5" i="20"/>
  <c r="J12" i="20"/>
  <c r="F18" i="20"/>
  <c r="A18" i="17" s="1"/>
  <c r="E18" i="17" s="1"/>
  <c r="I23" i="20"/>
  <c r="I9" i="20"/>
  <c r="L14" i="20"/>
  <c r="M26" i="20"/>
  <c r="N13" i="20"/>
  <c r="N24" i="20"/>
  <c r="K5" i="20"/>
  <c r="F7" i="20"/>
  <c r="A7" i="17" s="1"/>
  <c r="F7" i="17" s="1"/>
  <c r="N14" i="20"/>
  <c r="G6" i="20"/>
  <c r="M33" i="20"/>
  <c r="N26" i="20"/>
  <c r="N12" i="20"/>
  <c r="K31" i="20"/>
  <c r="M23" i="20"/>
  <c r="I28" i="20"/>
  <c r="G27" i="20"/>
  <c r="K8" i="20"/>
  <c r="M14" i="20"/>
  <c r="L33" i="20"/>
  <c r="F4" i="20"/>
  <c r="A4" i="17" s="1"/>
  <c r="E4" i="17" s="1"/>
  <c r="N6" i="20"/>
  <c r="I31" i="20"/>
  <c r="N9" i="20"/>
  <c r="G17" i="20"/>
  <c r="F26" i="20"/>
  <c r="A26" i="17" s="1"/>
  <c r="G26" i="17" s="1"/>
  <c r="M11" i="20"/>
  <c r="J21" i="20"/>
  <c r="G11" i="20"/>
  <c r="I13" i="20"/>
  <c r="I5" i="20"/>
  <c r="L28" i="20"/>
  <c r="M19" i="20"/>
  <c r="L26" i="20"/>
  <c r="J13" i="20"/>
  <c r="F20" i="20"/>
  <c r="A20" i="17" s="1"/>
  <c r="I20" i="17" s="1"/>
  <c r="F12" i="20"/>
  <c r="A12" i="17" s="1"/>
  <c r="I12" i="17" s="1"/>
  <c r="L4" i="20"/>
  <c r="M12" i="20"/>
  <c r="J30" i="20"/>
  <c r="I24" i="20"/>
  <c r="I19" i="20"/>
  <c r="L25" i="20"/>
  <c r="M13" i="20"/>
  <c r="G9" i="20"/>
  <c r="N25" i="20"/>
  <c r="G19" i="20"/>
  <c r="M22" i="20"/>
  <c r="F11" i="20"/>
  <c r="A11" i="17" s="1"/>
  <c r="H11" i="17" s="1"/>
  <c r="N32" i="20"/>
  <c r="L27" i="20"/>
  <c r="L29" i="20"/>
  <c r="K10" i="20"/>
  <c r="L32" i="20"/>
  <c r="F19" i="20"/>
  <c r="A19" i="17" s="1"/>
  <c r="E19" i="17" s="1"/>
  <c r="N10" i="20"/>
  <c r="I16" i="20"/>
  <c r="N33" i="20"/>
  <c r="L18" i="20"/>
  <c r="J31" i="20"/>
  <c r="L9" i="20"/>
  <c r="I30" i="20"/>
  <c r="L17" i="20"/>
  <c r="F14" i="20"/>
  <c r="A14" i="17" s="1"/>
  <c r="B14" i="17" s="1"/>
  <c r="J23" i="20"/>
  <c r="G24" i="20"/>
  <c r="M21" i="20"/>
  <c r="K17" i="20"/>
  <c r="L5" i="20"/>
  <c r="I33" i="20"/>
  <c r="K20" i="20"/>
  <c r="F9" i="20"/>
  <c r="A9" i="17" s="1"/>
  <c r="B9" i="17" s="1"/>
  <c r="T52" i="7"/>
  <c r="O52" i="49"/>
  <c r="S52" i="49"/>
  <c r="O52" i="7"/>
  <c r="M52" i="7"/>
  <c r="N52" i="7" s="1"/>
  <c r="M53" i="7"/>
  <c r="N53" i="7" s="1"/>
  <c r="O53" i="7"/>
  <c r="S81" i="7"/>
  <c r="R81" i="7"/>
  <c r="N80" i="7"/>
  <c r="M80" i="7"/>
  <c r="P80" i="7"/>
  <c r="T80" i="7"/>
  <c r="U80" i="7"/>
  <c r="Q79" i="7"/>
  <c r="N79" i="7"/>
  <c r="O79" i="7"/>
  <c r="P79" i="7"/>
  <c r="R79" i="7"/>
  <c r="S79" i="7"/>
  <c r="V79" i="7"/>
  <c r="W79" i="7"/>
  <c r="O77" i="7"/>
  <c r="N77" i="7"/>
  <c r="Q77" i="7"/>
  <c r="V77" i="7"/>
  <c r="R76" i="7"/>
  <c r="P76" i="7"/>
  <c r="Q76" i="7"/>
  <c r="T76" i="7"/>
  <c r="M75" i="7"/>
  <c r="N75" i="7"/>
  <c r="O75" i="7"/>
  <c r="R75" i="7"/>
  <c r="S75" i="7"/>
  <c r="T75" i="7"/>
  <c r="V75" i="7"/>
  <c r="W75" i="7"/>
  <c r="S74" i="7"/>
  <c r="M74" i="7"/>
  <c r="N74" i="7"/>
  <c r="O74" i="7"/>
  <c r="P74" i="7"/>
  <c r="Q74" i="7"/>
  <c r="R74" i="7"/>
  <c r="T74" i="7"/>
  <c r="U74" i="7"/>
  <c r="V74" i="7"/>
  <c r="W74" i="7"/>
  <c r="S73" i="7"/>
  <c r="R73" i="7"/>
  <c r="N72" i="7"/>
  <c r="M72" i="7"/>
  <c r="P72" i="7"/>
  <c r="T72" i="7"/>
  <c r="U72" i="7"/>
  <c r="Q71" i="7"/>
  <c r="N71" i="7"/>
  <c r="O71" i="7"/>
  <c r="P71" i="7"/>
  <c r="R71" i="7"/>
  <c r="S71" i="7"/>
  <c r="V71" i="7"/>
  <c r="W71" i="7"/>
  <c r="O69" i="7"/>
  <c r="N69" i="7"/>
  <c r="Q69" i="7"/>
  <c r="V69" i="7"/>
  <c r="R68" i="7"/>
  <c r="P68" i="7"/>
  <c r="Q68" i="7"/>
  <c r="T68" i="7"/>
  <c r="M67" i="7"/>
  <c r="N67" i="7"/>
  <c r="O67" i="7"/>
  <c r="R67" i="7"/>
  <c r="S67" i="7"/>
  <c r="T67" i="7"/>
  <c r="V67" i="7"/>
  <c r="W67" i="7"/>
  <c r="S66" i="7"/>
  <c r="M66" i="7"/>
  <c r="N66" i="7"/>
  <c r="O66" i="7"/>
  <c r="P66" i="7"/>
  <c r="Q66" i="7"/>
  <c r="R66" i="7"/>
  <c r="T66" i="7"/>
  <c r="U66" i="7"/>
  <c r="V66" i="7"/>
  <c r="W66" i="7"/>
  <c r="S65" i="7"/>
  <c r="R65" i="7"/>
  <c r="N64" i="7"/>
  <c r="M64" i="7"/>
  <c r="P64" i="7"/>
  <c r="T64" i="7"/>
  <c r="U64" i="7"/>
  <c r="Q63" i="7"/>
  <c r="N63" i="7"/>
  <c r="O63" i="7"/>
  <c r="P63" i="7"/>
  <c r="R63" i="7"/>
  <c r="S63" i="7"/>
  <c r="V63" i="7"/>
  <c r="W63" i="7"/>
  <c r="O61" i="7"/>
  <c r="N61" i="7"/>
  <c r="Q61" i="7"/>
  <c r="V61" i="7"/>
  <c r="R60" i="7"/>
  <c r="P60" i="7"/>
  <c r="Q60" i="7"/>
  <c r="T60" i="7"/>
  <c r="M59" i="7"/>
  <c r="N59" i="7"/>
  <c r="O59" i="7"/>
  <c r="R59" i="7"/>
  <c r="S59" i="7"/>
  <c r="T59" i="7"/>
  <c r="V59" i="7"/>
  <c r="W59" i="7"/>
  <c r="S58" i="7"/>
  <c r="M58" i="7"/>
  <c r="N58" i="7"/>
  <c r="O58" i="7"/>
  <c r="P58" i="7"/>
  <c r="Q58" i="7"/>
  <c r="R58" i="7"/>
  <c r="T58" i="7"/>
  <c r="U58" i="7"/>
  <c r="V58" i="7"/>
  <c r="W58" i="7"/>
  <c r="S57" i="7"/>
  <c r="R57" i="7"/>
  <c r="M55" i="7"/>
  <c r="N55" i="7" s="1"/>
  <c r="O55" i="7"/>
  <c r="M54" i="7"/>
  <c r="N54" i="7" s="1"/>
  <c r="O54" i="7"/>
  <c r="R58" i="49"/>
  <c r="R60" i="49"/>
  <c r="R62" i="49"/>
  <c r="C14" i="16"/>
  <c r="C504" i="16"/>
  <c r="C308" i="16"/>
  <c r="C406" i="16"/>
  <c r="C112" i="16"/>
  <c r="C208" i="16"/>
  <c r="C305" i="16"/>
  <c r="P33" i="20" a="1"/>
  <c r="K7" i="1"/>
  <c r="C401" i="16"/>
  <c r="J8" i="1"/>
  <c r="P19" i="20" a="1"/>
  <c r="P25" i="20" a="1"/>
  <c r="C42" i="17"/>
  <c r="C301" i="16"/>
  <c r="C204" i="16"/>
  <c r="C240" i="17"/>
  <c r="C502" i="16"/>
  <c r="J9" i="1"/>
  <c r="C236" i="17"/>
  <c r="C106" i="16"/>
  <c r="O8" i="20" a="1"/>
  <c r="K6" i="1"/>
  <c r="C202" i="16"/>
  <c r="K11" i="1"/>
  <c r="C337" i="17"/>
  <c r="P17" i="20" a="1"/>
  <c r="P31" i="20" a="1"/>
  <c r="C500" i="16"/>
  <c r="C109" i="16"/>
  <c r="C104" i="16"/>
  <c r="C536" i="17"/>
  <c r="C207" i="16"/>
  <c r="C339" i="17"/>
  <c r="O5" i="20" a="1"/>
  <c r="C110" i="16"/>
  <c r="J5" i="1"/>
  <c r="J11" i="1"/>
  <c r="C335" i="17"/>
  <c r="P21" i="20" a="1"/>
  <c r="C402" i="16"/>
  <c r="K12" i="1"/>
  <c r="P23" i="20" a="1"/>
  <c r="C434" i="17"/>
  <c r="C300" i="16"/>
  <c r="C432" i="17"/>
  <c r="C46" i="17"/>
  <c r="C531" i="17"/>
  <c r="K8" i="1"/>
  <c r="C436" i="17"/>
  <c r="C205" i="16"/>
  <c r="J6" i="1"/>
  <c r="C496" i="16"/>
  <c r="C241" i="17"/>
  <c r="J12" i="1"/>
  <c r="C13" i="16"/>
  <c r="C405" i="16"/>
  <c r="C340" i="17"/>
  <c r="C143" i="17"/>
  <c r="C503" i="16"/>
  <c r="C435" i="17"/>
  <c r="C44" i="17"/>
  <c r="C499" i="16"/>
  <c r="C400" i="16"/>
  <c r="K10" i="1"/>
  <c r="C9" i="16"/>
  <c r="C45" i="17"/>
  <c r="C399" i="16"/>
  <c r="J7" i="1"/>
  <c r="P27" i="20" a="1"/>
  <c r="K9" i="1"/>
  <c r="C58" i="20"/>
  <c r="C242" i="17"/>
  <c r="C107" i="16"/>
  <c r="C304" i="16"/>
  <c r="C12" i="16"/>
  <c r="C8" i="16"/>
  <c r="C338" i="17"/>
  <c r="I25" i="17" l="1"/>
  <c r="D25" i="17"/>
  <c r="B13" i="17"/>
  <c r="J30" i="17"/>
  <c r="B24" i="17"/>
  <c r="G24" i="17"/>
  <c r="H24" i="17"/>
  <c r="H19" i="17"/>
  <c r="E15" i="17"/>
  <c r="G13" i="17"/>
  <c r="G25" i="17"/>
  <c r="K19" i="17"/>
  <c r="F13" i="17"/>
  <c r="J25" i="17"/>
  <c r="D33" i="17"/>
  <c r="B11" i="17"/>
  <c r="H25" i="17"/>
  <c r="J24" i="17"/>
  <c r="G15" i="17"/>
  <c r="I11" i="17"/>
  <c r="D10" i="17"/>
  <c r="E11" i="17"/>
  <c r="E12" i="17"/>
  <c r="B15" i="17"/>
  <c r="I10" i="17"/>
  <c r="D4" i="17"/>
  <c r="F12" i="17"/>
  <c r="G11" i="17"/>
  <c r="D13" i="17"/>
  <c r="H7" i="17"/>
  <c r="I19" i="17"/>
  <c r="E33" i="17"/>
  <c r="H4" i="17"/>
  <c r="B12" i="17"/>
  <c r="D12" i="17"/>
  <c r="H33" i="17"/>
  <c r="K33" i="17"/>
  <c r="B10" i="17"/>
  <c r="B19" i="17"/>
  <c r="F19" i="17"/>
  <c r="F33" i="17"/>
  <c r="H13" i="17"/>
  <c r="D18" i="17"/>
  <c r="I9" i="17"/>
  <c r="D9" i="17"/>
  <c r="I4" i="17"/>
  <c r="B20" i="17"/>
  <c r="G4" i="17"/>
  <c r="G18" i="17"/>
  <c r="F20" i="17"/>
  <c r="D15" i="17"/>
  <c r="F24" i="17"/>
  <c r="B4" i="17"/>
  <c r="I18" i="17"/>
  <c r="B25" i="17"/>
  <c r="J33" i="17"/>
  <c r="J19" i="17"/>
  <c r="D20" i="17"/>
  <c r="B33" i="17"/>
  <c r="F18" i="17"/>
  <c r="G33" i="17"/>
  <c r="E24" i="17"/>
  <c r="I24" i="17"/>
  <c r="G19" i="17"/>
  <c r="E25" i="17"/>
  <c r="K25" i="17"/>
  <c r="D19" i="17"/>
  <c r="K24" i="17"/>
  <c r="H18" i="17"/>
  <c r="F25" i="17"/>
  <c r="I13" i="17"/>
  <c r="H15" i="17"/>
  <c r="K21" i="17"/>
  <c r="E6" i="17"/>
  <c r="D29" i="17"/>
  <c r="D23" i="17"/>
  <c r="F9" i="17"/>
  <c r="I30" i="17"/>
  <c r="F26" i="17"/>
  <c r="E21" i="17"/>
  <c r="B22" i="17"/>
  <c r="H20" i="17"/>
  <c r="J32" i="17"/>
  <c r="E22" i="17"/>
  <c r="F4" i="17"/>
  <c r="I6" i="17"/>
  <c r="B18" i="17"/>
  <c r="D11" i="17"/>
  <c r="F11" i="17"/>
  <c r="E17" i="17"/>
  <c r="F10" i="17"/>
  <c r="H10" i="17"/>
  <c r="B5" i="17"/>
  <c r="J29" i="17"/>
  <c r="K22" i="17"/>
  <c r="F21" i="17"/>
  <c r="G9" i="17"/>
  <c r="H6" i="17"/>
  <c r="K18" i="17"/>
  <c r="J22" i="17"/>
  <c r="G23" i="17"/>
  <c r="H5" i="17"/>
  <c r="I29" i="17"/>
  <c r="J20" i="17"/>
  <c r="H26" i="17"/>
  <c r="E9" i="17"/>
  <c r="G6" i="17"/>
  <c r="G30" i="17"/>
  <c r="F14" i="17"/>
  <c r="I14" i="17"/>
  <c r="I5" i="17"/>
  <c r="G21" i="17"/>
  <c r="B6" i="17"/>
  <c r="F23" i="17"/>
  <c r="G17" i="17"/>
  <c r="J23" i="17"/>
  <c r="B21" i="17"/>
  <c r="H17" i="17"/>
  <c r="H22" i="17"/>
  <c r="J17" i="17"/>
  <c r="K26" i="17"/>
  <c r="H12" i="17"/>
  <c r="G29" i="17"/>
  <c r="E23" i="17"/>
  <c r="H9" i="17"/>
  <c r="D30" i="17"/>
  <c r="D26" i="17"/>
  <c r="J18" i="17"/>
  <c r="F6" i="17"/>
  <c r="H23" i="17"/>
  <c r="D17" i="17"/>
  <c r="B17" i="17"/>
  <c r="D5" i="17"/>
  <c r="F22" i="17"/>
  <c r="E26" i="17"/>
  <c r="G12" i="17"/>
  <c r="K20" i="17"/>
  <c r="B26" i="17"/>
  <c r="F29" i="17"/>
  <c r="I17" i="17"/>
  <c r="G20" i="17"/>
  <c r="F17" i="17"/>
  <c r="E20" i="17"/>
  <c r="D14" i="17"/>
  <c r="E10" i="17"/>
  <c r="D21" i="17"/>
  <c r="K29" i="17"/>
  <c r="E14" i="17"/>
  <c r="G14" i="17"/>
  <c r="I26" i="17"/>
  <c r="K30" i="17"/>
  <c r="F5" i="17"/>
  <c r="E30" i="17"/>
  <c r="I22" i="17"/>
  <c r="J26" i="17"/>
  <c r="B23" i="17"/>
  <c r="G22" i="17"/>
  <c r="I23" i="17"/>
  <c r="H14" i="17"/>
  <c r="B29" i="17"/>
  <c r="H29" i="17"/>
  <c r="J21" i="17"/>
  <c r="F15" i="17"/>
  <c r="I21" i="17"/>
  <c r="H30" i="17"/>
  <c r="E5" i="17"/>
  <c r="F30" i="17"/>
  <c r="B28" i="17"/>
  <c r="F16" i="17"/>
  <c r="H27" i="17"/>
  <c r="I7" i="17"/>
  <c r="H28" i="17"/>
  <c r="G32" i="17"/>
  <c r="G27" i="17"/>
  <c r="B27" i="17"/>
  <c r="E8" i="17"/>
  <c r="J31" i="17"/>
  <c r="H16" i="17"/>
  <c r="K16" i="17"/>
  <c r="B7" i="17"/>
  <c r="H8" i="17"/>
  <c r="I32" i="17"/>
  <c r="J28" i="17"/>
  <c r="B16" i="17"/>
  <c r="F31" i="17"/>
  <c r="K31" i="17"/>
  <c r="F8" i="17"/>
  <c r="D32" i="17"/>
  <c r="D8" i="17"/>
  <c r="I8" i="17"/>
  <c r="E7" i="17"/>
  <c r="D16" i="17"/>
  <c r="F27" i="17"/>
  <c r="D27" i="17"/>
  <c r="G28" i="17"/>
  <c r="E31" i="17"/>
  <c r="D7" i="17"/>
  <c r="D31" i="17"/>
  <c r="I31" i="17"/>
  <c r="H32" i="17"/>
  <c r="E27" i="17"/>
  <c r="F28" i="17"/>
  <c r="I28" i="17"/>
  <c r="E32" i="17"/>
  <c r="J16" i="17"/>
  <c r="J27" i="17"/>
  <c r="G7" i="17"/>
  <c r="I27" i="17"/>
  <c r="B31" i="17"/>
  <c r="K28" i="17"/>
  <c r="B32" i="17"/>
  <c r="K32" i="17"/>
  <c r="H31" i="17"/>
  <c r="E16" i="17"/>
  <c r="G16" i="17"/>
  <c r="B8" i="17"/>
  <c r="D28" i="17"/>
  <c r="U81" i="49"/>
  <c r="W71" i="49"/>
  <c r="M76" i="49"/>
  <c r="M62" i="49"/>
  <c r="N62" i="49" s="1"/>
  <c r="M71" i="49"/>
  <c r="Q71" i="49"/>
  <c r="U71" i="49"/>
  <c r="S76" i="49"/>
  <c r="T76" i="49"/>
  <c r="Q57" i="49"/>
  <c r="O53" i="49"/>
  <c r="S81" i="49"/>
  <c r="M70" i="49"/>
  <c r="P70" i="49"/>
  <c r="S70" i="49"/>
  <c r="T70" i="49"/>
  <c r="U70" i="49"/>
  <c r="M52" i="49"/>
  <c r="N52" i="49" s="1"/>
  <c r="P62" i="49"/>
  <c r="T62" i="49"/>
  <c r="W70" i="49"/>
  <c r="M72" i="49"/>
  <c r="U72" i="49"/>
  <c r="O63" i="49"/>
  <c r="Q70" i="49"/>
  <c r="S71" i="49"/>
  <c r="O5" i="20"/>
  <c r="J5" i="17" s="1"/>
  <c r="O8" i="20"/>
  <c r="J8" i="17" s="1"/>
  <c r="J87" i="49"/>
  <c r="M60" i="49"/>
  <c r="N60" i="49" s="1"/>
  <c r="O60" i="49"/>
  <c r="P60" i="49"/>
  <c r="Q60" i="49"/>
  <c r="T60" i="49"/>
  <c r="Q62" i="49"/>
  <c r="M63" i="49"/>
  <c r="P63" i="49"/>
  <c r="S63" i="49"/>
  <c r="M64" i="49"/>
  <c r="Q64" i="49"/>
  <c r="W64" i="49"/>
  <c r="M66" i="49"/>
  <c r="W68" i="49"/>
  <c r="O70" i="49"/>
  <c r="O71" i="49"/>
  <c r="P71" i="49"/>
  <c r="W74" i="49"/>
  <c r="Q76" i="49"/>
  <c r="U76" i="49"/>
  <c r="W76" i="49"/>
  <c r="O76" i="49"/>
  <c r="P76" i="49"/>
  <c r="M78" i="49"/>
  <c r="S78" i="49"/>
  <c r="M79" i="49"/>
  <c r="O79" i="49"/>
  <c r="S79" i="49"/>
  <c r="U79" i="49"/>
  <c r="W79" i="49"/>
  <c r="P81" i="49"/>
  <c r="W81" i="49"/>
  <c r="R52" i="7"/>
  <c r="R54" i="49"/>
  <c r="R56" i="49"/>
  <c r="R52" i="49"/>
  <c r="P19" i="20"/>
  <c r="P25" i="20"/>
  <c r="P21" i="20"/>
  <c r="P27" i="20"/>
  <c r="P23" i="20"/>
  <c r="P33" i="20"/>
  <c r="P17" i="20"/>
  <c r="P29" i="20"/>
  <c r="P31" i="20"/>
  <c r="Q53" i="49"/>
  <c r="I43" i="49"/>
  <c r="U62" i="49" s="1"/>
  <c r="Q55" i="49"/>
  <c r="P52" i="7"/>
  <c r="Q56" i="7"/>
  <c r="Q52" i="7"/>
  <c r="T55" i="7"/>
  <c r="T54" i="7"/>
  <c r="T53" i="7"/>
  <c r="R56" i="7"/>
  <c r="S52" i="7"/>
  <c r="S55" i="7"/>
  <c r="S54" i="7"/>
  <c r="S53" i="7"/>
  <c r="R55" i="7"/>
  <c r="R54" i="7"/>
  <c r="Q55" i="7"/>
  <c r="Q54" i="7"/>
  <c r="P55" i="7"/>
  <c r="P54" i="7"/>
  <c r="S78" i="7"/>
  <c r="S70" i="7"/>
  <c r="Q81" i="7"/>
  <c r="R78" i="7"/>
  <c r="U77" i="7"/>
  <c r="M77" i="7"/>
  <c r="Q73" i="7"/>
  <c r="R70" i="7"/>
  <c r="U69" i="7"/>
  <c r="M69" i="7"/>
  <c r="Q65" i="7"/>
  <c r="R62" i="7"/>
  <c r="U61" i="7"/>
  <c r="M61" i="7"/>
  <c r="Q57" i="7"/>
  <c r="P81" i="7"/>
  <c r="S80" i="7"/>
  <c r="Q78" i="7"/>
  <c r="T77" i="7"/>
  <c r="W76" i="7"/>
  <c r="O76" i="7"/>
  <c r="P73" i="7"/>
  <c r="S72" i="7"/>
  <c r="Q70" i="7"/>
  <c r="T69" i="7"/>
  <c r="W68" i="7"/>
  <c r="O68" i="7"/>
  <c r="P65" i="7"/>
  <c r="S64" i="7"/>
  <c r="Q62" i="7"/>
  <c r="T61" i="7"/>
  <c r="W60" i="7"/>
  <c r="O60" i="7"/>
  <c r="P57" i="7"/>
  <c r="W81" i="7"/>
  <c r="O81" i="7"/>
  <c r="R80" i="7"/>
  <c r="U79" i="7"/>
  <c r="M79" i="7"/>
  <c r="P78" i="7"/>
  <c r="S77" i="7"/>
  <c r="V76" i="7"/>
  <c r="N76" i="7"/>
  <c r="Q75" i="7"/>
  <c r="W73" i="7"/>
  <c r="O73" i="7"/>
  <c r="R72" i="7"/>
  <c r="U71" i="7"/>
  <c r="M71" i="7"/>
  <c r="P70" i="7"/>
  <c r="S69" i="7"/>
  <c r="V68" i="7"/>
  <c r="N68" i="7"/>
  <c r="Q67" i="7"/>
  <c r="W65" i="7"/>
  <c r="O65" i="7"/>
  <c r="R64" i="7"/>
  <c r="U63" i="7"/>
  <c r="M63" i="7"/>
  <c r="P62" i="7"/>
  <c r="S61" i="7"/>
  <c r="V60" i="7"/>
  <c r="N60" i="7"/>
  <c r="Q59" i="7"/>
  <c r="W57" i="7"/>
  <c r="O57" i="7"/>
  <c r="S62" i="7"/>
  <c r="V81" i="7"/>
  <c r="N81" i="7"/>
  <c r="Q80" i="7"/>
  <c r="T79" i="7"/>
  <c r="W78" i="7"/>
  <c r="O78" i="7"/>
  <c r="R77" i="7"/>
  <c r="U76" i="7"/>
  <c r="M76" i="7"/>
  <c r="P75" i="7"/>
  <c r="V73" i="7"/>
  <c r="N73" i="7"/>
  <c r="Q72" i="7"/>
  <c r="T71" i="7"/>
  <c r="W70" i="7"/>
  <c r="O70" i="7"/>
  <c r="R69" i="7"/>
  <c r="U68" i="7"/>
  <c r="M68" i="7"/>
  <c r="P67" i="7"/>
  <c r="V65" i="7"/>
  <c r="N65" i="7"/>
  <c r="Q64" i="7"/>
  <c r="T63" i="7"/>
  <c r="W62" i="7"/>
  <c r="O62" i="7"/>
  <c r="R61" i="7"/>
  <c r="U60" i="7"/>
  <c r="M60" i="7"/>
  <c r="P59" i="7"/>
  <c r="V57" i="7"/>
  <c r="N57" i="7"/>
  <c r="U81" i="7"/>
  <c r="M81" i="7"/>
  <c r="V78" i="7"/>
  <c r="N78" i="7"/>
  <c r="U73" i="7"/>
  <c r="M73" i="7"/>
  <c r="V70" i="7"/>
  <c r="N70" i="7"/>
  <c r="U65" i="7"/>
  <c r="M65" i="7"/>
  <c r="V62" i="7"/>
  <c r="N62" i="7"/>
  <c r="U57" i="7"/>
  <c r="M57" i="7"/>
  <c r="T81" i="7"/>
  <c r="W80" i="7"/>
  <c r="O80" i="7"/>
  <c r="U78" i="7"/>
  <c r="M78" i="7"/>
  <c r="P77" i="7"/>
  <c r="S76" i="7"/>
  <c r="T73" i="7"/>
  <c r="W72" i="7"/>
  <c r="O72" i="7"/>
  <c r="U70" i="7"/>
  <c r="M70" i="7"/>
  <c r="P69" i="7"/>
  <c r="S68" i="7"/>
  <c r="T65" i="7"/>
  <c r="W64" i="7"/>
  <c r="O64" i="7"/>
  <c r="U62" i="7"/>
  <c r="M62" i="7"/>
  <c r="P61" i="7"/>
  <c r="S60" i="7"/>
  <c r="T57" i="7"/>
  <c r="V80" i="7"/>
  <c r="W77" i="7"/>
  <c r="U75" i="7"/>
  <c r="V72" i="7"/>
  <c r="W69" i="7"/>
  <c r="U67" i="7"/>
  <c r="V64" i="7"/>
  <c r="W61" i="7"/>
  <c r="U59" i="7"/>
  <c r="O54" i="49"/>
  <c r="L87" i="49"/>
  <c r="Q59" i="49"/>
  <c r="Q69" i="49"/>
  <c r="Q75" i="49"/>
  <c r="M80" i="49"/>
  <c r="M58" i="49"/>
  <c r="N58" i="49" s="1"/>
  <c r="O67" i="49"/>
  <c r="U69" i="49"/>
  <c r="M74" i="49"/>
  <c r="U75" i="49"/>
  <c r="O58" i="49"/>
  <c r="M65" i="49"/>
  <c r="O74" i="49"/>
  <c r="T58" i="49"/>
  <c r="Q65" i="49"/>
  <c r="M68" i="49"/>
  <c r="Q74" i="49"/>
  <c r="P79" i="49"/>
  <c r="Q81" i="49"/>
  <c r="O59" i="49"/>
  <c r="S64" i="49"/>
  <c r="P66" i="49"/>
  <c r="O69" i="49"/>
  <c r="O75" i="49"/>
  <c r="P59" i="49"/>
  <c r="S60" i="49"/>
  <c r="O62" i="49"/>
  <c r="Q63" i="49"/>
  <c r="T64" i="49"/>
  <c r="S66" i="49"/>
  <c r="P69" i="49"/>
  <c r="Q73" i="49"/>
  <c r="P75" i="49"/>
  <c r="U78" i="49"/>
  <c r="M54" i="49"/>
  <c r="M55" i="49"/>
  <c r="O55" i="49"/>
  <c r="P55" i="49"/>
  <c r="Q56" i="49"/>
  <c r="T56" i="49"/>
  <c r="S56" i="49"/>
  <c r="O56" i="49"/>
  <c r="M57" i="49"/>
  <c r="N57" i="49" s="1"/>
  <c r="O57" i="49"/>
  <c r="P57" i="49"/>
  <c r="S57" i="49"/>
  <c r="Q58" i="49"/>
  <c r="S58" i="49"/>
  <c r="P58" i="49"/>
  <c r="M59" i="49"/>
  <c r="N59" i="49" s="1"/>
  <c r="S59" i="49"/>
  <c r="P61" i="49"/>
  <c r="Q61" i="49"/>
  <c r="S61" i="49"/>
  <c r="M61" i="49"/>
  <c r="N61" i="49" s="1"/>
  <c r="O61" i="49"/>
  <c r="S62" i="49"/>
  <c r="O64" i="49"/>
  <c r="P64" i="49"/>
  <c r="U64" i="49"/>
  <c r="S65" i="49"/>
  <c r="U65" i="49"/>
  <c r="W65" i="49"/>
  <c r="O65" i="49"/>
  <c r="P65" i="49"/>
  <c r="O66" i="49"/>
  <c r="Q66" i="49"/>
  <c r="T66" i="49"/>
  <c r="U66" i="49"/>
  <c r="W66" i="49"/>
  <c r="U67" i="49"/>
  <c r="W67" i="49"/>
  <c r="M67" i="49"/>
  <c r="P67" i="49"/>
  <c r="Q67" i="49"/>
  <c r="S67" i="49"/>
  <c r="Q68" i="49"/>
  <c r="S68" i="49"/>
  <c r="T68" i="49"/>
  <c r="U68" i="49"/>
  <c r="O68" i="49"/>
  <c r="P68" i="49"/>
  <c r="W69" i="49"/>
  <c r="M69" i="49"/>
  <c r="S69" i="49"/>
  <c r="P72" i="49"/>
  <c r="Q72" i="49"/>
  <c r="S72" i="49"/>
  <c r="T72" i="49"/>
  <c r="W72" i="49"/>
  <c r="O72" i="49"/>
  <c r="M73" i="49"/>
  <c r="O73" i="49"/>
  <c r="P73" i="49"/>
  <c r="S73" i="49"/>
  <c r="U73" i="49"/>
  <c r="W73" i="49"/>
  <c r="S74" i="49"/>
  <c r="T74" i="49"/>
  <c r="U74" i="49"/>
  <c r="P74" i="49"/>
  <c r="W75" i="49"/>
  <c r="M75" i="49"/>
  <c r="S75" i="49"/>
  <c r="Q77" i="49"/>
  <c r="S77" i="49"/>
  <c r="U77" i="49"/>
  <c r="W77" i="49"/>
  <c r="M77" i="49"/>
  <c r="O77" i="49"/>
  <c r="P77" i="49"/>
  <c r="O78" i="49"/>
  <c r="P78" i="49"/>
  <c r="Q78" i="49"/>
  <c r="T78" i="49"/>
  <c r="W78" i="49"/>
  <c r="Q79" i="49"/>
  <c r="L92" i="49"/>
  <c r="O80" i="49"/>
  <c r="P80" i="49"/>
  <c r="Q80" i="49"/>
  <c r="S80" i="49"/>
  <c r="T80" i="49"/>
  <c r="U80" i="49"/>
  <c r="W80" i="49"/>
  <c r="J92" i="49"/>
  <c r="M81" i="49"/>
  <c r="J88" i="49"/>
  <c r="J91" i="49"/>
  <c r="O81" i="49"/>
  <c r="L88" i="49"/>
  <c r="L91" i="49"/>
  <c r="H93" i="49"/>
  <c r="R53" i="49"/>
  <c r="R55" i="49"/>
  <c r="N56" i="49"/>
  <c r="R57" i="49"/>
  <c r="R59" i="49"/>
  <c r="R61" i="49"/>
  <c r="R63" i="49"/>
  <c r="N64" i="49"/>
  <c r="V64" i="49"/>
  <c r="R65" i="49"/>
  <c r="N66" i="49"/>
  <c r="V66" i="49"/>
  <c r="R67" i="49"/>
  <c r="N68" i="49"/>
  <c r="V68" i="49"/>
  <c r="R69" i="49"/>
  <c r="N70" i="49"/>
  <c r="V70" i="49"/>
  <c r="R71" i="49"/>
  <c r="N72" i="49"/>
  <c r="V72" i="49"/>
  <c r="R73" i="49"/>
  <c r="N74" i="49"/>
  <c r="V74" i="49"/>
  <c r="R75" i="49"/>
  <c r="N76" i="49"/>
  <c r="V76" i="49"/>
  <c r="R77" i="49"/>
  <c r="N78" i="49"/>
  <c r="V78" i="49"/>
  <c r="R79" i="49"/>
  <c r="N80" i="49"/>
  <c r="V80" i="49"/>
  <c r="R81" i="49"/>
  <c r="E82" i="49"/>
  <c r="K88" i="49"/>
  <c r="I89" i="49"/>
  <c r="G90" i="49"/>
  <c r="K92" i="49"/>
  <c r="S53" i="49"/>
  <c r="S55" i="49"/>
  <c r="J89" i="49"/>
  <c r="P52" i="49"/>
  <c r="T53" i="49"/>
  <c r="P54" i="49"/>
  <c r="T55" i="49"/>
  <c r="P56" i="49"/>
  <c r="T57" i="49"/>
  <c r="T59" i="49"/>
  <c r="T61" i="49"/>
  <c r="T63" i="49"/>
  <c r="T65" i="49"/>
  <c r="T67" i="49"/>
  <c r="T69" i="49"/>
  <c r="T71" i="49"/>
  <c r="T73" i="49"/>
  <c r="T75" i="49"/>
  <c r="T77" i="49"/>
  <c r="T79" i="49"/>
  <c r="T81" i="49"/>
  <c r="I82" i="49"/>
  <c r="G87" i="49"/>
  <c r="K89" i="49"/>
  <c r="I90" i="49"/>
  <c r="G91" i="49"/>
  <c r="Q52" i="49"/>
  <c r="Q54" i="49"/>
  <c r="J82" i="49"/>
  <c r="L89" i="49"/>
  <c r="J90" i="49"/>
  <c r="N53" i="49"/>
  <c r="N65" i="49"/>
  <c r="N67" i="49"/>
  <c r="N69" i="49"/>
  <c r="N71" i="49"/>
  <c r="N73" i="49"/>
  <c r="N75" i="49"/>
  <c r="N77" i="49"/>
  <c r="N79" i="49"/>
  <c r="N81" i="49"/>
  <c r="K82" i="49"/>
  <c r="I87" i="49"/>
  <c r="G88" i="49"/>
  <c r="K90" i="49"/>
  <c r="I91" i="49"/>
  <c r="G92" i="49"/>
  <c r="S54" i="49"/>
  <c r="L82" i="49"/>
  <c r="L90" i="49"/>
  <c r="F93" i="49"/>
  <c r="T52" i="49"/>
  <c r="P53" i="49"/>
  <c r="T54" i="49"/>
  <c r="P56" i="7"/>
  <c r="O56" i="7"/>
  <c r="N56" i="7"/>
  <c r="T56" i="7"/>
  <c r="K13" i="1"/>
  <c r="O14" i="20" a="1"/>
  <c r="O26" i="20" a="1"/>
  <c r="O19" i="20" a="1"/>
  <c r="O22" i="20" a="1"/>
  <c r="O4" i="20" a="1"/>
  <c r="O7" i="20" a="1"/>
  <c r="O25" i="20" a="1"/>
  <c r="C403" i="16"/>
  <c r="O11" i="20" a="1"/>
  <c r="O16" i="20" a="1"/>
  <c r="P20" i="20" a="1"/>
  <c r="O33" i="20" a="1"/>
  <c r="O27" i="20" a="1"/>
  <c r="P22" i="20" a="1"/>
  <c r="O24" i="20" a="1"/>
  <c r="P26" i="20" a="1"/>
  <c r="O6" i="20" a="1"/>
  <c r="C209" i="16"/>
  <c r="O12" i="20" a="1"/>
  <c r="O10" i="20" a="1"/>
  <c r="C404" i="16"/>
  <c r="P16" i="20" a="1"/>
  <c r="O29" i="20" a="1"/>
  <c r="O23" i="20" a="1"/>
  <c r="P30" i="20" a="1"/>
  <c r="P24" i="20" a="1"/>
  <c r="C138" i="17"/>
  <c r="K5" i="1"/>
  <c r="C108" i="16"/>
  <c r="O21" i="20" a="1"/>
  <c r="O31" i="20" a="1"/>
  <c r="P28" i="20" a="1"/>
  <c r="O9" i="20" a="1"/>
  <c r="O13" i="20" a="1"/>
  <c r="O15" i="20" a="1"/>
  <c r="C336" i="17"/>
  <c r="O28" i="20" a="1"/>
  <c r="C307" i="16"/>
  <c r="O18" i="20" a="1"/>
  <c r="O32" i="20" a="1"/>
  <c r="C6" i="16"/>
  <c r="P32" i="20" a="1"/>
  <c r="O17" i="20" a="1"/>
  <c r="O20" i="20" a="1"/>
  <c r="C501" i="16"/>
  <c r="C210" i="16"/>
  <c r="O30" i="20" a="1"/>
  <c r="P18" i="20" a="1"/>
  <c r="C11" i="16"/>
  <c r="U61" i="49" l="1"/>
  <c r="U53" i="49"/>
  <c r="U60" i="49"/>
  <c r="V60" i="49" s="1"/>
  <c r="U63" i="49"/>
  <c r="V63" i="49" s="1"/>
  <c r="W63" i="49" s="1"/>
  <c r="V62" i="49"/>
  <c r="N63" i="49"/>
  <c r="V61" i="49"/>
  <c r="W61" i="49" s="1"/>
  <c r="U54" i="49"/>
  <c r="V54" i="49" s="1"/>
  <c r="U58" i="49"/>
  <c r="V58" i="49" s="1"/>
  <c r="U59" i="49"/>
  <c r="V59" i="49" s="1"/>
  <c r="W59" i="49" s="1"/>
  <c r="O28" i="20"/>
  <c r="O14" i="20"/>
  <c r="J14" i="17" s="1"/>
  <c r="O23" i="20"/>
  <c r="O22" i="20"/>
  <c r="O89" i="49"/>
  <c r="O4" i="20"/>
  <c r="J4" i="17" s="1"/>
  <c r="O24" i="20"/>
  <c r="O6" i="20"/>
  <c r="J6" i="17" s="1"/>
  <c r="O7" i="20"/>
  <c r="J7" i="17" s="1"/>
  <c r="N55" i="49"/>
  <c r="O9" i="20"/>
  <c r="J9" i="17" s="1"/>
  <c r="O10" i="20"/>
  <c r="J10" i="17" s="1"/>
  <c r="O11" i="20"/>
  <c r="J11" i="17" s="1"/>
  <c r="O12" i="20"/>
  <c r="J12" i="17" s="1"/>
  <c r="O13" i="20"/>
  <c r="J13" i="17" s="1"/>
  <c r="O15" i="20"/>
  <c r="J15" i="17" s="1"/>
  <c r="O16" i="20"/>
  <c r="O17" i="20"/>
  <c r="O18" i="20"/>
  <c r="O19" i="20"/>
  <c r="O20" i="20"/>
  <c r="O21" i="20"/>
  <c r="O25" i="20"/>
  <c r="O26" i="20"/>
  <c r="O27" i="20"/>
  <c r="O29" i="20"/>
  <c r="M89" i="49"/>
  <c r="O30" i="20"/>
  <c r="O31" i="20"/>
  <c r="O32" i="20"/>
  <c r="O33" i="20"/>
  <c r="U55" i="49"/>
  <c r="V55" i="49" s="1"/>
  <c r="O92" i="49"/>
  <c r="U52" i="49"/>
  <c r="O87" i="49"/>
  <c r="P24" i="20"/>
  <c r="P18" i="20"/>
  <c r="P28" i="20"/>
  <c r="P22" i="20"/>
  <c r="P16" i="20"/>
  <c r="P26" i="20"/>
  <c r="P20" i="20"/>
  <c r="P32" i="20"/>
  <c r="P30" i="20"/>
  <c r="O88" i="49"/>
  <c r="U56" i="49"/>
  <c r="V56" i="49" s="1"/>
  <c r="U57" i="49"/>
  <c r="V57" i="49" s="1"/>
  <c r="V53" i="49"/>
  <c r="M92" i="49"/>
  <c r="N54" i="49"/>
  <c r="M91" i="49"/>
  <c r="M88" i="49"/>
  <c r="T89" i="49"/>
  <c r="O90" i="49"/>
  <c r="O82" i="49"/>
  <c r="R92" i="49"/>
  <c r="R82" i="49"/>
  <c r="M90" i="49"/>
  <c r="M82" i="49"/>
  <c r="O91" i="49"/>
  <c r="M87" i="49"/>
  <c r="J93" i="49"/>
  <c r="P92" i="49"/>
  <c r="P88" i="49"/>
  <c r="P91" i="49"/>
  <c r="P89" i="49"/>
  <c r="S91" i="49"/>
  <c r="S87" i="49"/>
  <c r="S90" i="49"/>
  <c r="S82" i="49"/>
  <c r="S89" i="49"/>
  <c r="S92" i="49"/>
  <c r="S88" i="49"/>
  <c r="I93" i="49"/>
  <c r="R89" i="49"/>
  <c r="P90" i="49"/>
  <c r="R90" i="49"/>
  <c r="T92" i="49"/>
  <c r="T88" i="49"/>
  <c r="T91" i="49"/>
  <c r="T87" i="49"/>
  <c r="P87" i="49"/>
  <c r="V52" i="49"/>
  <c r="R87" i="49"/>
  <c r="P82" i="49"/>
  <c r="R91" i="49"/>
  <c r="K93" i="49"/>
  <c r="L93" i="49"/>
  <c r="T90" i="49"/>
  <c r="Q92" i="49"/>
  <c r="Q88" i="49"/>
  <c r="Q91" i="49"/>
  <c r="Q87" i="49"/>
  <c r="Q90" i="49"/>
  <c r="Q82" i="49"/>
  <c r="Q89" i="49"/>
  <c r="G93" i="49"/>
  <c r="R88" i="49"/>
  <c r="T82" i="49"/>
  <c r="C249" i="16"/>
  <c r="C86" i="17"/>
  <c r="P8" i="20" a="1"/>
  <c r="P7" i="20" a="1"/>
  <c r="P11" i="20" a="1"/>
  <c r="C306" i="16"/>
  <c r="C333" i="17"/>
  <c r="P4" i="20" a="1"/>
  <c r="P13" i="20" a="1"/>
  <c r="P14" i="20" a="1"/>
  <c r="P12" i="20" a="1"/>
  <c r="P10" i="20" a="1"/>
  <c r="P5" i="20" a="1"/>
  <c r="P15" i="20" a="1"/>
  <c r="P9" i="20" a="1"/>
  <c r="P6" i="20" a="1"/>
  <c r="P14" i="20" l="1"/>
  <c r="K14" i="17" s="1"/>
  <c r="W62" i="49"/>
  <c r="P15" i="20"/>
  <c r="K15" i="17" s="1"/>
  <c r="P13" i="20"/>
  <c r="K13" i="17" s="1"/>
  <c r="N91" i="49"/>
  <c r="U88" i="49"/>
  <c r="U90" i="49"/>
  <c r="U87" i="49"/>
  <c r="P12" i="20"/>
  <c r="K12" i="17" s="1"/>
  <c r="W60" i="49"/>
  <c r="P10" i="20"/>
  <c r="K10" i="17" s="1"/>
  <c r="W58" i="49"/>
  <c r="P11" i="20"/>
  <c r="K11" i="17" s="1"/>
  <c r="U91" i="49"/>
  <c r="U89" i="49"/>
  <c r="U92" i="49"/>
  <c r="U82" i="49"/>
  <c r="P9" i="20"/>
  <c r="K9" i="17" s="1"/>
  <c r="P4" i="20"/>
  <c r="K4" i="17" s="1"/>
  <c r="P7" i="20"/>
  <c r="K7" i="17" s="1"/>
  <c r="P8" i="20"/>
  <c r="K8" i="17" s="1"/>
  <c r="P6" i="20"/>
  <c r="K6" i="17" s="1"/>
  <c r="P5" i="20"/>
  <c r="K5" i="17" s="1"/>
  <c r="W57" i="49"/>
  <c r="W55" i="49"/>
  <c r="W56" i="49"/>
  <c r="W54" i="49"/>
  <c r="W53" i="49"/>
  <c r="N82" i="49"/>
  <c r="N90" i="49"/>
  <c r="N88" i="49"/>
  <c r="N89" i="49"/>
  <c r="N92" i="49"/>
  <c r="N87" i="49"/>
  <c r="O93" i="49"/>
  <c r="M93" i="49"/>
  <c r="R93" i="49"/>
  <c r="Q93" i="49"/>
  <c r="S93" i="49"/>
  <c r="V89" i="49"/>
  <c r="V92" i="49"/>
  <c r="V88" i="49"/>
  <c r="V91" i="49"/>
  <c r="V87" i="49"/>
  <c r="W52" i="49"/>
  <c r="V90" i="49"/>
  <c r="V82" i="49"/>
  <c r="P93" i="49"/>
  <c r="T93" i="49"/>
  <c r="C282" i="17"/>
  <c r="C478" i="17"/>
  <c r="C237" i="17"/>
  <c r="U93" i="49" l="1"/>
  <c r="N93" i="49"/>
  <c r="W89" i="49"/>
  <c r="W92" i="49"/>
  <c r="W88" i="49"/>
  <c r="W91" i="49"/>
  <c r="W87" i="49"/>
  <c r="W90" i="49"/>
  <c r="W82" i="49"/>
  <c r="V93" i="49"/>
  <c r="C53" i="16"/>
  <c r="C235" i="17"/>
  <c r="W93" i="49" l="1"/>
  <c r="C380" i="17"/>
  <c r="C7" i="16"/>
  <c r="C438" i="17"/>
  <c r="C530" i="17"/>
  <c r="C576" i="17" l="1"/>
  <c r="C184" i="17"/>
  <c r="C529" i="17"/>
  <c r="C203" i="16"/>
  <c r="C206" i="16"/>
  <c r="C105" i="16"/>
  <c r="C433" i="17"/>
  <c r="C111" i="16"/>
  <c r="I43" i="7" l="1"/>
  <c r="C543" i="16"/>
  <c r="C445" i="16"/>
  <c r="C398" i="16"/>
  <c r="C302" i="16"/>
  <c r="C39" i="17"/>
  <c r="U55" i="7" l="1"/>
  <c r="V55" i="7" s="1"/>
  <c r="W55" i="7" s="1"/>
  <c r="U52" i="7"/>
  <c r="V52" i="7" s="1"/>
  <c r="W52" i="7" s="1"/>
  <c r="U54" i="7"/>
  <c r="V54" i="7" s="1"/>
  <c r="W54" i="7" s="1"/>
  <c r="U56" i="7"/>
  <c r="V56" i="7" s="1"/>
  <c r="W56" i="7" s="1"/>
  <c r="U53" i="7"/>
  <c r="V53" i="7" s="1"/>
  <c r="W53" i="7" s="1"/>
  <c r="H15" i="1"/>
  <c r="H16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E50" i="1"/>
  <c r="F50" i="1"/>
  <c r="G50" i="1"/>
  <c r="I50" i="1"/>
  <c r="L50" i="1"/>
  <c r="M50" i="1"/>
  <c r="N50" i="1"/>
  <c r="O50" i="1"/>
  <c r="Q50" i="1"/>
  <c r="S50" i="1"/>
  <c r="T50" i="1"/>
  <c r="U50" i="1"/>
  <c r="E51" i="1"/>
  <c r="F51" i="1"/>
  <c r="G51" i="1"/>
  <c r="I51" i="1"/>
  <c r="L51" i="1"/>
  <c r="M51" i="1"/>
  <c r="N51" i="1"/>
  <c r="O51" i="1"/>
  <c r="Q51" i="1"/>
  <c r="S51" i="1"/>
  <c r="T51" i="1"/>
  <c r="U51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E49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L13" i="1"/>
  <c r="L14" i="1"/>
  <c r="O13" i="1"/>
  <c r="H14" i="1"/>
  <c r="N14" i="1"/>
  <c r="I13" i="1"/>
  <c r="M13" i="1"/>
  <c r="E14" i="1"/>
  <c r="U13" i="1"/>
  <c r="O14" i="1"/>
  <c r="T14" i="1"/>
  <c r="F14" i="1"/>
  <c r="M14" i="1"/>
  <c r="G14" i="1"/>
  <c r="F13" i="1"/>
  <c r="N13" i="1"/>
  <c r="E13" i="1"/>
  <c r="G13" i="1"/>
  <c r="U14" i="1"/>
  <c r="I14" i="1"/>
  <c r="C140" i="17"/>
  <c r="P51" i="1" l="1"/>
  <c r="P50" i="1"/>
  <c r="R50" i="1"/>
  <c r="R51" i="1"/>
  <c r="B623" i="17"/>
  <c r="B529" i="17"/>
  <c r="B530" i="17"/>
  <c r="B531" i="17"/>
  <c r="B532" i="17"/>
  <c r="B533" i="17"/>
  <c r="B534" i="17"/>
  <c r="B535" i="17"/>
  <c r="B536" i="17"/>
  <c r="B537" i="17"/>
  <c r="G537" i="17"/>
  <c r="I537" i="17"/>
  <c r="K537" i="17"/>
  <c r="B538" i="17"/>
  <c r="G538" i="17"/>
  <c r="I538" i="17"/>
  <c r="K538" i="17"/>
  <c r="B539" i="17"/>
  <c r="G539" i="17"/>
  <c r="I539" i="17"/>
  <c r="K539" i="17"/>
  <c r="B540" i="17"/>
  <c r="G540" i="17"/>
  <c r="I540" i="17"/>
  <c r="K540" i="17"/>
  <c r="B541" i="17"/>
  <c r="G541" i="17"/>
  <c r="I541" i="17"/>
  <c r="K541" i="17"/>
  <c r="B542" i="17"/>
  <c r="G542" i="17"/>
  <c r="I542" i="17"/>
  <c r="K542" i="17"/>
  <c r="B543" i="17"/>
  <c r="G543" i="17"/>
  <c r="I543" i="17"/>
  <c r="K543" i="17"/>
  <c r="B544" i="17"/>
  <c r="G544" i="17"/>
  <c r="I544" i="17"/>
  <c r="K544" i="17"/>
  <c r="B545" i="17"/>
  <c r="G545" i="17"/>
  <c r="I545" i="17"/>
  <c r="K545" i="17"/>
  <c r="B546" i="17"/>
  <c r="G546" i="17"/>
  <c r="I546" i="17"/>
  <c r="K546" i="17"/>
  <c r="B547" i="17"/>
  <c r="G547" i="17"/>
  <c r="I547" i="17"/>
  <c r="K547" i="17"/>
  <c r="B548" i="17"/>
  <c r="G548" i="17"/>
  <c r="I548" i="17"/>
  <c r="K548" i="17"/>
  <c r="B549" i="17"/>
  <c r="G549" i="17"/>
  <c r="I549" i="17"/>
  <c r="K549" i="17"/>
  <c r="B550" i="17"/>
  <c r="G550" i="17"/>
  <c r="I550" i="17"/>
  <c r="K550" i="17"/>
  <c r="B551" i="17"/>
  <c r="G551" i="17"/>
  <c r="I551" i="17"/>
  <c r="K551" i="17"/>
  <c r="B552" i="17"/>
  <c r="G552" i="17"/>
  <c r="I552" i="17"/>
  <c r="K552" i="17"/>
  <c r="B553" i="17"/>
  <c r="G553" i="17"/>
  <c r="I553" i="17"/>
  <c r="K553" i="17"/>
  <c r="B554" i="17"/>
  <c r="G554" i="17"/>
  <c r="I554" i="17"/>
  <c r="K554" i="17"/>
  <c r="B555" i="17"/>
  <c r="G555" i="17"/>
  <c r="I555" i="17"/>
  <c r="K555" i="17"/>
  <c r="B556" i="17"/>
  <c r="G556" i="17"/>
  <c r="I556" i="17"/>
  <c r="K556" i="17"/>
  <c r="B557" i="17"/>
  <c r="G557" i="17"/>
  <c r="I557" i="17"/>
  <c r="K557" i="17"/>
  <c r="B558" i="17"/>
  <c r="G558" i="17"/>
  <c r="I558" i="17"/>
  <c r="K558" i="17"/>
  <c r="B559" i="17"/>
  <c r="G559" i="17"/>
  <c r="I559" i="17"/>
  <c r="K559" i="17"/>
  <c r="B560" i="17"/>
  <c r="G560" i="17"/>
  <c r="I560" i="17"/>
  <c r="K560" i="17"/>
  <c r="B561" i="17"/>
  <c r="G561" i="17"/>
  <c r="I561" i="17"/>
  <c r="K561" i="17"/>
  <c r="B562" i="17"/>
  <c r="G562" i="17"/>
  <c r="I562" i="17"/>
  <c r="K562" i="17"/>
  <c r="B563" i="17"/>
  <c r="G563" i="17"/>
  <c r="I563" i="17"/>
  <c r="K563" i="17"/>
  <c r="B564" i="17"/>
  <c r="G564" i="17"/>
  <c r="I564" i="17"/>
  <c r="K564" i="17"/>
  <c r="B565" i="17"/>
  <c r="G565" i="17"/>
  <c r="I565" i="17"/>
  <c r="K565" i="17"/>
  <c r="B566" i="17"/>
  <c r="G566" i="17"/>
  <c r="I566" i="17"/>
  <c r="K566" i="17"/>
  <c r="B567" i="17"/>
  <c r="G567" i="17"/>
  <c r="I567" i="17"/>
  <c r="K567" i="17"/>
  <c r="B568" i="17"/>
  <c r="G568" i="17"/>
  <c r="I568" i="17"/>
  <c r="K568" i="17"/>
  <c r="B569" i="17"/>
  <c r="G569" i="17"/>
  <c r="I569" i="17"/>
  <c r="K569" i="17"/>
  <c r="B570" i="17"/>
  <c r="G570" i="17"/>
  <c r="I570" i="17"/>
  <c r="K570" i="17"/>
  <c r="B571" i="17"/>
  <c r="G571" i="17"/>
  <c r="I571" i="17"/>
  <c r="K571" i="17"/>
  <c r="B572" i="17"/>
  <c r="G572" i="17"/>
  <c r="I572" i="17"/>
  <c r="K572" i="17"/>
  <c r="B573" i="17"/>
  <c r="G573" i="17"/>
  <c r="I573" i="17"/>
  <c r="K573" i="17"/>
  <c r="B574" i="17"/>
  <c r="G574" i="17"/>
  <c r="I574" i="17"/>
  <c r="K574" i="17"/>
  <c r="B575" i="17"/>
  <c r="G575" i="17"/>
  <c r="I575" i="17"/>
  <c r="K575" i="17"/>
  <c r="B576" i="17"/>
  <c r="B577" i="17"/>
  <c r="B578" i="17"/>
  <c r="B579" i="17"/>
  <c r="G579" i="17"/>
  <c r="I579" i="17"/>
  <c r="K579" i="17"/>
  <c r="B580" i="17"/>
  <c r="G580" i="17"/>
  <c r="I580" i="17"/>
  <c r="K580" i="17"/>
  <c r="B581" i="17"/>
  <c r="G581" i="17"/>
  <c r="I581" i="17"/>
  <c r="K581" i="17"/>
  <c r="B582" i="17"/>
  <c r="G582" i="17"/>
  <c r="I582" i="17"/>
  <c r="K582" i="17"/>
  <c r="B583" i="17"/>
  <c r="G583" i="17"/>
  <c r="I583" i="17"/>
  <c r="K583" i="17"/>
  <c r="B584" i="17"/>
  <c r="G584" i="17"/>
  <c r="I584" i="17"/>
  <c r="K584" i="17"/>
  <c r="B585" i="17"/>
  <c r="G585" i="17"/>
  <c r="I585" i="17"/>
  <c r="K585" i="17"/>
  <c r="B586" i="17"/>
  <c r="G586" i="17"/>
  <c r="I586" i="17"/>
  <c r="K586" i="17"/>
  <c r="B587" i="17"/>
  <c r="G587" i="17"/>
  <c r="I587" i="17"/>
  <c r="K587" i="17"/>
  <c r="B588" i="17"/>
  <c r="G588" i="17"/>
  <c r="I588" i="17"/>
  <c r="K588" i="17"/>
  <c r="B589" i="17"/>
  <c r="G589" i="17"/>
  <c r="I589" i="17"/>
  <c r="K589" i="17"/>
  <c r="B590" i="17"/>
  <c r="G590" i="17"/>
  <c r="I590" i="17"/>
  <c r="K590" i="17"/>
  <c r="B591" i="17"/>
  <c r="G591" i="17"/>
  <c r="I591" i="17"/>
  <c r="K591" i="17"/>
  <c r="B592" i="17"/>
  <c r="G592" i="17"/>
  <c r="I592" i="17"/>
  <c r="K592" i="17"/>
  <c r="B593" i="17"/>
  <c r="G593" i="17"/>
  <c r="I593" i="17"/>
  <c r="K593" i="17"/>
  <c r="B594" i="17"/>
  <c r="G594" i="17"/>
  <c r="I594" i="17"/>
  <c r="K594" i="17"/>
  <c r="B595" i="17"/>
  <c r="G595" i="17"/>
  <c r="I595" i="17"/>
  <c r="K595" i="17"/>
  <c r="B596" i="17"/>
  <c r="G596" i="17"/>
  <c r="I596" i="17"/>
  <c r="K596" i="17"/>
  <c r="B597" i="17"/>
  <c r="G597" i="17"/>
  <c r="I597" i="17"/>
  <c r="K597" i="17"/>
  <c r="B598" i="17"/>
  <c r="G598" i="17"/>
  <c r="I598" i="17"/>
  <c r="K598" i="17"/>
  <c r="B599" i="17"/>
  <c r="G599" i="17"/>
  <c r="I599" i="17"/>
  <c r="K599" i="17"/>
  <c r="B600" i="17"/>
  <c r="G600" i="17"/>
  <c r="I600" i="17"/>
  <c r="K600" i="17"/>
  <c r="B601" i="17"/>
  <c r="G601" i="17"/>
  <c r="I601" i="17"/>
  <c r="K601" i="17"/>
  <c r="B602" i="17"/>
  <c r="G602" i="17"/>
  <c r="I602" i="17"/>
  <c r="K602" i="17"/>
  <c r="B603" i="17"/>
  <c r="G603" i="17"/>
  <c r="I603" i="17"/>
  <c r="K603" i="17"/>
  <c r="B604" i="17"/>
  <c r="G604" i="17"/>
  <c r="I604" i="17"/>
  <c r="K604" i="17"/>
  <c r="B605" i="17"/>
  <c r="G605" i="17"/>
  <c r="I605" i="17"/>
  <c r="K605" i="17"/>
  <c r="B606" i="17"/>
  <c r="G606" i="17"/>
  <c r="I606" i="17"/>
  <c r="K606" i="17"/>
  <c r="B607" i="17"/>
  <c r="G607" i="17"/>
  <c r="I607" i="17"/>
  <c r="K607" i="17"/>
  <c r="B608" i="17"/>
  <c r="G608" i="17"/>
  <c r="I608" i="17"/>
  <c r="K608" i="17"/>
  <c r="B609" i="17"/>
  <c r="G609" i="17"/>
  <c r="I609" i="17"/>
  <c r="K609" i="17"/>
  <c r="B610" i="17"/>
  <c r="G610" i="17"/>
  <c r="I610" i="17"/>
  <c r="K610" i="17"/>
  <c r="B611" i="17"/>
  <c r="G611" i="17"/>
  <c r="I611" i="17"/>
  <c r="K611" i="17"/>
  <c r="B612" i="17"/>
  <c r="G612" i="17"/>
  <c r="I612" i="17"/>
  <c r="K612" i="17"/>
  <c r="B613" i="17"/>
  <c r="G613" i="17"/>
  <c r="I613" i="17"/>
  <c r="K613" i="17"/>
  <c r="B614" i="17"/>
  <c r="G614" i="17"/>
  <c r="I614" i="17"/>
  <c r="K614" i="17"/>
  <c r="B615" i="17"/>
  <c r="G615" i="17"/>
  <c r="I615" i="17"/>
  <c r="K615" i="17"/>
  <c r="B616" i="17"/>
  <c r="G616" i="17"/>
  <c r="I616" i="17"/>
  <c r="K616" i="17"/>
  <c r="B617" i="17"/>
  <c r="G617" i="17"/>
  <c r="I617" i="17"/>
  <c r="K617" i="17"/>
  <c r="B618" i="17"/>
  <c r="G618" i="17"/>
  <c r="I618" i="17"/>
  <c r="K618" i="17"/>
  <c r="B619" i="17"/>
  <c r="G619" i="17"/>
  <c r="I619" i="17"/>
  <c r="K619" i="17"/>
  <c r="B620" i="17"/>
  <c r="G620" i="17"/>
  <c r="I620" i="17"/>
  <c r="K620" i="17"/>
  <c r="B621" i="17"/>
  <c r="G621" i="17"/>
  <c r="I621" i="17"/>
  <c r="K621" i="17"/>
  <c r="B622" i="17"/>
  <c r="B525" i="17"/>
  <c r="B433" i="17"/>
  <c r="B438" i="17"/>
  <c r="B435" i="17"/>
  <c r="B431" i="17"/>
  <c r="B436" i="17"/>
  <c r="B434" i="17"/>
  <c r="B432" i="17"/>
  <c r="B437" i="17"/>
  <c r="B439" i="17"/>
  <c r="B440" i="17"/>
  <c r="B441" i="17"/>
  <c r="G441" i="17"/>
  <c r="I441" i="17"/>
  <c r="K441" i="17"/>
  <c r="B442" i="17"/>
  <c r="G442" i="17"/>
  <c r="I442" i="17"/>
  <c r="K442" i="17"/>
  <c r="B443" i="17"/>
  <c r="G443" i="17"/>
  <c r="I443" i="17"/>
  <c r="K443" i="17"/>
  <c r="B444" i="17"/>
  <c r="G444" i="17"/>
  <c r="I444" i="17"/>
  <c r="K444" i="17"/>
  <c r="B445" i="17"/>
  <c r="G445" i="17"/>
  <c r="I445" i="17"/>
  <c r="K445" i="17"/>
  <c r="B446" i="17"/>
  <c r="G446" i="17"/>
  <c r="I446" i="17"/>
  <c r="K446" i="17"/>
  <c r="B447" i="17"/>
  <c r="G447" i="17"/>
  <c r="I447" i="17"/>
  <c r="K447" i="17"/>
  <c r="B448" i="17"/>
  <c r="G448" i="17"/>
  <c r="I448" i="17"/>
  <c r="K448" i="17"/>
  <c r="B449" i="17"/>
  <c r="G449" i="17"/>
  <c r="I449" i="17"/>
  <c r="K449" i="17"/>
  <c r="B450" i="17"/>
  <c r="G450" i="17"/>
  <c r="I450" i="17"/>
  <c r="K450" i="17"/>
  <c r="B451" i="17"/>
  <c r="G451" i="17"/>
  <c r="I451" i="17"/>
  <c r="K451" i="17"/>
  <c r="B452" i="17"/>
  <c r="G452" i="17"/>
  <c r="I452" i="17"/>
  <c r="K452" i="17"/>
  <c r="B453" i="17"/>
  <c r="G453" i="17"/>
  <c r="I453" i="17"/>
  <c r="K453" i="17"/>
  <c r="B454" i="17"/>
  <c r="G454" i="17"/>
  <c r="I454" i="17"/>
  <c r="K454" i="17"/>
  <c r="B455" i="17"/>
  <c r="G455" i="17"/>
  <c r="I455" i="17"/>
  <c r="K455" i="17"/>
  <c r="B456" i="17"/>
  <c r="G456" i="17"/>
  <c r="I456" i="17"/>
  <c r="K456" i="17"/>
  <c r="B457" i="17"/>
  <c r="G457" i="17"/>
  <c r="I457" i="17"/>
  <c r="K457" i="17"/>
  <c r="B458" i="17"/>
  <c r="G458" i="17"/>
  <c r="I458" i="17"/>
  <c r="K458" i="17"/>
  <c r="B459" i="17"/>
  <c r="G459" i="17"/>
  <c r="I459" i="17"/>
  <c r="K459" i="17"/>
  <c r="B460" i="17"/>
  <c r="G460" i="17"/>
  <c r="I460" i="17"/>
  <c r="K460" i="17"/>
  <c r="B461" i="17"/>
  <c r="G461" i="17"/>
  <c r="I461" i="17"/>
  <c r="K461" i="17"/>
  <c r="B462" i="17"/>
  <c r="G462" i="17"/>
  <c r="I462" i="17"/>
  <c r="K462" i="17"/>
  <c r="B463" i="17"/>
  <c r="G463" i="17"/>
  <c r="I463" i="17"/>
  <c r="K463" i="17"/>
  <c r="B464" i="17"/>
  <c r="G464" i="17"/>
  <c r="I464" i="17"/>
  <c r="K464" i="17"/>
  <c r="B465" i="17"/>
  <c r="G465" i="17"/>
  <c r="I465" i="17"/>
  <c r="K465" i="17"/>
  <c r="B466" i="17"/>
  <c r="G466" i="17"/>
  <c r="I466" i="17"/>
  <c r="K466" i="17"/>
  <c r="B467" i="17"/>
  <c r="G467" i="17"/>
  <c r="I467" i="17"/>
  <c r="K467" i="17"/>
  <c r="B468" i="17"/>
  <c r="G468" i="17"/>
  <c r="I468" i="17"/>
  <c r="K468" i="17"/>
  <c r="B469" i="17"/>
  <c r="G469" i="17"/>
  <c r="I469" i="17"/>
  <c r="K469" i="17"/>
  <c r="B470" i="17"/>
  <c r="G470" i="17"/>
  <c r="I470" i="17"/>
  <c r="K470" i="17"/>
  <c r="B471" i="17"/>
  <c r="G471" i="17"/>
  <c r="I471" i="17"/>
  <c r="K471" i="17"/>
  <c r="B472" i="17"/>
  <c r="G472" i="17"/>
  <c r="I472" i="17"/>
  <c r="K472" i="17"/>
  <c r="B473" i="17"/>
  <c r="G473" i="17"/>
  <c r="I473" i="17"/>
  <c r="K473" i="17"/>
  <c r="B474" i="17"/>
  <c r="G474" i="17"/>
  <c r="I474" i="17"/>
  <c r="K474" i="17"/>
  <c r="B475" i="17"/>
  <c r="G475" i="17"/>
  <c r="I475" i="17"/>
  <c r="K475" i="17"/>
  <c r="B476" i="17"/>
  <c r="G476" i="17"/>
  <c r="I476" i="17"/>
  <c r="K476" i="17"/>
  <c r="B477" i="17"/>
  <c r="G477" i="17"/>
  <c r="I477" i="17"/>
  <c r="K477" i="17"/>
  <c r="B478" i="17"/>
  <c r="B479" i="17"/>
  <c r="B480" i="17"/>
  <c r="B481" i="17"/>
  <c r="G481" i="17"/>
  <c r="I481" i="17"/>
  <c r="K481" i="17"/>
  <c r="B482" i="17"/>
  <c r="G482" i="17"/>
  <c r="I482" i="17"/>
  <c r="K482" i="17"/>
  <c r="B483" i="17"/>
  <c r="G483" i="17"/>
  <c r="I483" i="17"/>
  <c r="K483" i="17"/>
  <c r="B484" i="17"/>
  <c r="G484" i="17"/>
  <c r="I484" i="17"/>
  <c r="K484" i="17"/>
  <c r="B485" i="17"/>
  <c r="G485" i="17"/>
  <c r="I485" i="17"/>
  <c r="K485" i="17"/>
  <c r="B486" i="17"/>
  <c r="G486" i="17"/>
  <c r="I486" i="17"/>
  <c r="K486" i="17"/>
  <c r="B487" i="17"/>
  <c r="G487" i="17"/>
  <c r="I487" i="17"/>
  <c r="K487" i="17"/>
  <c r="B488" i="17"/>
  <c r="G488" i="17"/>
  <c r="I488" i="17"/>
  <c r="K488" i="17"/>
  <c r="B489" i="17"/>
  <c r="G489" i="17"/>
  <c r="I489" i="17"/>
  <c r="K489" i="17"/>
  <c r="B490" i="17"/>
  <c r="G490" i="17"/>
  <c r="I490" i="17"/>
  <c r="K490" i="17"/>
  <c r="B491" i="17"/>
  <c r="G491" i="17"/>
  <c r="I491" i="17"/>
  <c r="K491" i="17"/>
  <c r="B492" i="17"/>
  <c r="G492" i="17"/>
  <c r="I492" i="17"/>
  <c r="K492" i="17"/>
  <c r="B493" i="17"/>
  <c r="G493" i="17"/>
  <c r="I493" i="17"/>
  <c r="K493" i="17"/>
  <c r="B494" i="17"/>
  <c r="G494" i="17"/>
  <c r="I494" i="17"/>
  <c r="K494" i="17"/>
  <c r="B495" i="17"/>
  <c r="G495" i="17"/>
  <c r="I495" i="17"/>
  <c r="K495" i="17"/>
  <c r="B496" i="17"/>
  <c r="G496" i="17"/>
  <c r="I496" i="17"/>
  <c r="K496" i="17"/>
  <c r="B497" i="17"/>
  <c r="G497" i="17"/>
  <c r="I497" i="17"/>
  <c r="K497" i="17"/>
  <c r="B498" i="17"/>
  <c r="G498" i="17"/>
  <c r="I498" i="17"/>
  <c r="K498" i="17"/>
  <c r="B499" i="17"/>
  <c r="G499" i="17"/>
  <c r="I499" i="17"/>
  <c r="K499" i="17"/>
  <c r="B500" i="17"/>
  <c r="G500" i="17"/>
  <c r="I500" i="17"/>
  <c r="K500" i="17"/>
  <c r="B501" i="17"/>
  <c r="G501" i="17"/>
  <c r="I501" i="17"/>
  <c r="K501" i="17"/>
  <c r="B502" i="17"/>
  <c r="G502" i="17"/>
  <c r="I502" i="17"/>
  <c r="K502" i="17"/>
  <c r="B503" i="17"/>
  <c r="G503" i="17"/>
  <c r="I503" i="17"/>
  <c r="K503" i="17"/>
  <c r="B504" i="17"/>
  <c r="G504" i="17"/>
  <c r="I504" i="17"/>
  <c r="K504" i="17"/>
  <c r="B505" i="17"/>
  <c r="G505" i="17"/>
  <c r="I505" i="17"/>
  <c r="K505" i="17"/>
  <c r="B506" i="17"/>
  <c r="G506" i="17"/>
  <c r="I506" i="17"/>
  <c r="K506" i="17"/>
  <c r="B507" i="17"/>
  <c r="G507" i="17"/>
  <c r="I507" i="17"/>
  <c r="K507" i="17"/>
  <c r="B508" i="17"/>
  <c r="G508" i="17"/>
  <c r="I508" i="17"/>
  <c r="K508" i="17"/>
  <c r="B509" i="17"/>
  <c r="G509" i="17"/>
  <c r="I509" i="17"/>
  <c r="K509" i="17"/>
  <c r="B510" i="17"/>
  <c r="G510" i="17"/>
  <c r="I510" i="17"/>
  <c r="K510" i="17"/>
  <c r="B511" i="17"/>
  <c r="G511" i="17"/>
  <c r="I511" i="17"/>
  <c r="K511" i="17"/>
  <c r="B512" i="17"/>
  <c r="G512" i="17"/>
  <c r="I512" i="17"/>
  <c r="K512" i="17"/>
  <c r="B513" i="17"/>
  <c r="G513" i="17"/>
  <c r="I513" i="17"/>
  <c r="K513" i="17"/>
  <c r="B514" i="17"/>
  <c r="G514" i="17"/>
  <c r="I514" i="17"/>
  <c r="K514" i="17"/>
  <c r="B515" i="17"/>
  <c r="G515" i="17"/>
  <c r="I515" i="17"/>
  <c r="K515" i="17"/>
  <c r="B516" i="17"/>
  <c r="G516" i="17"/>
  <c r="I516" i="17"/>
  <c r="K516" i="17"/>
  <c r="B517" i="17"/>
  <c r="G517" i="17"/>
  <c r="I517" i="17"/>
  <c r="K517" i="17"/>
  <c r="B518" i="17"/>
  <c r="G518" i="17"/>
  <c r="I518" i="17"/>
  <c r="K518" i="17"/>
  <c r="B519" i="17"/>
  <c r="G519" i="17"/>
  <c r="I519" i="17"/>
  <c r="K519" i="17"/>
  <c r="B520" i="17"/>
  <c r="G520" i="17"/>
  <c r="I520" i="17"/>
  <c r="K520" i="17"/>
  <c r="B521" i="17"/>
  <c r="G521" i="17"/>
  <c r="I521" i="17"/>
  <c r="K521" i="17"/>
  <c r="B522" i="17"/>
  <c r="G522" i="17"/>
  <c r="I522" i="17"/>
  <c r="K522" i="17"/>
  <c r="B523" i="17"/>
  <c r="G523" i="17"/>
  <c r="I523" i="17"/>
  <c r="K523" i="17"/>
  <c r="B524" i="17"/>
  <c r="B427" i="17"/>
  <c r="B333" i="17"/>
  <c r="B334" i="17"/>
  <c r="B335" i="17"/>
  <c r="B336" i="17"/>
  <c r="B337" i="17"/>
  <c r="B338" i="17"/>
  <c r="B339" i="17"/>
  <c r="B340" i="17"/>
  <c r="B341" i="17"/>
  <c r="B342" i="17"/>
  <c r="F342" i="17" a="1"/>
  <c r="F342" i="17" s="1"/>
  <c r="G342" i="17"/>
  <c r="H342" i="17" a="1"/>
  <c r="H342" i="17" s="1"/>
  <c r="I342" i="17"/>
  <c r="J342" i="17" a="1"/>
  <c r="J342" i="17" s="1"/>
  <c r="K342" i="17"/>
  <c r="B343" i="17"/>
  <c r="F343" i="17" a="1"/>
  <c r="F343" i="17" s="1"/>
  <c r="G343" i="17"/>
  <c r="H343" i="17" a="1"/>
  <c r="H343" i="17" s="1"/>
  <c r="I343" i="17"/>
  <c r="J343" i="17" a="1"/>
  <c r="J343" i="17" s="1"/>
  <c r="K343" i="17"/>
  <c r="B344" i="17"/>
  <c r="F344" i="17" a="1"/>
  <c r="F344" i="17" s="1"/>
  <c r="G344" i="17"/>
  <c r="H344" i="17" a="1"/>
  <c r="H344" i="17" s="1"/>
  <c r="I344" i="17"/>
  <c r="J344" i="17" a="1"/>
  <c r="J344" i="17" s="1"/>
  <c r="K344" i="17"/>
  <c r="B345" i="17"/>
  <c r="F345" i="17" a="1"/>
  <c r="F345" i="17" s="1"/>
  <c r="G345" i="17"/>
  <c r="H345" i="17" a="1"/>
  <c r="H345" i="17" s="1"/>
  <c r="I345" i="17"/>
  <c r="J345" i="17" a="1"/>
  <c r="J345" i="17" s="1"/>
  <c r="K345" i="17"/>
  <c r="B346" i="17"/>
  <c r="F346" i="17" a="1"/>
  <c r="F346" i="17" s="1"/>
  <c r="G346" i="17"/>
  <c r="H346" i="17" a="1"/>
  <c r="H346" i="17" s="1"/>
  <c r="I346" i="17"/>
  <c r="J346" i="17" a="1"/>
  <c r="J346" i="17" s="1"/>
  <c r="K346" i="17"/>
  <c r="B347" i="17"/>
  <c r="F347" i="17" a="1"/>
  <c r="F347" i="17" s="1"/>
  <c r="G347" i="17"/>
  <c r="H347" i="17" a="1"/>
  <c r="H347" i="17" s="1"/>
  <c r="I347" i="17"/>
  <c r="J347" i="17" a="1"/>
  <c r="J347" i="17" s="1"/>
  <c r="K347" i="17"/>
  <c r="B348" i="17"/>
  <c r="F348" i="17" a="1"/>
  <c r="F348" i="17" s="1"/>
  <c r="G348" i="17"/>
  <c r="H348" i="17" a="1"/>
  <c r="H348" i="17" s="1"/>
  <c r="I348" i="17"/>
  <c r="J348" i="17" a="1"/>
  <c r="J348" i="17" s="1"/>
  <c r="K348" i="17"/>
  <c r="B349" i="17"/>
  <c r="F349" i="17" a="1"/>
  <c r="F349" i="17" s="1"/>
  <c r="G349" i="17"/>
  <c r="H349" i="17" a="1"/>
  <c r="H349" i="17" s="1"/>
  <c r="I349" i="17"/>
  <c r="J349" i="17" a="1"/>
  <c r="J349" i="17" s="1"/>
  <c r="K349" i="17"/>
  <c r="B350" i="17"/>
  <c r="F350" i="17" a="1"/>
  <c r="F350" i="17" s="1"/>
  <c r="G350" i="17"/>
  <c r="H350" i="17" a="1"/>
  <c r="H350" i="17" s="1"/>
  <c r="I350" i="17"/>
  <c r="J350" i="17" a="1"/>
  <c r="J350" i="17" s="1"/>
  <c r="K350" i="17"/>
  <c r="B351" i="17"/>
  <c r="F351" i="17" a="1"/>
  <c r="F351" i="17" s="1"/>
  <c r="G351" i="17"/>
  <c r="H351" i="17" a="1"/>
  <c r="H351" i="17" s="1"/>
  <c r="I351" i="17"/>
  <c r="J351" i="17" a="1"/>
  <c r="J351" i="17" s="1"/>
  <c r="K351" i="17"/>
  <c r="B352" i="17"/>
  <c r="F352" i="17" a="1"/>
  <c r="F352" i="17" s="1"/>
  <c r="G352" i="17"/>
  <c r="H352" i="17" a="1"/>
  <c r="H352" i="17" s="1"/>
  <c r="I352" i="17"/>
  <c r="J352" i="17" a="1"/>
  <c r="J352" i="17" s="1"/>
  <c r="K352" i="17"/>
  <c r="B353" i="17"/>
  <c r="F353" i="17" a="1"/>
  <c r="F353" i="17" s="1"/>
  <c r="G353" i="17"/>
  <c r="H353" i="17" a="1"/>
  <c r="H353" i="17" s="1"/>
  <c r="I353" i="17"/>
  <c r="J353" i="17" a="1"/>
  <c r="J353" i="17" s="1"/>
  <c r="K353" i="17"/>
  <c r="B354" i="17"/>
  <c r="F354" i="17" a="1"/>
  <c r="F354" i="17" s="1"/>
  <c r="G354" i="17"/>
  <c r="H354" i="17" a="1"/>
  <c r="H354" i="17" s="1"/>
  <c r="I354" i="17"/>
  <c r="J354" i="17" a="1"/>
  <c r="J354" i="17" s="1"/>
  <c r="K354" i="17"/>
  <c r="B355" i="17"/>
  <c r="F355" i="17" a="1"/>
  <c r="F355" i="17" s="1"/>
  <c r="G355" i="17"/>
  <c r="H355" i="17" a="1"/>
  <c r="H355" i="17" s="1"/>
  <c r="I355" i="17"/>
  <c r="J355" i="17" a="1"/>
  <c r="J355" i="17" s="1"/>
  <c r="K355" i="17"/>
  <c r="B356" i="17"/>
  <c r="F356" i="17" a="1"/>
  <c r="F356" i="17" s="1"/>
  <c r="G356" i="17"/>
  <c r="H356" i="17" a="1"/>
  <c r="H356" i="17" s="1"/>
  <c r="I356" i="17"/>
  <c r="J356" i="17" a="1"/>
  <c r="J356" i="17" s="1"/>
  <c r="K356" i="17"/>
  <c r="B357" i="17"/>
  <c r="F357" i="17" a="1"/>
  <c r="F357" i="17" s="1"/>
  <c r="G357" i="17"/>
  <c r="H357" i="17" a="1"/>
  <c r="H357" i="17" s="1"/>
  <c r="I357" i="17"/>
  <c r="J357" i="17" a="1"/>
  <c r="J357" i="17" s="1"/>
  <c r="K357" i="17"/>
  <c r="B358" i="17"/>
  <c r="F358" i="17" a="1"/>
  <c r="F358" i="17" s="1"/>
  <c r="G358" i="17"/>
  <c r="H358" i="17" a="1"/>
  <c r="H358" i="17" s="1"/>
  <c r="I358" i="17"/>
  <c r="J358" i="17" a="1"/>
  <c r="J358" i="17" s="1"/>
  <c r="K358" i="17"/>
  <c r="B359" i="17"/>
  <c r="F359" i="17" a="1"/>
  <c r="F359" i="17" s="1"/>
  <c r="G359" i="17"/>
  <c r="H359" i="17" a="1"/>
  <c r="H359" i="17" s="1"/>
  <c r="I359" i="17"/>
  <c r="J359" i="17" a="1"/>
  <c r="J359" i="17" s="1"/>
  <c r="K359" i="17"/>
  <c r="B360" i="17"/>
  <c r="F360" i="17" a="1"/>
  <c r="F360" i="17" s="1"/>
  <c r="G360" i="17"/>
  <c r="H360" i="17" a="1"/>
  <c r="H360" i="17" s="1"/>
  <c r="I360" i="17"/>
  <c r="J360" i="17" a="1"/>
  <c r="J360" i="17" s="1"/>
  <c r="K360" i="17"/>
  <c r="B361" i="17"/>
  <c r="F361" i="17" a="1"/>
  <c r="F361" i="17" s="1"/>
  <c r="G361" i="17"/>
  <c r="H361" i="17" a="1"/>
  <c r="H361" i="17" s="1"/>
  <c r="I361" i="17"/>
  <c r="J361" i="17" a="1"/>
  <c r="J361" i="17" s="1"/>
  <c r="K361" i="17"/>
  <c r="B362" i="17"/>
  <c r="F362" i="17" a="1"/>
  <c r="F362" i="17" s="1"/>
  <c r="G362" i="17"/>
  <c r="H362" i="17" a="1"/>
  <c r="H362" i="17" s="1"/>
  <c r="I362" i="17"/>
  <c r="J362" i="17" a="1"/>
  <c r="J362" i="17" s="1"/>
  <c r="K362" i="17"/>
  <c r="B363" i="17"/>
  <c r="F363" i="17" a="1"/>
  <c r="F363" i="17" s="1"/>
  <c r="G363" i="17"/>
  <c r="H363" i="17" a="1"/>
  <c r="H363" i="17" s="1"/>
  <c r="I363" i="17"/>
  <c r="J363" i="17" a="1"/>
  <c r="J363" i="17" s="1"/>
  <c r="K363" i="17"/>
  <c r="B364" i="17"/>
  <c r="F364" i="17" a="1"/>
  <c r="F364" i="17" s="1"/>
  <c r="G364" i="17"/>
  <c r="H364" i="17" a="1"/>
  <c r="H364" i="17" s="1"/>
  <c r="I364" i="17"/>
  <c r="J364" i="17" a="1"/>
  <c r="J364" i="17" s="1"/>
  <c r="K364" i="17"/>
  <c r="B365" i="17"/>
  <c r="F365" i="17" a="1"/>
  <c r="F365" i="17" s="1"/>
  <c r="G365" i="17"/>
  <c r="H365" i="17" a="1"/>
  <c r="H365" i="17" s="1"/>
  <c r="I365" i="17"/>
  <c r="J365" i="17" a="1"/>
  <c r="J365" i="17" s="1"/>
  <c r="K365" i="17"/>
  <c r="B366" i="17"/>
  <c r="F366" i="17" a="1"/>
  <c r="F366" i="17" s="1"/>
  <c r="G366" i="17"/>
  <c r="H366" i="17" a="1"/>
  <c r="H366" i="17" s="1"/>
  <c r="I366" i="17"/>
  <c r="J366" i="17" a="1"/>
  <c r="J366" i="17" s="1"/>
  <c r="K366" i="17"/>
  <c r="B367" i="17"/>
  <c r="F367" i="17" a="1"/>
  <c r="F367" i="17" s="1"/>
  <c r="G367" i="17"/>
  <c r="H367" i="17" a="1"/>
  <c r="H367" i="17" s="1"/>
  <c r="I367" i="17"/>
  <c r="J367" i="17" a="1"/>
  <c r="J367" i="17" s="1"/>
  <c r="K367" i="17"/>
  <c r="B368" i="17"/>
  <c r="F368" i="17" a="1"/>
  <c r="F368" i="17" s="1"/>
  <c r="G368" i="17"/>
  <c r="H368" i="17" a="1"/>
  <c r="H368" i="17" s="1"/>
  <c r="I368" i="17"/>
  <c r="J368" i="17" a="1"/>
  <c r="J368" i="17" s="1"/>
  <c r="K368" i="17"/>
  <c r="B369" i="17"/>
  <c r="F369" i="17" a="1"/>
  <c r="F369" i="17" s="1"/>
  <c r="G369" i="17"/>
  <c r="H369" i="17" a="1"/>
  <c r="H369" i="17" s="1"/>
  <c r="I369" i="17"/>
  <c r="J369" i="17" a="1"/>
  <c r="J369" i="17" s="1"/>
  <c r="K369" i="17"/>
  <c r="B370" i="17"/>
  <c r="F370" i="17" a="1"/>
  <c r="F370" i="17" s="1"/>
  <c r="G370" i="17"/>
  <c r="H370" i="17" a="1"/>
  <c r="H370" i="17" s="1"/>
  <c r="I370" i="17"/>
  <c r="J370" i="17" a="1"/>
  <c r="J370" i="17" s="1"/>
  <c r="K370" i="17"/>
  <c r="B371" i="17"/>
  <c r="F371" i="17" a="1"/>
  <c r="F371" i="17" s="1"/>
  <c r="G371" i="17"/>
  <c r="H371" i="17" a="1"/>
  <c r="H371" i="17" s="1"/>
  <c r="I371" i="17"/>
  <c r="J371" i="17" a="1"/>
  <c r="J371" i="17" s="1"/>
  <c r="K371" i="17"/>
  <c r="B372" i="17"/>
  <c r="F372" i="17" a="1"/>
  <c r="F372" i="17" s="1"/>
  <c r="G372" i="17"/>
  <c r="H372" i="17" a="1"/>
  <c r="H372" i="17" s="1"/>
  <c r="I372" i="17"/>
  <c r="J372" i="17" a="1"/>
  <c r="J372" i="17" s="1"/>
  <c r="K372" i="17"/>
  <c r="B373" i="17"/>
  <c r="F373" i="17" a="1"/>
  <c r="F373" i="17" s="1"/>
  <c r="G373" i="17"/>
  <c r="H373" i="17" a="1"/>
  <c r="H373" i="17" s="1"/>
  <c r="I373" i="17"/>
  <c r="J373" i="17" a="1"/>
  <c r="J373" i="17" s="1"/>
  <c r="K373" i="17"/>
  <c r="B374" i="17"/>
  <c r="F374" i="17" a="1"/>
  <c r="F374" i="17" s="1"/>
  <c r="G374" i="17"/>
  <c r="H374" i="17" a="1"/>
  <c r="H374" i="17" s="1"/>
  <c r="I374" i="17"/>
  <c r="J374" i="17" a="1"/>
  <c r="J374" i="17" s="1"/>
  <c r="K374" i="17"/>
  <c r="B375" i="17"/>
  <c r="F375" i="17" a="1"/>
  <c r="F375" i="17" s="1"/>
  <c r="G375" i="17"/>
  <c r="H375" i="17" a="1"/>
  <c r="H375" i="17" s="1"/>
  <c r="I375" i="17"/>
  <c r="J375" i="17" a="1"/>
  <c r="J375" i="17" s="1"/>
  <c r="K375" i="17"/>
  <c r="B376" i="17"/>
  <c r="F376" i="17" a="1"/>
  <c r="F376" i="17" s="1"/>
  <c r="G376" i="17"/>
  <c r="H376" i="17" a="1"/>
  <c r="H376" i="17" s="1"/>
  <c r="I376" i="17"/>
  <c r="J376" i="17" a="1"/>
  <c r="J376" i="17" s="1"/>
  <c r="K376" i="17"/>
  <c r="B377" i="17"/>
  <c r="F377" i="17" a="1"/>
  <c r="F377" i="17" s="1"/>
  <c r="G377" i="17"/>
  <c r="H377" i="17" a="1"/>
  <c r="H377" i="17" s="1"/>
  <c r="I377" i="17"/>
  <c r="J377" i="17" a="1"/>
  <c r="J377" i="17" s="1"/>
  <c r="K377" i="17"/>
  <c r="B378" i="17"/>
  <c r="F378" i="17" a="1"/>
  <c r="F378" i="17" s="1"/>
  <c r="G378" i="17"/>
  <c r="H378" i="17" a="1"/>
  <c r="H378" i="17" s="1"/>
  <c r="I378" i="17"/>
  <c r="J378" i="17" a="1"/>
  <c r="J378" i="17" s="1"/>
  <c r="K378" i="17"/>
  <c r="B379" i="17"/>
  <c r="F379" i="17" a="1"/>
  <c r="F379" i="17" s="1"/>
  <c r="G379" i="17"/>
  <c r="H379" i="17" a="1"/>
  <c r="H379" i="17" s="1"/>
  <c r="I379" i="17"/>
  <c r="J379" i="17" a="1"/>
  <c r="J379" i="17" s="1"/>
  <c r="K379" i="17"/>
  <c r="B380" i="17"/>
  <c r="B381" i="17"/>
  <c r="B382" i="17"/>
  <c r="B383" i="17"/>
  <c r="F383" i="17" a="1"/>
  <c r="F383" i="17" s="1"/>
  <c r="G383" i="17"/>
  <c r="H383" i="17" a="1"/>
  <c r="H383" i="17" s="1"/>
  <c r="I383" i="17"/>
  <c r="J383" i="17" a="1"/>
  <c r="J383" i="17" s="1"/>
  <c r="K383" i="17"/>
  <c r="B384" i="17"/>
  <c r="F384" i="17" a="1"/>
  <c r="F384" i="17" s="1"/>
  <c r="G384" i="17"/>
  <c r="H384" i="17" a="1"/>
  <c r="H384" i="17" s="1"/>
  <c r="I384" i="17"/>
  <c r="J384" i="17" a="1"/>
  <c r="J384" i="17" s="1"/>
  <c r="K384" i="17"/>
  <c r="B385" i="17"/>
  <c r="F385" i="17" a="1"/>
  <c r="F385" i="17" s="1"/>
  <c r="G385" i="17"/>
  <c r="H385" i="17" a="1"/>
  <c r="H385" i="17" s="1"/>
  <c r="I385" i="17"/>
  <c r="J385" i="17" a="1"/>
  <c r="J385" i="17" s="1"/>
  <c r="K385" i="17"/>
  <c r="B386" i="17"/>
  <c r="F386" i="17" a="1"/>
  <c r="F386" i="17" s="1"/>
  <c r="G386" i="17"/>
  <c r="H386" i="17" a="1"/>
  <c r="H386" i="17" s="1"/>
  <c r="I386" i="17"/>
  <c r="J386" i="17" a="1"/>
  <c r="J386" i="17" s="1"/>
  <c r="K386" i="17"/>
  <c r="B387" i="17"/>
  <c r="F387" i="17" a="1"/>
  <c r="F387" i="17" s="1"/>
  <c r="G387" i="17"/>
  <c r="H387" i="17" a="1"/>
  <c r="H387" i="17" s="1"/>
  <c r="I387" i="17"/>
  <c r="J387" i="17" a="1"/>
  <c r="J387" i="17" s="1"/>
  <c r="K387" i="17"/>
  <c r="B388" i="17"/>
  <c r="F388" i="17" a="1"/>
  <c r="F388" i="17" s="1"/>
  <c r="G388" i="17"/>
  <c r="H388" i="17" a="1"/>
  <c r="H388" i="17" s="1"/>
  <c r="I388" i="17"/>
  <c r="J388" i="17" a="1"/>
  <c r="J388" i="17" s="1"/>
  <c r="K388" i="17"/>
  <c r="B389" i="17"/>
  <c r="F389" i="17" a="1"/>
  <c r="F389" i="17" s="1"/>
  <c r="G389" i="17"/>
  <c r="H389" i="17" a="1"/>
  <c r="H389" i="17" s="1"/>
  <c r="I389" i="17"/>
  <c r="J389" i="17" a="1"/>
  <c r="J389" i="17" s="1"/>
  <c r="K389" i="17"/>
  <c r="B390" i="17"/>
  <c r="F390" i="17" a="1"/>
  <c r="F390" i="17" s="1"/>
  <c r="G390" i="17"/>
  <c r="H390" i="17" a="1"/>
  <c r="H390" i="17" s="1"/>
  <c r="I390" i="17"/>
  <c r="J390" i="17" a="1"/>
  <c r="J390" i="17" s="1"/>
  <c r="K390" i="17"/>
  <c r="B391" i="17"/>
  <c r="F391" i="17" a="1"/>
  <c r="F391" i="17" s="1"/>
  <c r="G391" i="17"/>
  <c r="H391" i="17" a="1"/>
  <c r="H391" i="17" s="1"/>
  <c r="I391" i="17"/>
  <c r="J391" i="17" a="1"/>
  <c r="J391" i="17" s="1"/>
  <c r="K391" i="17"/>
  <c r="B392" i="17"/>
  <c r="F392" i="17" a="1"/>
  <c r="F392" i="17" s="1"/>
  <c r="G392" i="17"/>
  <c r="H392" i="17" a="1"/>
  <c r="H392" i="17" s="1"/>
  <c r="I392" i="17"/>
  <c r="J392" i="17" a="1"/>
  <c r="J392" i="17" s="1"/>
  <c r="K392" i="17"/>
  <c r="B393" i="17"/>
  <c r="F393" i="17" a="1"/>
  <c r="F393" i="17" s="1"/>
  <c r="G393" i="17"/>
  <c r="H393" i="17" a="1"/>
  <c r="H393" i="17" s="1"/>
  <c r="I393" i="17"/>
  <c r="J393" i="17" a="1"/>
  <c r="J393" i="17" s="1"/>
  <c r="K393" i="17"/>
  <c r="B394" i="17"/>
  <c r="F394" i="17" a="1"/>
  <c r="F394" i="17" s="1"/>
  <c r="G394" i="17"/>
  <c r="H394" i="17" a="1"/>
  <c r="H394" i="17" s="1"/>
  <c r="I394" i="17"/>
  <c r="J394" i="17" a="1"/>
  <c r="J394" i="17" s="1"/>
  <c r="K394" i="17"/>
  <c r="B395" i="17"/>
  <c r="F395" i="17" a="1"/>
  <c r="F395" i="17" s="1"/>
  <c r="G395" i="17"/>
  <c r="H395" i="17" a="1"/>
  <c r="H395" i="17" s="1"/>
  <c r="I395" i="17"/>
  <c r="J395" i="17" a="1"/>
  <c r="J395" i="17" s="1"/>
  <c r="K395" i="17"/>
  <c r="B396" i="17"/>
  <c r="F396" i="17" a="1"/>
  <c r="F396" i="17" s="1"/>
  <c r="G396" i="17"/>
  <c r="H396" i="17" a="1"/>
  <c r="H396" i="17" s="1"/>
  <c r="I396" i="17"/>
  <c r="J396" i="17" a="1"/>
  <c r="J396" i="17" s="1"/>
  <c r="K396" i="17"/>
  <c r="B397" i="17"/>
  <c r="F397" i="17" a="1"/>
  <c r="F397" i="17" s="1"/>
  <c r="G397" i="17"/>
  <c r="H397" i="17" a="1"/>
  <c r="H397" i="17" s="1"/>
  <c r="I397" i="17"/>
  <c r="J397" i="17" a="1"/>
  <c r="J397" i="17" s="1"/>
  <c r="K397" i="17"/>
  <c r="B398" i="17"/>
  <c r="F398" i="17" a="1"/>
  <c r="F398" i="17" s="1"/>
  <c r="G398" i="17"/>
  <c r="H398" i="17" a="1"/>
  <c r="H398" i="17" s="1"/>
  <c r="I398" i="17"/>
  <c r="J398" i="17" a="1"/>
  <c r="J398" i="17" s="1"/>
  <c r="K398" i="17"/>
  <c r="B399" i="17"/>
  <c r="F399" i="17" a="1"/>
  <c r="F399" i="17" s="1"/>
  <c r="G399" i="17"/>
  <c r="H399" i="17" a="1"/>
  <c r="H399" i="17" s="1"/>
  <c r="I399" i="17"/>
  <c r="J399" i="17" a="1"/>
  <c r="J399" i="17" s="1"/>
  <c r="K399" i="17"/>
  <c r="B400" i="17"/>
  <c r="F400" i="17" a="1"/>
  <c r="F400" i="17" s="1"/>
  <c r="G400" i="17"/>
  <c r="H400" i="17" a="1"/>
  <c r="H400" i="17" s="1"/>
  <c r="I400" i="17"/>
  <c r="J400" i="17" a="1"/>
  <c r="J400" i="17" s="1"/>
  <c r="K400" i="17"/>
  <c r="B401" i="17"/>
  <c r="F401" i="17" a="1"/>
  <c r="F401" i="17" s="1"/>
  <c r="G401" i="17"/>
  <c r="H401" i="17" a="1"/>
  <c r="H401" i="17" s="1"/>
  <c r="I401" i="17"/>
  <c r="J401" i="17" a="1"/>
  <c r="J401" i="17" s="1"/>
  <c r="K401" i="17"/>
  <c r="B402" i="17"/>
  <c r="F402" i="17" a="1"/>
  <c r="F402" i="17" s="1"/>
  <c r="G402" i="17"/>
  <c r="H402" i="17" a="1"/>
  <c r="H402" i="17" s="1"/>
  <c r="I402" i="17"/>
  <c r="J402" i="17" a="1"/>
  <c r="J402" i="17" s="1"/>
  <c r="K402" i="17"/>
  <c r="B403" i="17"/>
  <c r="F403" i="17" a="1"/>
  <c r="F403" i="17" s="1"/>
  <c r="G403" i="17"/>
  <c r="H403" i="17" a="1"/>
  <c r="H403" i="17" s="1"/>
  <c r="I403" i="17"/>
  <c r="J403" i="17" a="1"/>
  <c r="J403" i="17" s="1"/>
  <c r="K403" i="17"/>
  <c r="B404" i="17"/>
  <c r="F404" i="17" a="1"/>
  <c r="F404" i="17" s="1"/>
  <c r="G404" i="17"/>
  <c r="H404" i="17" a="1"/>
  <c r="H404" i="17" s="1"/>
  <c r="I404" i="17"/>
  <c r="J404" i="17" a="1"/>
  <c r="J404" i="17" s="1"/>
  <c r="K404" i="17"/>
  <c r="B405" i="17"/>
  <c r="F405" i="17" a="1"/>
  <c r="F405" i="17" s="1"/>
  <c r="G405" i="17"/>
  <c r="H405" i="17" a="1"/>
  <c r="H405" i="17" s="1"/>
  <c r="I405" i="17"/>
  <c r="J405" i="17" a="1"/>
  <c r="J405" i="17" s="1"/>
  <c r="K405" i="17"/>
  <c r="B406" i="17"/>
  <c r="F406" i="17" a="1"/>
  <c r="F406" i="17" s="1"/>
  <c r="G406" i="17"/>
  <c r="H406" i="17" a="1"/>
  <c r="H406" i="17" s="1"/>
  <c r="I406" i="17"/>
  <c r="J406" i="17" a="1"/>
  <c r="J406" i="17" s="1"/>
  <c r="K406" i="17"/>
  <c r="B407" i="17"/>
  <c r="F407" i="17" a="1"/>
  <c r="F407" i="17" s="1"/>
  <c r="G407" i="17"/>
  <c r="H407" i="17" a="1"/>
  <c r="H407" i="17" s="1"/>
  <c r="I407" i="17"/>
  <c r="J407" i="17" a="1"/>
  <c r="J407" i="17" s="1"/>
  <c r="K407" i="17"/>
  <c r="B408" i="17"/>
  <c r="F408" i="17" a="1"/>
  <c r="F408" i="17" s="1"/>
  <c r="G408" i="17"/>
  <c r="H408" i="17" a="1"/>
  <c r="H408" i="17" s="1"/>
  <c r="I408" i="17"/>
  <c r="J408" i="17" a="1"/>
  <c r="J408" i="17" s="1"/>
  <c r="K408" i="17"/>
  <c r="B409" i="17"/>
  <c r="F409" i="17" a="1"/>
  <c r="F409" i="17" s="1"/>
  <c r="G409" i="17"/>
  <c r="H409" i="17" a="1"/>
  <c r="H409" i="17" s="1"/>
  <c r="I409" i="17"/>
  <c r="J409" i="17" a="1"/>
  <c r="J409" i="17" s="1"/>
  <c r="K409" i="17"/>
  <c r="B410" i="17"/>
  <c r="F410" i="17" a="1"/>
  <c r="F410" i="17" s="1"/>
  <c r="G410" i="17"/>
  <c r="H410" i="17" a="1"/>
  <c r="H410" i="17" s="1"/>
  <c r="I410" i="17"/>
  <c r="J410" i="17" a="1"/>
  <c r="J410" i="17" s="1"/>
  <c r="K410" i="17"/>
  <c r="B411" i="17"/>
  <c r="F411" i="17" a="1"/>
  <c r="F411" i="17" s="1"/>
  <c r="G411" i="17"/>
  <c r="H411" i="17" a="1"/>
  <c r="H411" i="17" s="1"/>
  <c r="I411" i="17"/>
  <c r="J411" i="17" a="1"/>
  <c r="J411" i="17" s="1"/>
  <c r="K411" i="17"/>
  <c r="B412" i="17"/>
  <c r="F412" i="17" a="1"/>
  <c r="F412" i="17" s="1"/>
  <c r="G412" i="17"/>
  <c r="H412" i="17" a="1"/>
  <c r="H412" i="17" s="1"/>
  <c r="I412" i="17"/>
  <c r="J412" i="17" a="1"/>
  <c r="J412" i="17" s="1"/>
  <c r="K412" i="17"/>
  <c r="B413" i="17"/>
  <c r="F413" i="17" a="1"/>
  <c r="F413" i="17" s="1"/>
  <c r="G413" i="17"/>
  <c r="H413" i="17" a="1"/>
  <c r="H413" i="17" s="1"/>
  <c r="I413" i="17"/>
  <c r="J413" i="17" a="1"/>
  <c r="J413" i="17" s="1"/>
  <c r="K413" i="17"/>
  <c r="B414" i="17"/>
  <c r="F414" i="17" a="1"/>
  <c r="F414" i="17" s="1"/>
  <c r="G414" i="17"/>
  <c r="H414" i="17" a="1"/>
  <c r="H414" i="17" s="1"/>
  <c r="I414" i="17"/>
  <c r="J414" i="17" a="1"/>
  <c r="J414" i="17" s="1"/>
  <c r="K414" i="17"/>
  <c r="B415" i="17"/>
  <c r="F415" i="17" a="1"/>
  <c r="F415" i="17" s="1"/>
  <c r="G415" i="17"/>
  <c r="H415" i="17" a="1"/>
  <c r="H415" i="17" s="1"/>
  <c r="I415" i="17"/>
  <c r="J415" i="17" a="1"/>
  <c r="J415" i="17" s="1"/>
  <c r="K415" i="17"/>
  <c r="B416" i="17"/>
  <c r="F416" i="17" a="1"/>
  <c r="F416" i="17" s="1"/>
  <c r="G416" i="17"/>
  <c r="H416" i="17" a="1"/>
  <c r="H416" i="17" s="1"/>
  <c r="I416" i="17"/>
  <c r="J416" i="17" a="1"/>
  <c r="J416" i="17" s="1"/>
  <c r="K416" i="17"/>
  <c r="B417" i="17"/>
  <c r="F417" i="17" a="1"/>
  <c r="F417" i="17" s="1"/>
  <c r="G417" i="17"/>
  <c r="H417" i="17" a="1"/>
  <c r="H417" i="17" s="1"/>
  <c r="I417" i="17"/>
  <c r="J417" i="17" a="1"/>
  <c r="J417" i="17" s="1"/>
  <c r="K417" i="17"/>
  <c r="B418" i="17"/>
  <c r="F418" i="17" a="1"/>
  <c r="F418" i="17" s="1"/>
  <c r="G418" i="17"/>
  <c r="H418" i="17" a="1"/>
  <c r="H418" i="17" s="1"/>
  <c r="I418" i="17"/>
  <c r="J418" i="17" a="1"/>
  <c r="J418" i="17" s="1"/>
  <c r="K418" i="17"/>
  <c r="B419" i="17"/>
  <c r="F419" i="17" a="1"/>
  <c r="F419" i="17" s="1"/>
  <c r="G419" i="17"/>
  <c r="H419" i="17" a="1"/>
  <c r="H419" i="17" s="1"/>
  <c r="I419" i="17"/>
  <c r="J419" i="17" a="1"/>
  <c r="J419" i="17" s="1"/>
  <c r="K419" i="17"/>
  <c r="B420" i="17"/>
  <c r="F420" i="17" a="1"/>
  <c r="F420" i="17" s="1"/>
  <c r="G420" i="17"/>
  <c r="H420" i="17" a="1"/>
  <c r="H420" i="17" s="1"/>
  <c r="I420" i="17"/>
  <c r="J420" i="17" a="1"/>
  <c r="J420" i="17" s="1"/>
  <c r="K420" i="17"/>
  <c r="B421" i="17"/>
  <c r="F421" i="17" a="1"/>
  <c r="F421" i="17" s="1"/>
  <c r="G421" i="17"/>
  <c r="H421" i="17" a="1"/>
  <c r="H421" i="17" s="1"/>
  <c r="I421" i="17"/>
  <c r="J421" i="17" a="1"/>
  <c r="J421" i="17" s="1"/>
  <c r="K421" i="17"/>
  <c r="B422" i="17"/>
  <c r="F422" i="17" a="1"/>
  <c r="F422" i="17" s="1"/>
  <c r="G422" i="17"/>
  <c r="H422" i="17" a="1"/>
  <c r="H422" i="17" s="1"/>
  <c r="I422" i="17"/>
  <c r="J422" i="17" a="1"/>
  <c r="J422" i="17" s="1"/>
  <c r="K422" i="17"/>
  <c r="B423" i="17"/>
  <c r="F423" i="17" a="1"/>
  <c r="F423" i="17" s="1"/>
  <c r="G423" i="17"/>
  <c r="H423" i="17" a="1"/>
  <c r="H423" i="17" s="1"/>
  <c r="I423" i="17"/>
  <c r="J423" i="17" a="1"/>
  <c r="J423" i="17" s="1"/>
  <c r="K423" i="17"/>
  <c r="B424" i="17"/>
  <c r="F424" i="17" a="1"/>
  <c r="F424" i="17" s="1"/>
  <c r="G424" i="17"/>
  <c r="H424" i="17" a="1"/>
  <c r="H424" i="17" s="1"/>
  <c r="I424" i="17"/>
  <c r="J424" i="17" a="1"/>
  <c r="J424" i="17" s="1"/>
  <c r="K424" i="17"/>
  <c r="B425" i="17"/>
  <c r="F425" i="17" a="1"/>
  <c r="F425" i="17" s="1"/>
  <c r="G425" i="17"/>
  <c r="H425" i="17" a="1"/>
  <c r="H425" i="17" s="1"/>
  <c r="I425" i="17"/>
  <c r="J425" i="17" a="1"/>
  <c r="J425" i="17" s="1"/>
  <c r="K425" i="17"/>
  <c r="B426" i="17"/>
  <c r="B329" i="17"/>
  <c r="B235" i="17"/>
  <c r="B237" i="17"/>
  <c r="B236" i="17"/>
  <c r="B238" i="17"/>
  <c r="B239" i="17"/>
  <c r="B240" i="17"/>
  <c r="B241" i="17"/>
  <c r="B242" i="17"/>
  <c r="B243" i="17"/>
  <c r="B244" i="17"/>
  <c r="B245" i="17"/>
  <c r="F245" i="17" a="1"/>
  <c r="F245" i="17" s="1"/>
  <c r="G245" i="17"/>
  <c r="H245" i="17" a="1"/>
  <c r="H245" i="17" s="1"/>
  <c r="I245" i="17"/>
  <c r="J245" i="17" a="1"/>
  <c r="J245" i="17" s="1"/>
  <c r="K245" i="17"/>
  <c r="B246" i="17"/>
  <c r="F246" i="17" a="1"/>
  <c r="F246" i="17" s="1"/>
  <c r="G246" i="17"/>
  <c r="H246" i="17" a="1"/>
  <c r="H246" i="17" s="1"/>
  <c r="I246" i="17"/>
  <c r="J246" i="17" a="1"/>
  <c r="J246" i="17" s="1"/>
  <c r="K246" i="17"/>
  <c r="B247" i="17"/>
  <c r="F247" i="17" a="1"/>
  <c r="F247" i="17" s="1"/>
  <c r="G247" i="17"/>
  <c r="H247" i="17" a="1"/>
  <c r="H247" i="17" s="1"/>
  <c r="I247" i="17"/>
  <c r="J247" i="17" a="1"/>
  <c r="J247" i="17" s="1"/>
  <c r="K247" i="17"/>
  <c r="B248" i="17"/>
  <c r="F248" i="17" a="1"/>
  <c r="F248" i="17" s="1"/>
  <c r="G248" i="17"/>
  <c r="H248" i="17" a="1"/>
  <c r="H248" i="17" s="1"/>
  <c r="I248" i="17"/>
  <c r="J248" i="17" a="1"/>
  <c r="J248" i="17" s="1"/>
  <c r="K248" i="17"/>
  <c r="B249" i="17"/>
  <c r="F249" i="17" a="1"/>
  <c r="F249" i="17" s="1"/>
  <c r="G249" i="17"/>
  <c r="H249" i="17" a="1"/>
  <c r="H249" i="17" s="1"/>
  <c r="I249" i="17"/>
  <c r="J249" i="17" a="1"/>
  <c r="J249" i="17" s="1"/>
  <c r="K249" i="17"/>
  <c r="B250" i="17"/>
  <c r="F250" i="17" a="1"/>
  <c r="F250" i="17" s="1"/>
  <c r="G250" i="17"/>
  <c r="H250" i="17" a="1"/>
  <c r="H250" i="17" s="1"/>
  <c r="I250" i="17"/>
  <c r="J250" i="17" a="1"/>
  <c r="J250" i="17" s="1"/>
  <c r="K250" i="17"/>
  <c r="B251" i="17"/>
  <c r="F251" i="17" a="1"/>
  <c r="F251" i="17" s="1"/>
  <c r="G251" i="17"/>
  <c r="H251" i="17" a="1"/>
  <c r="H251" i="17" s="1"/>
  <c r="I251" i="17"/>
  <c r="J251" i="17" a="1"/>
  <c r="J251" i="17" s="1"/>
  <c r="K251" i="17"/>
  <c r="B252" i="17"/>
  <c r="F252" i="17" a="1"/>
  <c r="F252" i="17" s="1"/>
  <c r="G252" i="17"/>
  <c r="H252" i="17" a="1"/>
  <c r="H252" i="17" s="1"/>
  <c r="I252" i="17"/>
  <c r="J252" i="17" a="1"/>
  <c r="J252" i="17" s="1"/>
  <c r="K252" i="17"/>
  <c r="B253" i="17"/>
  <c r="F253" i="17" a="1"/>
  <c r="F253" i="17" s="1"/>
  <c r="G253" i="17"/>
  <c r="H253" i="17" a="1"/>
  <c r="H253" i="17" s="1"/>
  <c r="I253" i="17"/>
  <c r="J253" i="17" a="1"/>
  <c r="J253" i="17" s="1"/>
  <c r="K253" i="17"/>
  <c r="B254" i="17"/>
  <c r="F254" i="17" a="1"/>
  <c r="F254" i="17" s="1"/>
  <c r="G254" i="17"/>
  <c r="H254" i="17" a="1"/>
  <c r="H254" i="17" s="1"/>
  <c r="I254" i="17"/>
  <c r="J254" i="17" a="1"/>
  <c r="J254" i="17" s="1"/>
  <c r="K254" i="17"/>
  <c r="B255" i="17"/>
  <c r="F255" i="17" a="1"/>
  <c r="F255" i="17" s="1"/>
  <c r="G255" i="17"/>
  <c r="H255" i="17" a="1"/>
  <c r="H255" i="17" s="1"/>
  <c r="I255" i="17"/>
  <c r="J255" i="17" a="1"/>
  <c r="J255" i="17" s="1"/>
  <c r="K255" i="17"/>
  <c r="B256" i="17"/>
  <c r="F256" i="17" a="1"/>
  <c r="F256" i="17" s="1"/>
  <c r="G256" i="17"/>
  <c r="H256" i="17" a="1"/>
  <c r="H256" i="17" s="1"/>
  <c r="I256" i="17"/>
  <c r="J256" i="17" a="1"/>
  <c r="J256" i="17" s="1"/>
  <c r="K256" i="17"/>
  <c r="B257" i="17"/>
  <c r="F257" i="17" a="1"/>
  <c r="F257" i="17" s="1"/>
  <c r="G257" i="17"/>
  <c r="H257" i="17" a="1"/>
  <c r="H257" i="17" s="1"/>
  <c r="I257" i="17"/>
  <c r="J257" i="17" a="1"/>
  <c r="J257" i="17" s="1"/>
  <c r="K257" i="17"/>
  <c r="B258" i="17"/>
  <c r="F258" i="17" a="1"/>
  <c r="F258" i="17" s="1"/>
  <c r="G258" i="17"/>
  <c r="H258" i="17" a="1"/>
  <c r="H258" i="17" s="1"/>
  <c r="I258" i="17"/>
  <c r="J258" i="17" a="1"/>
  <c r="J258" i="17" s="1"/>
  <c r="K258" i="17"/>
  <c r="B259" i="17"/>
  <c r="F259" i="17" a="1"/>
  <c r="F259" i="17" s="1"/>
  <c r="G259" i="17"/>
  <c r="H259" i="17" a="1"/>
  <c r="H259" i="17" s="1"/>
  <c r="I259" i="17"/>
  <c r="J259" i="17" a="1"/>
  <c r="J259" i="17" s="1"/>
  <c r="K259" i="17"/>
  <c r="B260" i="17"/>
  <c r="F260" i="17" a="1"/>
  <c r="F260" i="17" s="1"/>
  <c r="G260" i="17"/>
  <c r="H260" i="17" a="1"/>
  <c r="H260" i="17" s="1"/>
  <c r="I260" i="17"/>
  <c r="J260" i="17" a="1"/>
  <c r="J260" i="17" s="1"/>
  <c r="K260" i="17"/>
  <c r="B261" i="17"/>
  <c r="F261" i="17" a="1"/>
  <c r="F261" i="17" s="1"/>
  <c r="G261" i="17"/>
  <c r="H261" i="17" a="1"/>
  <c r="H261" i="17" s="1"/>
  <c r="I261" i="17"/>
  <c r="J261" i="17" a="1"/>
  <c r="J261" i="17" s="1"/>
  <c r="K261" i="17"/>
  <c r="B262" i="17"/>
  <c r="F262" i="17" a="1"/>
  <c r="F262" i="17" s="1"/>
  <c r="G262" i="17"/>
  <c r="H262" i="17" a="1"/>
  <c r="H262" i="17" s="1"/>
  <c r="I262" i="17"/>
  <c r="J262" i="17" a="1"/>
  <c r="J262" i="17" s="1"/>
  <c r="K262" i="17"/>
  <c r="B263" i="17"/>
  <c r="F263" i="17" a="1"/>
  <c r="F263" i="17" s="1"/>
  <c r="G263" i="17"/>
  <c r="H263" i="17" a="1"/>
  <c r="H263" i="17" s="1"/>
  <c r="I263" i="17"/>
  <c r="J263" i="17" a="1"/>
  <c r="J263" i="17" s="1"/>
  <c r="K263" i="17"/>
  <c r="B264" i="17"/>
  <c r="F264" i="17" a="1"/>
  <c r="F264" i="17" s="1"/>
  <c r="G264" i="17"/>
  <c r="H264" i="17" a="1"/>
  <c r="H264" i="17" s="1"/>
  <c r="I264" i="17"/>
  <c r="J264" i="17" a="1"/>
  <c r="J264" i="17" s="1"/>
  <c r="K264" i="17"/>
  <c r="B265" i="17"/>
  <c r="F265" i="17" a="1"/>
  <c r="F265" i="17" s="1"/>
  <c r="G265" i="17"/>
  <c r="H265" i="17" a="1"/>
  <c r="H265" i="17" s="1"/>
  <c r="I265" i="17"/>
  <c r="J265" i="17" a="1"/>
  <c r="J265" i="17" s="1"/>
  <c r="K265" i="17"/>
  <c r="B266" i="17"/>
  <c r="F266" i="17" a="1"/>
  <c r="F266" i="17" s="1"/>
  <c r="G266" i="17"/>
  <c r="H266" i="17" a="1"/>
  <c r="H266" i="17" s="1"/>
  <c r="I266" i="17"/>
  <c r="J266" i="17" a="1"/>
  <c r="J266" i="17" s="1"/>
  <c r="K266" i="17"/>
  <c r="B267" i="17"/>
  <c r="F267" i="17" a="1"/>
  <c r="F267" i="17" s="1"/>
  <c r="G267" i="17"/>
  <c r="H267" i="17" a="1"/>
  <c r="H267" i="17" s="1"/>
  <c r="I267" i="17"/>
  <c r="J267" i="17" a="1"/>
  <c r="J267" i="17" s="1"/>
  <c r="K267" i="17"/>
  <c r="B268" i="17"/>
  <c r="F268" i="17" a="1"/>
  <c r="F268" i="17" s="1"/>
  <c r="G268" i="17"/>
  <c r="H268" i="17" a="1"/>
  <c r="H268" i="17" s="1"/>
  <c r="I268" i="17"/>
  <c r="J268" i="17" a="1"/>
  <c r="J268" i="17" s="1"/>
  <c r="K268" i="17"/>
  <c r="B269" i="17"/>
  <c r="F269" i="17" a="1"/>
  <c r="F269" i="17" s="1"/>
  <c r="G269" i="17"/>
  <c r="H269" i="17" a="1"/>
  <c r="H269" i="17" s="1"/>
  <c r="I269" i="17"/>
  <c r="J269" i="17" a="1"/>
  <c r="J269" i="17" s="1"/>
  <c r="K269" i="17"/>
  <c r="B270" i="17"/>
  <c r="F270" i="17" a="1"/>
  <c r="F270" i="17" s="1"/>
  <c r="G270" i="17"/>
  <c r="H270" i="17" a="1"/>
  <c r="H270" i="17" s="1"/>
  <c r="I270" i="17"/>
  <c r="J270" i="17" a="1"/>
  <c r="J270" i="17" s="1"/>
  <c r="K270" i="17"/>
  <c r="B271" i="17"/>
  <c r="F271" i="17" a="1"/>
  <c r="F271" i="17" s="1"/>
  <c r="G271" i="17"/>
  <c r="H271" i="17" a="1"/>
  <c r="H271" i="17" s="1"/>
  <c r="I271" i="17"/>
  <c r="J271" i="17" a="1"/>
  <c r="J271" i="17" s="1"/>
  <c r="K271" i="17"/>
  <c r="B272" i="17"/>
  <c r="F272" i="17" a="1"/>
  <c r="F272" i="17" s="1"/>
  <c r="G272" i="17"/>
  <c r="H272" i="17" a="1"/>
  <c r="H272" i="17" s="1"/>
  <c r="I272" i="17"/>
  <c r="J272" i="17" a="1"/>
  <c r="J272" i="17" s="1"/>
  <c r="K272" i="17"/>
  <c r="B273" i="17"/>
  <c r="F273" i="17" a="1"/>
  <c r="F273" i="17" s="1"/>
  <c r="G273" i="17"/>
  <c r="H273" i="17" a="1"/>
  <c r="H273" i="17" s="1"/>
  <c r="I273" i="17"/>
  <c r="J273" i="17" a="1"/>
  <c r="J273" i="17" s="1"/>
  <c r="K273" i="17"/>
  <c r="B274" i="17"/>
  <c r="F274" i="17" a="1"/>
  <c r="F274" i="17" s="1"/>
  <c r="G274" i="17"/>
  <c r="H274" i="17" a="1"/>
  <c r="H274" i="17" s="1"/>
  <c r="I274" i="17"/>
  <c r="J274" i="17" a="1"/>
  <c r="J274" i="17" s="1"/>
  <c r="K274" i="17"/>
  <c r="B275" i="17"/>
  <c r="F275" i="17" a="1"/>
  <c r="F275" i="17" s="1"/>
  <c r="G275" i="17"/>
  <c r="H275" i="17" a="1"/>
  <c r="H275" i="17" s="1"/>
  <c r="I275" i="17"/>
  <c r="J275" i="17" a="1"/>
  <c r="J275" i="17" s="1"/>
  <c r="K275" i="17"/>
  <c r="B276" i="17"/>
  <c r="F276" i="17" a="1"/>
  <c r="F276" i="17" s="1"/>
  <c r="G276" i="17"/>
  <c r="H276" i="17" a="1"/>
  <c r="H276" i="17" s="1"/>
  <c r="I276" i="17"/>
  <c r="J276" i="17" a="1"/>
  <c r="J276" i="17" s="1"/>
  <c r="K276" i="17"/>
  <c r="B277" i="17"/>
  <c r="F277" i="17" a="1"/>
  <c r="F277" i="17" s="1"/>
  <c r="G277" i="17"/>
  <c r="H277" i="17" a="1"/>
  <c r="H277" i="17" s="1"/>
  <c r="I277" i="17"/>
  <c r="J277" i="17" a="1"/>
  <c r="J277" i="17" s="1"/>
  <c r="K277" i="17"/>
  <c r="B278" i="17"/>
  <c r="F278" i="17" a="1"/>
  <c r="F278" i="17" s="1"/>
  <c r="G278" i="17"/>
  <c r="H278" i="17" a="1"/>
  <c r="H278" i="17" s="1"/>
  <c r="I278" i="17"/>
  <c r="J278" i="17" a="1"/>
  <c r="J278" i="17" s="1"/>
  <c r="K278" i="17"/>
  <c r="B279" i="17"/>
  <c r="F279" i="17" a="1"/>
  <c r="F279" i="17" s="1"/>
  <c r="G279" i="17"/>
  <c r="H279" i="17" a="1"/>
  <c r="H279" i="17" s="1"/>
  <c r="I279" i="17"/>
  <c r="J279" i="17" a="1"/>
  <c r="J279" i="17" s="1"/>
  <c r="K279" i="17"/>
  <c r="B280" i="17"/>
  <c r="F280" i="17" a="1"/>
  <c r="F280" i="17" s="1"/>
  <c r="G280" i="17"/>
  <c r="H280" i="17" a="1"/>
  <c r="H280" i="17" s="1"/>
  <c r="I280" i="17"/>
  <c r="J280" i="17" a="1"/>
  <c r="J280" i="17" s="1"/>
  <c r="K280" i="17"/>
  <c r="B281" i="17"/>
  <c r="F281" i="17" a="1"/>
  <c r="F281" i="17" s="1"/>
  <c r="G281" i="17"/>
  <c r="H281" i="17" a="1"/>
  <c r="H281" i="17" s="1"/>
  <c r="I281" i="17"/>
  <c r="J281" i="17" a="1"/>
  <c r="J281" i="17" s="1"/>
  <c r="K281" i="17"/>
  <c r="B282" i="17"/>
  <c r="B283" i="17"/>
  <c r="B284" i="17"/>
  <c r="B285" i="17"/>
  <c r="F285" i="17" a="1"/>
  <c r="F285" i="17" s="1"/>
  <c r="G285" i="17"/>
  <c r="H285" i="17" a="1"/>
  <c r="H285" i="17" s="1"/>
  <c r="I285" i="17"/>
  <c r="J285" i="17" a="1"/>
  <c r="J285" i="17" s="1"/>
  <c r="K285" i="17"/>
  <c r="B286" i="17"/>
  <c r="F286" i="17" a="1"/>
  <c r="F286" i="17" s="1"/>
  <c r="G286" i="17"/>
  <c r="H286" i="17" a="1"/>
  <c r="H286" i="17" s="1"/>
  <c r="I286" i="17"/>
  <c r="J286" i="17" a="1"/>
  <c r="J286" i="17" s="1"/>
  <c r="K286" i="17"/>
  <c r="B287" i="17"/>
  <c r="F287" i="17" a="1"/>
  <c r="F287" i="17" s="1"/>
  <c r="G287" i="17"/>
  <c r="H287" i="17" a="1"/>
  <c r="H287" i="17" s="1"/>
  <c r="I287" i="17"/>
  <c r="J287" i="17" a="1"/>
  <c r="J287" i="17" s="1"/>
  <c r="K287" i="17"/>
  <c r="B288" i="17"/>
  <c r="F288" i="17" a="1"/>
  <c r="F288" i="17" s="1"/>
  <c r="G288" i="17"/>
  <c r="H288" i="17" a="1"/>
  <c r="H288" i="17" s="1"/>
  <c r="I288" i="17"/>
  <c r="J288" i="17" a="1"/>
  <c r="J288" i="17" s="1"/>
  <c r="K288" i="17"/>
  <c r="B289" i="17"/>
  <c r="F289" i="17" a="1"/>
  <c r="F289" i="17" s="1"/>
  <c r="G289" i="17"/>
  <c r="H289" i="17" a="1"/>
  <c r="H289" i="17" s="1"/>
  <c r="I289" i="17"/>
  <c r="J289" i="17" a="1"/>
  <c r="J289" i="17" s="1"/>
  <c r="K289" i="17"/>
  <c r="B290" i="17"/>
  <c r="F290" i="17" a="1"/>
  <c r="F290" i="17" s="1"/>
  <c r="G290" i="17"/>
  <c r="H290" i="17" a="1"/>
  <c r="H290" i="17" s="1"/>
  <c r="I290" i="17"/>
  <c r="J290" i="17" a="1"/>
  <c r="J290" i="17" s="1"/>
  <c r="K290" i="17"/>
  <c r="B291" i="17"/>
  <c r="F291" i="17" a="1"/>
  <c r="F291" i="17" s="1"/>
  <c r="G291" i="17"/>
  <c r="H291" i="17" a="1"/>
  <c r="H291" i="17" s="1"/>
  <c r="I291" i="17"/>
  <c r="J291" i="17" a="1"/>
  <c r="J291" i="17" s="1"/>
  <c r="K291" i="17"/>
  <c r="B292" i="17"/>
  <c r="F292" i="17" a="1"/>
  <c r="F292" i="17" s="1"/>
  <c r="G292" i="17"/>
  <c r="H292" i="17" a="1"/>
  <c r="H292" i="17" s="1"/>
  <c r="I292" i="17"/>
  <c r="J292" i="17" a="1"/>
  <c r="J292" i="17" s="1"/>
  <c r="K292" i="17"/>
  <c r="B293" i="17"/>
  <c r="F293" i="17" a="1"/>
  <c r="F293" i="17" s="1"/>
  <c r="G293" i="17"/>
  <c r="H293" i="17" a="1"/>
  <c r="H293" i="17" s="1"/>
  <c r="I293" i="17"/>
  <c r="J293" i="17" a="1"/>
  <c r="J293" i="17" s="1"/>
  <c r="K293" i="17"/>
  <c r="B294" i="17"/>
  <c r="F294" i="17" a="1"/>
  <c r="F294" i="17" s="1"/>
  <c r="G294" i="17"/>
  <c r="H294" i="17" a="1"/>
  <c r="H294" i="17" s="1"/>
  <c r="I294" i="17"/>
  <c r="J294" i="17" a="1"/>
  <c r="J294" i="17" s="1"/>
  <c r="K294" i="17"/>
  <c r="B295" i="17"/>
  <c r="F295" i="17" a="1"/>
  <c r="F295" i="17" s="1"/>
  <c r="G295" i="17"/>
  <c r="H295" i="17" a="1"/>
  <c r="H295" i="17" s="1"/>
  <c r="I295" i="17"/>
  <c r="J295" i="17" a="1"/>
  <c r="J295" i="17" s="1"/>
  <c r="K295" i="17"/>
  <c r="B296" i="17"/>
  <c r="F296" i="17" a="1"/>
  <c r="F296" i="17" s="1"/>
  <c r="G296" i="17"/>
  <c r="H296" i="17" a="1"/>
  <c r="H296" i="17" s="1"/>
  <c r="I296" i="17"/>
  <c r="J296" i="17" a="1"/>
  <c r="J296" i="17" s="1"/>
  <c r="K296" i="17"/>
  <c r="B297" i="17"/>
  <c r="F297" i="17" a="1"/>
  <c r="F297" i="17" s="1"/>
  <c r="G297" i="17"/>
  <c r="H297" i="17" a="1"/>
  <c r="H297" i="17" s="1"/>
  <c r="I297" i="17"/>
  <c r="J297" i="17" a="1"/>
  <c r="J297" i="17" s="1"/>
  <c r="K297" i="17"/>
  <c r="B298" i="17"/>
  <c r="F298" i="17" a="1"/>
  <c r="F298" i="17" s="1"/>
  <c r="G298" i="17"/>
  <c r="H298" i="17" a="1"/>
  <c r="H298" i="17" s="1"/>
  <c r="I298" i="17"/>
  <c r="J298" i="17" a="1"/>
  <c r="J298" i="17" s="1"/>
  <c r="K298" i="17"/>
  <c r="B299" i="17"/>
  <c r="F299" i="17" a="1"/>
  <c r="F299" i="17" s="1"/>
  <c r="G299" i="17"/>
  <c r="H299" i="17" a="1"/>
  <c r="H299" i="17" s="1"/>
  <c r="I299" i="17"/>
  <c r="J299" i="17" a="1"/>
  <c r="J299" i="17" s="1"/>
  <c r="K299" i="17"/>
  <c r="B300" i="17"/>
  <c r="F300" i="17" a="1"/>
  <c r="F300" i="17" s="1"/>
  <c r="G300" i="17"/>
  <c r="H300" i="17" a="1"/>
  <c r="H300" i="17" s="1"/>
  <c r="I300" i="17"/>
  <c r="J300" i="17" a="1"/>
  <c r="J300" i="17" s="1"/>
  <c r="K300" i="17"/>
  <c r="B301" i="17"/>
  <c r="F301" i="17" a="1"/>
  <c r="F301" i="17" s="1"/>
  <c r="G301" i="17"/>
  <c r="H301" i="17" a="1"/>
  <c r="H301" i="17" s="1"/>
  <c r="I301" i="17"/>
  <c r="J301" i="17" a="1"/>
  <c r="J301" i="17" s="1"/>
  <c r="K301" i="17"/>
  <c r="B302" i="17"/>
  <c r="F302" i="17" a="1"/>
  <c r="F302" i="17" s="1"/>
  <c r="G302" i="17"/>
  <c r="H302" i="17" a="1"/>
  <c r="H302" i="17" s="1"/>
  <c r="I302" i="17"/>
  <c r="J302" i="17" a="1"/>
  <c r="J302" i="17" s="1"/>
  <c r="K302" i="17"/>
  <c r="B303" i="17"/>
  <c r="F303" i="17" a="1"/>
  <c r="F303" i="17" s="1"/>
  <c r="G303" i="17"/>
  <c r="H303" i="17" a="1"/>
  <c r="H303" i="17" s="1"/>
  <c r="I303" i="17"/>
  <c r="J303" i="17" a="1"/>
  <c r="J303" i="17" s="1"/>
  <c r="K303" i="17"/>
  <c r="B304" i="17"/>
  <c r="F304" i="17" a="1"/>
  <c r="F304" i="17" s="1"/>
  <c r="G304" i="17"/>
  <c r="H304" i="17" a="1"/>
  <c r="H304" i="17" s="1"/>
  <c r="I304" i="17"/>
  <c r="J304" i="17" a="1"/>
  <c r="J304" i="17" s="1"/>
  <c r="K304" i="17"/>
  <c r="B305" i="17"/>
  <c r="F305" i="17" a="1"/>
  <c r="F305" i="17" s="1"/>
  <c r="G305" i="17"/>
  <c r="H305" i="17" a="1"/>
  <c r="H305" i="17" s="1"/>
  <c r="I305" i="17"/>
  <c r="J305" i="17" a="1"/>
  <c r="J305" i="17" s="1"/>
  <c r="K305" i="17"/>
  <c r="B306" i="17"/>
  <c r="F306" i="17" a="1"/>
  <c r="F306" i="17" s="1"/>
  <c r="G306" i="17"/>
  <c r="H306" i="17" a="1"/>
  <c r="H306" i="17" s="1"/>
  <c r="I306" i="17"/>
  <c r="J306" i="17" a="1"/>
  <c r="J306" i="17" s="1"/>
  <c r="K306" i="17"/>
  <c r="B307" i="17"/>
  <c r="F307" i="17" a="1"/>
  <c r="F307" i="17" s="1"/>
  <c r="G307" i="17"/>
  <c r="H307" i="17" a="1"/>
  <c r="H307" i="17" s="1"/>
  <c r="I307" i="17"/>
  <c r="J307" i="17" a="1"/>
  <c r="J307" i="17" s="1"/>
  <c r="K307" i="17"/>
  <c r="B308" i="17"/>
  <c r="F308" i="17" a="1"/>
  <c r="F308" i="17" s="1"/>
  <c r="G308" i="17"/>
  <c r="H308" i="17" a="1"/>
  <c r="H308" i="17" s="1"/>
  <c r="I308" i="17"/>
  <c r="J308" i="17" a="1"/>
  <c r="J308" i="17" s="1"/>
  <c r="K308" i="17"/>
  <c r="B309" i="17"/>
  <c r="F309" i="17" a="1"/>
  <c r="F309" i="17" s="1"/>
  <c r="G309" i="17"/>
  <c r="H309" i="17" a="1"/>
  <c r="H309" i="17" s="1"/>
  <c r="I309" i="17"/>
  <c r="J309" i="17" a="1"/>
  <c r="J309" i="17" s="1"/>
  <c r="K309" i="17"/>
  <c r="B310" i="17"/>
  <c r="F310" i="17" a="1"/>
  <c r="F310" i="17" s="1"/>
  <c r="G310" i="17"/>
  <c r="H310" i="17" a="1"/>
  <c r="H310" i="17" s="1"/>
  <c r="I310" i="17"/>
  <c r="J310" i="17" a="1"/>
  <c r="J310" i="17" s="1"/>
  <c r="K310" i="17"/>
  <c r="B311" i="17"/>
  <c r="F311" i="17" a="1"/>
  <c r="F311" i="17" s="1"/>
  <c r="G311" i="17"/>
  <c r="H311" i="17" a="1"/>
  <c r="H311" i="17" s="1"/>
  <c r="I311" i="17"/>
  <c r="J311" i="17" a="1"/>
  <c r="J311" i="17" s="1"/>
  <c r="K311" i="17"/>
  <c r="B312" i="17"/>
  <c r="F312" i="17" a="1"/>
  <c r="F312" i="17" s="1"/>
  <c r="G312" i="17"/>
  <c r="H312" i="17" a="1"/>
  <c r="H312" i="17" s="1"/>
  <c r="I312" i="17"/>
  <c r="J312" i="17" a="1"/>
  <c r="J312" i="17" s="1"/>
  <c r="K312" i="17"/>
  <c r="B313" i="17"/>
  <c r="F313" i="17" a="1"/>
  <c r="F313" i="17" s="1"/>
  <c r="G313" i="17"/>
  <c r="H313" i="17" a="1"/>
  <c r="H313" i="17" s="1"/>
  <c r="I313" i="17"/>
  <c r="J313" i="17" a="1"/>
  <c r="J313" i="17" s="1"/>
  <c r="K313" i="17"/>
  <c r="B314" i="17"/>
  <c r="F314" i="17" a="1"/>
  <c r="F314" i="17" s="1"/>
  <c r="G314" i="17"/>
  <c r="H314" i="17" a="1"/>
  <c r="H314" i="17" s="1"/>
  <c r="I314" i="17"/>
  <c r="J314" i="17" a="1"/>
  <c r="J314" i="17" s="1"/>
  <c r="K314" i="17"/>
  <c r="B315" i="17"/>
  <c r="F315" i="17" a="1"/>
  <c r="F315" i="17" s="1"/>
  <c r="G315" i="17"/>
  <c r="H315" i="17" a="1"/>
  <c r="H315" i="17" s="1"/>
  <c r="I315" i="17"/>
  <c r="J315" i="17" a="1"/>
  <c r="J315" i="17" s="1"/>
  <c r="K315" i="17"/>
  <c r="B316" i="17"/>
  <c r="F316" i="17" a="1"/>
  <c r="F316" i="17" s="1"/>
  <c r="G316" i="17"/>
  <c r="H316" i="17" a="1"/>
  <c r="H316" i="17" s="1"/>
  <c r="I316" i="17"/>
  <c r="J316" i="17" a="1"/>
  <c r="J316" i="17" s="1"/>
  <c r="K316" i="17"/>
  <c r="B317" i="17"/>
  <c r="F317" i="17" a="1"/>
  <c r="F317" i="17" s="1"/>
  <c r="G317" i="17"/>
  <c r="H317" i="17" a="1"/>
  <c r="H317" i="17" s="1"/>
  <c r="I317" i="17"/>
  <c r="J317" i="17" a="1"/>
  <c r="J317" i="17" s="1"/>
  <c r="K317" i="17"/>
  <c r="B318" i="17"/>
  <c r="F318" i="17" a="1"/>
  <c r="F318" i="17" s="1"/>
  <c r="G318" i="17"/>
  <c r="H318" i="17" a="1"/>
  <c r="H318" i="17" s="1"/>
  <c r="I318" i="17"/>
  <c r="J318" i="17" a="1"/>
  <c r="J318" i="17" s="1"/>
  <c r="K318" i="17"/>
  <c r="B319" i="17"/>
  <c r="F319" i="17" a="1"/>
  <c r="F319" i="17" s="1"/>
  <c r="G319" i="17"/>
  <c r="H319" i="17" a="1"/>
  <c r="H319" i="17" s="1"/>
  <c r="I319" i="17"/>
  <c r="J319" i="17" a="1"/>
  <c r="J319" i="17" s="1"/>
  <c r="K319" i="17"/>
  <c r="B320" i="17"/>
  <c r="F320" i="17" a="1"/>
  <c r="F320" i="17" s="1"/>
  <c r="G320" i="17"/>
  <c r="H320" i="17" a="1"/>
  <c r="H320" i="17" s="1"/>
  <c r="I320" i="17"/>
  <c r="J320" i="17" a="1"/>
  <c r="J320" i="17" s="1"/>
  <c r="K320" i="17"/>
  <c r="B321" i="17"/>
  <c r="F321" i="17" a="1"/>
  <c r="F321" i="17" s="1"/>
  <c r="G321" i="17"/>
  <c r="H321" i="17" a="1"/>
  <c r="H321" i="17" s="1"/>
  <c r="I321" i="17"/>
  <c r="J321" i="17" a="1"/>
  <c r="J321" i="17" s="1"/>
  <c r="K321" i="17"/>
  <c r="B322" i="17"/>
  <c r="F322" i="17" a="1"/>
  <c r="F322" i="17" s="1"/>
  <c r="G322" i="17"/>
  <c r="H322" i="17" a="1"/>
  <c r="H322" i="17" s="1"/>
  <c r="I322" i="17"/>
  <c r="J322" i="17" a="1"/>
  <c r="J322" i="17" s="1"/>
  <c r="K322" i="17"/>
  <c r="B323" i="17"/>
  <c r="F323" i="17" a="1"/>
  <c r="F323" i="17" s="1"/>
  <c r="G323" i="17"/>
  <c r="H323" i="17" a="1"/>
  <c r="H323" i="17" s="1"/>
  <c r="I323" i="17"/>
  <c r="J323" i="17" a="1"/>
  <c r="J323" i="17" s="1"/>
  <c r="K323" i="17"/>
  <c r="B324" i="17"/>
  <c r="F324" i="17" a="1"/>
  <c r="F324" i="17" s="1"/>
  <c r="G324" i="17"/>
  <c r="H324" i="17" a="1"/>
  <c r="H324" i="17" s="1"/>
  <c r="I324" i="17"/>
  <c r="J324" i="17" a="1"/>
  <c r="J324" i="17" s="1"/>
  <c r="K324" i="17"/>
  <c r="B325" i="17"/>
  <c r="F325" i="17" a="1"/>
  <c r="F325" i="17" s="1"/>
  <c r="G325" i="17"/>
  <c r="H325" i="17" a="1"/>
  <c r="H325" i="17" s="1"/>
  <c r="I325" i="17"/>
  <c r="J325" i="17" a="1"/>
  <c r="J325" i="17" s="1"/>
  <c r="K325" i="17"/>
  <c r="B326" i="17"/>
  <c r="F326" i="17" a="1"/>
  <c r="F326" i="17" s="1"/>
  <c r="G326" i="17"/>
  <c r="H326" i="17" a="1"/>
  <c r="H326" i="17" s="1"/>
  <c r="I326" i="17"/>
  <c r="J326" i="17" a="1"/>
  <c r="J326" i="17" s="1"/>
  <c r="K326" i="17"/>
  <c r="B327" i="17"/>
  <c r="F327" i="17" a="1"/>
  <c r="F327" i="17" s="1"/>
  <c r="G327" i="17"/>
  <c r="H327" i="17" a="1"/>
  <c r="H327" i="17" s="1"/>
  <c r="I327" i="17"/>
  <c r="J327" i="17" a="1"/>
  <c r="J327" i="17" s="1"/>
  <c r="K327" i="17"/>
  <c r="B328" i="17"/>
  <c r="B230" i="17"/>
  <c r="B140" i="17"/>
  <c r="B137" i="17"/>
  <c r="B141" i="17"/>
  <c r="B143" i="17"/>
  <c r="B144" i="17"/>
  <c r="B138" i="17"/>
  <c r="B139" i="17"/>
  <c r="B142" i="17"/>
  <c r="B145" i="17"/>
  <c r="B146" i="17"/>
  <c r="G146" i="17"/>
  <c r="I146" i="17"/>
  <c r="K146" i="17"/>
  <c r="B147" i="17"/>
  <c r="G147" i="17"/>
  <c r="I147" i="17"/>
  <c r="K147" i="17"/>
  <c r="B148" i="17"/>
  <c r="G148" i="17"/>
  <c r="I148" i="17"/>
  <c r="K148" i="17"/>
  <c r="B149" i="17"/>
  <c r="G149" i="17"/>
  <c r="I149" i="17"/>
  <c r="K149" i="17"/>
  <c r="B150" i="17"/>
  <c r="G150" i="17"/>
  <c r="I150" i="17"/>
  <c r="K150" i="17"/>
  <c r="B151" i="17"/>
  <c r="G151" i="17"/>
  <c r="I151" i="17"/>
  <c r="K151" i="17"/>
  <c r="B152" i="17"/>
  <c r="G152" i="17"/>
  <c r="I152" i="17"/>
  <c r="K152" i="17"/>
  <c r="B153" i="17"/>
  <c r="G153" i="17"/>
  <c r="I153" i="17"/>
  <c r="K153" i="17"/>
  <c r="B154" i="17"/>
  <c r="G154" i="17"/>
  <c r="I154" i="17"/>
  <c r="K154" i="17"/>
  <c r="B155" i="17"/>
  <c r="G155" i="17"/>
  <c r="I155" i="17"/>
  <c r="K155" i="17"/>
  <c r="B156" i="17"/>
  <c r="G156" i="17"/>
  <c r="I156" i="17"/>
  <c r="K156" i="17"/>
  <c r="B157" i="17"/>
  <c r="G157" i="17"/>
  <c r="I157" i="17"/>
  <c r="K157" i="17"/>
  <c r="B158" i="17"/>
  <c r="G158" i="17"/>
  <c r="I158" i="17"/>
  <c r="K158" i="17"/>
  <c r="B159" i="17"/>
  <c r="G159" i="17"/>
  <c r="I159" i="17"/>
  <c r="K159" i="17"/>
  <c r="B160" i="17"/>
  <c r="G160" i="17"/>
  <c r="I160" i="17"/>
  <c r="K160" i="17"/>
  <c r="B161" i="17"/>
  <c r="G161" i="17"/>
  <c r="I161" i="17"/>
  <c r="K161" i="17"/>
  <c r="B162" i="17"/>
  <c r="G162" i="17"/>
  <c r="I162" i="17"/>
  <c r="K162" i="17"/>
  <c r="B163" i="17"/>
  <c r="G163" i="17"/>
  <c r="I163" i="17"/>
  <c r="K163" i="17"/>
  <c r="B164" i="17"/>
  <c r="G164" i="17"/>
  <c r="I164" i="17"/>
  <c r="K164" i="17"/>
  <c r="B165" i="17"/>
  <c r="G165" i="17"/>
  <c r="I165" i="17"/>
  <c r="K165" i="17"/>
  <c r="B166" i="17"/>
  <c r="G166" i="17"/>
  <c r="I166" i="17"/>
  <c r="K166" i="17"/>
  <c r="B167" i="17"/>
  <c r="G167" i="17"/>
  <c r="I167" i="17"/>
  <c r="K167" i="17"/>
  <c r="B168" i="17"/>
  <c r="G168" i="17"/>
  <c r="I168" i="17"/>
  <c r="K168" i="17"/>
  <c r="B169" i="17"/>
  <c r="G169" i="17"/>
  <c r="I169" i="17"/>
  <c r="K169" i="17"/>
  <c r="B170" i="17"/>
  <c r="G170" i="17"/>
  <c r="I170" i="17"/>
  <c r="K170" i="17"/>
  <c r="B171" i="17"/>
  <c r="G171" i="17"/>
  <c r="I171" i="17"/>
  <c r="K171" i="17"/>
  <c r="B172" i="17"/>
  <c r="G172" i="17"/>
  <c r="I172" i="17"/>
  <c r="K172" i="17"/>
  <c r="B173" i="17"/>
  <c r="G173" i="17"/>
  <c r="I173" i="17"/>
  <c r="K173" i="17"/>
  <c r="B174" i="17"/>
  <c r="G174" i="17"/>
  <c r="I174" i="17"/>
  <c r="K174" i="17"/>
  <c r="B175" i="17"/>
  <c r="G175" i="17"/>
  <c r="I175" i="17"/>
  <c r="K175" i="17"/>
  <c r="B176" i="17"/>
  <c r="G176" i="17"/>
  <c r="I176" i="17"/>
  <c r="K176" i="17"/>
  <c r="B177" i="17"/>
  <c r="G177" i="17"/>
  <c r="I177" i="17"/>
  <c r="K177" i="17"/>
  <c r="B178" i="17"/>
  <c r="G178" i="17"/>
  <c r="I178" i="17"/>
  <c r="K178" i="17"/>
  <c r="B179" i="17"/>
  <c r="G179" i="17"/>
  <c r="I179" i="17"/>
  <c r="K179" i="17"/>
  <c r="B180" i="17"/>
  <c r="G180" i="17"/>
  <c r="I180" i="17"/>
  <c r="K180" i="17"/>
  <c r="B181" i="17"/>
  <c r="G181" i="17"/>
  <c r="I181" i="17"/>
  <c r="K181" i="17"/>
  <c r="B182" i="17"/>
  <c r="G182" i="17"/>
  <c r="I182" i="17"/>
  <c r="K182" i="17"/>
  <c r="B183" i="17"/>
  <c r="G183" i="17"/>
  <c r="I183" i="17"/>
  <c r="K183" i="17"/>
  <c r="B184" i="17"/>
  <c r="B185" i="17"/>
  <c r="B186" i="17"/>
  <c r="B187" i="17"/>
  <c r="G187" i="17"/>
  <c r="I187" i="17"/>
  <c r="K187" i="17"/>
  <c r="B188" i="17"/>
  <c r="G188" i="17"/>
  <c r="I188" i="17"/>
  <c r="K188" i="17"/>
  <c r="B189" i="17"/>
  <c r="G189" i="17"/>
  <c r="I189" i="17"/>
  <c r="K189" i="17"/>
  <c r="B190" i="17"/>
  <c r="G190" i="17"/>
  <c r="I190" i="17"/>
  <c r="K190" i="17"/>
  <c r="B191" i="17"/>
  <c r="G191" i="17"/>
  <c r="I191" i="17"/>
  <c r="K191" i="17"/>
  <c r="B192" i="17"/>
  <c r="G192" i="17"/>
  <c r="I192" i="17"/>
  <c r="K192" i="17"/>
  <c r="B193" i="17"/>
  <c r="G193" i="17"/>
  <c r="I193" i="17"/>
  <c r="K193" i="17"/>
  <c r="B194" i="17"/>
  <c r="G194" i="17"/>
  <c r="I194" i="17"/>
  <c r="K194" i="17"/>
  <c r="B195" i="17"/>
  <c r="G195" i="17"/>
  <c r="I195" i="17"/>
  <c r="K195" i="17"/>
  <c r="B196" i="17"/>
  <c r="G196" i="17"/>
  <c r="I196" i="17"/>
  <c r="K196" i="17"/>
  <c r="B197" i="17"/>
  <c r="G197" i="17"/>
  <c r="I197" i="17"/>
  <c r="K197" i="17"/>
  <c r="B198" i="17"/>
  <c r="G198" i="17"/>
  <c r="I198" i="17"/>
  <c r="K198" i="17"/>
  <c r="B199" i="17"/>
  <c r="G199" i="17"/>
  <c r="I199" i="17"/>
  <c r="K199" i="17"/>
  <c r="B200" i="17"/>
  <c r="G200" i="17"/>
  <c r="I200" i="17"/>
  <c r="K200" i="17"/>
  <c r="B201" i="17"/>
  <c r="G201" i="17"/>
  <c r="I201" i="17"/>
  <c r="K201" i="17"/>
  <c r="B202" i="17"/>
  <c r="G202" i="17"/>
  <c r="I202" i="17"/>
  <c r="K202" i="17"/>
  <c r="B203" i="17"/>
  <c r="G203" i="17"/>
  <c r="I203" i="17"/>
  <c r="K203" i="17"/>
  <c r="B204" i="17"/>
  <c r="G204" i="17"/>
  <c r="I204" i="17"/>
  <c r="K204" i="17"/>
  <c r="B205" i="17"/>
  <c r="G205" i="17"/>
  <c r="I205" i="17"/>
  <c r="K205" i="17"/>
  <c r="B206" i="17"/>
  <c r="G206" i="17"/>
  <c r="I206" i="17"/>
  <c r="K206" i="17"/>
  <c r="B207" i="17"/>
  <c r="G207" i="17"/>
  <c r="I207" i="17"/>
  <c r="K207" i="17"/>
  <c r="B208" i="17"/>
  <c r="G208" i="17"/>
  <c r="I208" i="17"/>
  <c r="K208" i="17"/>
  <c r="B209" i="17"/>
  <c r="G209" i="17"/>
  <c r="I209" i="17"/>
  <c r="K209" i="17"/>
  <c r="B210" i="17"/>
  <c r="G210" i="17"/>
  <c r="I210" i="17"/>
  <c r="K210" i="17"/>
  <c r="B211" i="17"/>
  <c r="G211" i="17"/>
  <c r="I211" i="17"/>
  <c r="K211" i="17"/>
  <c r="B212" i="17"/>
  <c r="G212" i="17"/>
  <c r="I212" i="17"/>
  <c r="K212" i="17"/>
  <c r="B213" i="17"/>
  <c r="G213" i="17"/>
  <c r="I213" i="17"/>
  <c r="K213" i="17"/>
  <c r="B214" i="17"/>
  <c r="G214" i="17"/>
  <c r="I214" i="17"/>
  <c r="K214" i="17"/>
  <c r="B215" i="17"/>
  <c r="G215" i="17"/>
  <c r="I215" i="17"/>
  <c r="K215" i="17"/>
  <c r="B216" i="17"/>
  <c r="G216" i="17"/>
  <c r="I216" i="17"/>
  <c r="K216" i="17"/>
  <c r="B217" i="17"/>
  <c r="G217" i="17"/>
  <c r="I217" i="17"/>
  <c r="K217" i="17"/>
  <c r="B218" i="17"/>
  <c r="G218" i="17"/>
  <c r="I218" i="17"/>
  <c r="K218" i="17"/>
  <c r="B219" i="17"/>
  <c r="G219" i="17"/>
  <c r="I219" i="17"/>
  <c r="K219" i="17"/>
  <c r="B220" i="17"/>
  <c r="G220" i="17"/>
  <c r="I220" i="17"/>
  <c r="K220" i="17"/>
  <c r="B221" i="17"/>
  <c r="G221" i="17"/>
  <c r="I221" i="17"/>
  <c r="K221" i="17"/>
  <c r="B222" i="17"/>
  <c r="G222" i="17"/>
  <c r="I222" i="17"/>
  <c r="K222" i="17"/>
  <c r="B223" i="17"/>
  <c r="G223" i="17"/>
  <c r="I223" i="17"/>
  <c r="K223" i="17"/>
  <c r="B224" i="17"/>
  <c r="G224" i="17"/>
  <c r="I224" i="17"/>
  <c r="K224" i="17"/>
  <c r="B225" i="17"/>
  <c r="G225" i="17"/>
  <c r="I225" i="17"/>
  <c r="K225" i="17"/>
  <c r="B226" i="17"/>
  <c r="G226" i="17"/>
  <c r="I226" i="17"/>
  <c r="K226" i="17"/>
  <c r="B227" i="17"/>
  <c r="G227" i="17"/>
  <c r="I227" i="17"/>
  <c r="K227" i="17"/>
  <c r="B228" i="17"/>
  <c r="G228" i="17"/>
  <c r="I228" i="17"/>
  <c r="K228" i="17"/>
  <c r="B229" i="17"/>
  <c r="G229" i="17"/>
  <c r="I229" i="17"/>
  <c r="K229" i="17"/>
  <c r="B231" i="17"/>
  <c r="B133" i="17"/>
  <c r="B39" i="17"/>
  <c r="B43" i="17"/>
  <c r="B45" i="17"/>
  <c r="B41" i="17"/>
  <c r="B46" i="17"/>
  <c r="B44" i="17"/>
  <c r="B42" i="17"/>
  <c r="B40" i="17"/>
  <c r="B47" i="17"/>
  <c r="B48" i="17"/>
  <c r="G48" i="17"/>
  <c r="I48" i="17"/>
  <c r="K48" i="17"/>
  <c r="B49" i="17"/>
  <c r="G49" i="17"/>
  <c r="I49" i="17"/>
  <c r="K49" i="17"/>
  <c r="B50" i="17"/>
  <c r="G50" i="17"/>
  <c r="I50" i="17"/>
  <c r="K50" i="17"/>
  <c r="B51" i="17"/>
  <c r="G51" i="17"/>
  <c r="I51" i="17"/>
  <c r="K51" i="17"/>
  <c r="B52" i="17"/>
  <c r="G52" i="17"/>
  <c r="I52" i="17"/>
  <c r="K52" i="17"/>
  <c r="B53" i="17"/>
  <c r="G53" i="17"/>
  <c r="I53" i="17"/>
  <c r="K53" i="17"/>
  <c r="B54" i="17"/>
  <c r="G54" i="17"/>
  <c r="I54" i="17"/>
  <c r="K54" i="17"/>
  <c r="B55" i="17"/>
  <c r="G55" i="17"/>
  <c r="I55" i="17"/>
  <c r="K55" i="17"/>
  <c r="B56" i="17"/>
  <c r="G56" i="17"/>
  <c r="I56" i="17"/>
  <c r="K56" i="17"/>
  <c r="B57" i="17"/>
  <c r="G57" i="17"/>
  <c r="I57" i="17"/>
  <c r="K57" i="17"/>
  <c r="B58" i="17"/>
  <c r="G58" i="17"/>
  <c r="I58" i="17"/>
  <c r="K58" i="17"/>
  <c r="B59" i="17"/>
  <c r="G59" i="17"/>
  <c r="I59" i="17"/>
  <c r="K59" i="17"/>
  <c r="B60" i="17"/>
  <c r="G60" i="17"/>
  <c r="I60" i="17"/>
  <c r="K60" i="17"/>
  <c r="B61" i="17"/>
  <c r="G61" i="17"/>
  <c r="I61" i="17"/>
  <c r="K61" i="17"/>
  <c r="B62" i="17"/>
  <c r="G62" i="17"/>
  <c r="I62" i="17"/>
  <c r="K62" i="17"/>
  <c r="B63" i="17"/>
  <c r="G63" i="17"/>
  <c r="I63" i="17"/>
  <c r="K63" i="17"/>
  <c r="B64" i="17"/>
  <c r="G64" i="17"/>
  <c r="I64" i="17"/>
  <c r="K64" i="17"/>
  <c r="B65" i="17"/>
  <c r="G65" i="17"/>
  <c r="I65" i="17"/>
  <c r="K65" i="17"/>
  <c r="B66" i="17"/>
  <c r="G66" i="17"/>
  <c r="I66" i="17"/>
  <c r="K66" i="17"/>
  <c r="B67" i="17"/>
  <c r="G67" i="17"/>
  <c r="I67" i="17"/>
  <c r="K67" i="17"/>
  <c r="B68" i="17"/>
  <c r="G68" i="17"/>
  <c r="I68" i="17"/>
  <c r="K68" i="17"/>
  <c r="B69" i="17"/>
  <c r="G69" i="17"/>
  <c r="I69" i="17"/>
  <c r="K69" i="17"/>
  <c r="B70" i="17"/>
  <c r="G70" i="17"/>
  <c r="I70" i="17"/>
  <c r="K70" i="17"/>
  <c r="B71" i="17"/>
  <c r="G71" i="17"/>
  <c r="I71" i="17"/>
  <c r="K71" i="17"/>
  <c r="B72" i="17"/>
  <c r="G72" i="17"/>
  <c r="I72" i="17"/>
  <c r="K72" i="17"/>
  <c r="B73" i="17"/>
  <c r="G73" i="17"/>
  <c r="I73" i="17"/>
  <c r="K73" i="17"/>
  <c r="B74" i="17"/>
  <c r="G74" i="17"/>
  <c r="I74" i="17"/>
  <c r="K74" i="17"/>
  <c r="B75" i="17"/>
  <c r="G75" i="17"/>
  <c r="I75" i="17"/>
  <c r="K75" i="17"/>
  <c r="B76" i="17"/>
  <c r="G76" i="17"/>
  <c r="I76" i="17"/>
  <c r="K76" i="17"/>
  <c r="B77" i="17"/>
  <c r="G77" i="17"/>
  <c r="I77" i="17"/>
  <c r="K77" i="17"/>
  <c r="B78" i="17"/>
  <c r="G78" i="17"/>
  <c r="I78" i="17"/>
  <c r="K78" i="17"/>
  <c r="B79" i="17"/>
  <c r="G79" i="17"/>
  <c r="I79" i="17"/>
  <c r="K79" i="17"/>
  <c r="B80" i="17"/>
  <c r="G80" i="17"/>
  <c r="I80" i="17"/>
  <c r="K80" i="17"/>
  <c r="B81" i="17"/>
  <c r="G81" i="17"/>
  <c r="I81" i="17"/>
  <c r="K81" i="17"/>
  <c r="B82" i="17"/>
  <c r="G82" i="17"/>
  <c r="I82" i="17"/>
  <c r="K82" i="17"/>
  <c r="B83" i="17"/>
  <c r="G83" i="17"/>
  <c r="I83" i="17"/>
  <c r="K83" i="17"/>
  <c r="B84" i="17"/>
  <c r="G84" i="17"/>
  <c r="I84" i="17"/>
  <c r="K84" i="17"/>
  <c r="B85" i="17"/>
  <c r="G85" i="17"/>
  <c r="I85" i="17"/>
  <c r="K85" i="17"/>
  <c r="B86" i="17"/>
  <c r="B87" i="17"/>
  <c r="B88" i="17"/>
  <c r="B89" i="17"/>
  <c r="G89" i="17"/>
  <c r="I89" i="17"/>
  <c r="K89" i="17"/>
  <c r="B90" i="17"/>
  <c r="G90" i="17"/>
  <c r="I90" i="17"/>
  <c r="K90" i="17"/>
  <c r="B91" i="17"/>
  <c r="G91" i="17"/>
  <c r="I91" i="17"/>
  <c r="K91" i="17"/>
  <c r="B92" i="17"/>
  <c r="G92" i="17"/>
  <c r="I92" i="17"/>
  <c r="K92" i="17"/>
  <c r="B93" i="17"/>
  <c r="G93" i="17"/>
  <c r="I93" i="17"/>
  <c r="K93" i="17"/>
  <c r="B94" i="17"/>
  <c r="G94" i="17"/>
  <c r="I94" i="17"/>
  <c r="K94" i="17"/>
  <c r="B95" i="17"/>
  <c r="G95" i="17"/>
  <c r="I95" i="17"/>
  <c r="K95" i="17"/>
  <c r="B96" i="17"/>
  <c r="G96" i="17"/>
  <c r="I96" i="17"/>
  <c r="K96" i="17"/>
  <c r="B97" i="17"/>
  <c r="G97" i="17"/>
  <c r="I97" i="17"/>
  <c r="K97" i="17"/>
  <c r="B98" i="17"/>
  <c r="G98" i="17"/>
  <c r="I98" i="17"/>
  <c r="K98" i="17"/>
  <c r="B99" i="17"/>
  <c r="G99" i="17"/>
  <c r="I99" i="17"/>
  <c r="K99" i="17"/>
  <c r="B100" i="17"/>
  <c r="G100" i="17"/>
  <c r="I100" i="17"/>
  <c r="K100" i="17"/>
  <c r="B101" i="17"/>
  <c r="G101" i="17"/>
  <c r="I101" i="17"/>
  <c r="K101" i="17"/>
  <c r="B102" i="17"/>
  <c r="G102" i="17"/>
  <c r="I102" i="17"/>
  <c r="K102" i="17"/>
  <c r="B103" i="17"/>
  <c r="G103" i="17"/>
  <c r="I103" i="17"/>
  <c r="K103" i="17"/>
  <c r="B104" i="17"/>
  <c r="G104" i="17"/>
  <c r="I104" i="17"/>
  <c r="K104" i="17"/>
  <c r="B105" i="17"/>
  <c r="G105" i="17"/>
  <c r="I105" i="17"/>
  <c r="K105" i="17"/>
  <c r="B106" i="17"/>
  <c r="G106" i="17"/>
  <c r="I106" i="17"/>
  <c r="K106" i="17"/>
  <c r="B107" i="17"/>
  <c r="G107" i="17"/>
  <c r="I107" i="17"/>
  <c r="K107" i="17"/>
  <c r="B108" i="17"/>
  <c r="G108" i="17"/>
  <c r="I108" i="17"/>
  <c r="K108" i="17"/>
  <c r="B109" i="17"/>
  <c r="G109" i="17"/>
  <c r="I109" i="17"/>
  <c r="K109" i="17"/>
  <c r="B110" i="17"/>
  <c r="G110" i="17"/>
  <c r="I110" i="17"/>
  <c r="K110" i="17"/>
  <c r="B111" i="17"/>
  <c r="G111" i="17"/>
  <c r="I111" i="17"/>
  <c r="K111" i="17"/>
  <c r="B112" i="17"/>
  <c r="G112" i="17"/>
  <c r="I112" i="17"/>
  <c r="K112" i="17"/>
  <c r="B113" i="17"/>
  <c r="G113" i="17"/>
  <c r="I113" i="17"/>
  <c r="K113" i="17"/>
  <c r="B114" i="17"/>
  <c r="G114" i="17"/>
  <c r="I114" i="17"/>
  <c r="K114" i="17"/>
  <c r="B115" i="17"/>
  <c r="G115" i="17"/>
  <c r="I115" i="17"/>
  <c r="K115" i="17"/>
  <c r="B116" i="17"/>
  <c r="G116" i="17"/>
  <c r="I116" i="17"/>
  <c r="K116" i="17"/>
  <c r="B117" i="17"/>
  <c r="G117" i="17"/>
  <c r="I117" i="17"/>
  <c r="K117" i="17"/>
  <c r="B118" i="17"/>
  <c r="G118" i="17"/>
  <c r="I118" i="17"/>
  <c r="K118" i="17"/>
  <c r="B119" i="17"/>
  <c r="G119" i="17"/>
  <c r="I119" i="17"/>
  <c r="K119" i="17"/>
  <c r="B120" i="17"/>
  <c r="G120" i="17"/>
  <c r="I120" i="17"/>
  <c r="K120" i="17"/>
  <c r="B121" i="17"/>
  <c r="G121" i="17"/>
  <c r="I121" i="17"/>
  <c r="K121" i="17"/>
  <c r="B122" i="17"/>
  <c r="G122" i="17"/>
  <c r="I122" i="17"/>
  <c r="K122" i="17"/>
  <c r="B123" i="17"/>
  <c r="G123" i="17"/>
  <c r="I123" i="17"/>
  <c r="K123" i="17"/>
  <c r="B124" i="17"/>
  <c r="G124" i="17"/>
  <c r="I124" i="17"/>
  <c r="K124" i="17"/>
  <c r="B125" i="17"/>
  <c r="G125" i="17"/>
  <c r="I125" i="17"/>
  <c r="K125" i="17"/>
  <c r="B126" i="17"/>
  <c r="G126" i="17"/>
  <c r="I126" i="17"/>
  <c r="K126" i="17"/>
  <c r="B127" i="17"/>
  <c r="G127" i="17"/>
  <c r="I127" i="17"/>
  <c r="K127" i="17"/>
  <c r="B128" i="17"/>
  <c r="G128" i="17"/>
  <c r="I128" i="17"/>
  <c r="K128" i="17"/>
  <c r="B129" i="17"/>
  <c r="G129" i="17"/>
  <c r="I129" i="17"/>
  <c r="K129" i="17"/>
  <c r="B130" i="17"/>
  <c r="G130" i="17"/>
  <c r="I130" i="17"/>
  <c r="K130" i="17"/>
  <c r="B131" i="17"/>
  <c r="G131" i="17"/>
  <c r="I131" i="17"/>
  <c r="K131" i="17"/>
  <c r="B132" i="17"/>
  <c r="G505" i="16"/>
  <c r="I505" i="16"/>
  <c r="K505" i="16"/>
  <c r="G506" i="16"/>
  <c r="I506" i="16"/>
  <c r="K506" i="16"/>
  <c r="G507" i="16"/>
  <c r="I507" i="16"/>
  <c r="K507" i="16"/>
  <c r="G508" i="16"/>
  <c r="I508" i="16"/>
  <c r="K508" i="16"/>
  <c r="G509" i="16"/>
  <c r="I509" i="16"/>
  <c r="K509" i="16"/>
  <c r="G510" i="16"/>
  <c r="I510" i="16"/>
  <c r="K510" i="16"/>
  <c r="G511" i="16"/>
  <c r="I511" i="16"/>
  <c r="K511" i="16"/>
  <c r="G512" i="16"/>
  <c r="I512" i="16"/>
  <c r="K512" i="16"/>
  <c r="G513" i="16"/>
  <c r="I513" i="16"/>
  <c r="K513" i="16"/>
  <c r="G514" i="16"/>
  <c r="I514" i="16"/>
  <c r="K514" i="16"/>
  <c r="G515" i="16"/>
  <c r="I515" i="16"/>
  <c r="K515" i="16"/>
  <c r="G516" i="16"/>
  <c r="I516" i="16"/>
  <c r="K516" i="16"/>
  <c r="G517" i="16"/>
  <c r="I517" i="16"/>
  <c r="K517" i="16"/>
  <c r="G518" i="16"/>
  <c r="I518" i="16"/>
  <c r="K518" i="16"/>
  <c r="G519" i="16"/>
  <c r="I519" i="16"/>
  <c r="K519" i="16"/>
  <c r="G520" i="16"/>
  <c r="I520" i="16"/>
  <c r="K520" i="16"/>
  <c r="G521" i="16"/>
  <c r="I521" i="16"/>
  <c r="K521" i="16"/>
  <c r="G522" i="16"/>
  <c r="I522" i="16"/>
  <c r="K522" i="16"/>
  <c r="G523" i="16"/>
  <c r="I523" i="16"/>
  <c r="K523" i="16"/>
  <c r="G524" i="16"/>
  <c r="I524" i="16"/>
  <c r="K524" i="16"/>
  <c r="G525" i="16"/>
  <c r="I525" i="16"/>
  <c r="K525" i="16"/>
  <c r="G526" i="16"/>
  <c r="I526" i="16"/>
  <c r="K526" i="16"/>
  <c r="G527" i="16"/>
  <c r="I527" i="16"/>
  <c r="K527" i="16"/>
  <c r="G528" i="16"/>
  <c r="I528" i="16"/>
  <c r="K528" i="16"/>
  <c r="G529" i="16"/>
  <c r="I529" i="16"/>
  <c r="K529" i="16"/>
  <c r="G530" i="16"/>
  <c r="I530" i="16"/>
  <c r="K530" i="16"/>
  <c r="G531" i="16"/>
  <c r="I531" i="16"/>
  <c r="K531" i="16"/>
  <c r="G532" i="16"/>
  <c r="I532" i="16"/>
  <c r="K532" i="16"/>
  <c r="G533" i="16"/>
  <c r="I533" i="16"/>
  <c r="K533" i="16"/>
  <c r="G534" i="16"/>
  <c r="I534" i="16"/>
  <c r="K534" i="16"/>
  <c r="G535" i="16"/>
  <c r="I535" i="16"/>
  <c r="K535" i="16"/>
  <c r="G536" i="16"/>
  <c r="I536" i="16"/>
  <c r="K536" i="16"/>
  <c r="G537" i="16"/>
  <c r="I537" i="16"/>
  <c r="K537" i="16"/>
  <c r="G538" i="16"/>
  <c r="I538" i="16"/>
  <c r="K538" i="16"/>
  <c r="G539" i="16"/>
  <c r="I539" i="16"/>
  <c r="K539" i="16"/>
  <c r="G540" i="16"/>
  <c r="I540" i="16"/>
  <c r="K540" i="16"/>
  <c r="G541" i="16"/>
  <c r="I541" i="16"/>
  <c r="K541" i="16"/>
  <c r="G542" i="16"/>
  <c r="I542" i="16"/>
  <c r="K542" i="16"/>
  <c r="G546" i="16"/>
  <c r="I546" i="16"/>
  <c r="K546" i="16"/>
  <c r="G547" i="16"/>
  <c r="I547" i="16"/>
  <c r="K547" i="16"/>
  <c r="G548" i="16"/>
  <c r="I548" i="16"/>
  <c r="K548" i="16"/>
  <c r="G549" i="16"/>
  <c r="I549" i="16"/>
  <c r="K549" i="16"/>
  <c r="G550" i="16"/>
  <c r="I550" i="16"/>
  <c r="K550" i="16"/>
  <c r="G551" i="16"/>
  <c r="I551" i="16"/>
  <c r="K551" i="16"/>
  <c r="G552" i="16"/>
  <c r="I552" i="16"/>
  <c r="K552" i="16"/>
  <c r="G553" i="16"/>
  <c r="I553" i="16"/>
  <c r="K553" i="16"/>
  <c r="G554" i="16"/>
  <c r="I554" i="16"/>
  <c r="K554" i="16"/>
  <c r="G555" i="16"/>
  <c r="I555" i="16"/>
  <c r="K555" i="16"/>
  <c r="G556" i="16"/>
  <c r="I556" i="16"/>
  <c r="K556" i="16"/>
  <c r="G557" i="16"/>
  <c r="I557" i="16"/>
  <c r="K557" i="16"/>
  <c r="G558" i="16"/>
  <c r="I558" i="16"/>
  <c r="K558" i="16"/>
  <c r="G559" i="16"/>
  <c r="I559" i="16"/>
  <c r="K559" i="16"/>
  <c r="G560" i="16"/>
  <c r="I560" i="16"/>
  <c r="K560" i="16"/>
  <c r="G561" i="16"/>
  <c r="I561" i="16"/>
  <c r="K561" i="16"/>
  <c r="G562" i="16"/>
  <c r="I562" i="16"/>
  <c r="K562" i="16"/>
  <c r="G563" i="16"/>
  <c r="I563" i="16"/>
  <c r="K563" i="16"/>
  <c r="G564" i="16"/>
  <c r="I564" i="16"/>
  <c r="K564" i="16"/>
  <c r="G565" i="16"/>
  <c r="I565" i="16"/>
  <c r="K565" i="16"/>
  <c r="G566" i="16"/>
  <c r="I566" i="16"/>
  <c r="K566" i="16"/>
  <c r="G567" i="16"/>
  <c r="I567" i="16"/>
  <c r="K567" i="16"/>
  <c r="G568" i="16"/>
  <c r="I568" i="16"/>
  <c r="K568" i="16"/>
  <c r="G569" i="16"/>
  <c r="I569" i="16"/>
  <c r="K569" i="16"/>
  <c r="G570" i="16"/>
  <c r="I570" i="16"/>
  <c r="K570" i="16"/>
  <c r="G571" i="16"/>
  <c r="I571" i="16"/>
  <c r="K571" i="16"/>
  <c r="G572" i="16"/>
  <c r="I572" i="16"/>
  <c r="K572" i="16"/>
  <c r="G407" i="16"/>
  <c r="I407" i="16"/>
  <c r="K407" i="16"/>
  <c r="G408" i="16"/>
  <c r="I408" i="16"/>
  <c r="K408" i="16"/>
  <c r="G409" i="16"/>
  <c r="I409" i="16"/>
  <c r="K409" i="16"/>
  <c r="G410" i="16"/>
  <c r="I410" i="16"/>
  <c r="K410" i="16"/>
  <c r="G411" i="16"/>
  <c r="I411" i="16"/>
  <c r="K411" i="16"/>
  <c r="G412" i="16"/>
  <c r="I412" i="16"/>
  <c r="K412" i="16"/>
  <c r="G413" i="16"/>
  <c r="I413" i="16"/>
  <c r="K413" i="16"/>
  <c r="G414" i="16"/>
  <c r="I414" i="16"/>
  <c r="K414" i="16"/>
  <c r="G415" i="16"/>
  <c r="I415" i="16"/>
  <c r="K415" i="16"/>
  <c r="G416" i="16"/>
  <c r="I416" i="16"/>
  <c r="K416" i="16"/>
  <c r="G417" i="16"/>
  <c r="I417" i="16"/>
  <c r="K417" i="16"/>
  <c r="G418" i="16"/>
  <c r="I418" i="16"/>
  <c r="K418" i="16"/>
  <c r="G419" i="16"/>
  <c r="I419" i="16"/>
  <c r="K419" i="16"/>
  <c r="G420" i="16"/>
  <c r="I420" i="16"/>
  <c r="K420" i="16"/>
  <c r="G421" i="16"/>
  <c r="I421" i="16"/>
  <c r="K421" i="16"/>
  <c r="G422" i="16"/>
  <c r="I422" i="16"/>
  <c r="K422" i="16"/>
  <c r="G423" i="16"/>
  <c r="I423" i="16"/>
  <c r="K423" i="16"/>
  <c r="G424" i="16"/>
  <c r="I424" i="16"/>
  <c r="K424" i="16"/>
  <c r="G425" i="16"/>
  <c r="I425" i="16"/>
  <c r="K425" i="16"/>
  <c r="G426" i="16"/>
  <c r="I426" i="16"/>
  <c r="K426" i="16"/>
  <c r="G427" i="16"/>
  <c r="I427" i="16"/>
  <c r="K427" i="16"/>
  <c r="G428" i="16"/>
  <c r="I428" i="16"/>
  <c r="K428" i="16"/>
  <c r="G429" i="16"/>
  <c r="I429" i="16"/>
  <c r="K429" i="16"/>
  <c r="G430" i="16"/>
  <c r="I430" i="16"/>
  <c r="K430" i="16"/>
  <c r="G431" i="16"/>
  <c r="I431" i="16"/>
  <c r="K431" i="16"/>
  <c r="G432" i="16"/>
  <c r="I432" i="16"/>
  <c r="K432" i="16"/>
  <c r="G433" i="16"/>
  <c r="I433" i="16"/>
  <c r="K433" i="16"/>
  <c r="G434" i="16"/>
  <c r="I434" i="16"/>
  <c r="K434" i="16"/>
  <c r="G435" i="16"/>
  <c r="I435" i="16"/>
  <c r="K435" i="16"/>
  <c r="G436" i="16"/>
  <c r="I436" i="16"/>
  <c r="K436" i="16"/>
  <c r="G437" i="16"/>
  <c r="I437" i="16"/>
  <c r="K437" i="16"/>
  <c r="G438" i="16"/>
  <c r="I438" i="16"/>
  <c r="K438" i="16"/>
  <c r="G439" i="16"/>
  <c r="I439" i="16"/>
  <c r="K439" i="16"/>
  <c r="G440" i="16"/>
  <c r="I440" i="16"/>
  <c r="K440" i="16"/>
  <c r="G441" i="16"/>
  <c r="I441" i="16"/>
  <c r="K441" i="16"/>
  <c r="G442" i="16"/>
  <c r="I442" i="16"/>
  <c r="K442" i="16"/>
  <c r="G443" i="16"/>
  <c r="I443" i="16"/>
  <c r="K443" i="16"/>
  <c r="G444" i="16"/>
  <c r="I444" i="16"/>
  <c r="K444" i="16"/>
  <c r="G448" i="16"/>
  <c r="I448" i="16"/>
  <c r="K448" i="16"/>
  <c r="G449" i="16"/>
  <c r="I449" i="16"/>
  <c r="K449" i="16"/>
  <c r="G450" i="16"/>
  <c r="I450" i="16"/>
  <c r="K450" i="16"/>
  <c r="G451" i="16"/>
  <c r="I451" i="16"/>
  <c r="K451" i="16"/>
  <c r="G452" i="16"/>
  <c r="I452" i="16"/>
  <c r="K452" i="16"/>
  <c r="G453" i="16"/>
  <c r="I453" i="16"/>
  <c r="K453" i="16"/>
  <c r="G454" i="16"/>
  <c r="I454" i="16"/>
  <c r="K454" i="16"/>
  <c r="G455" i="16"/>
  <c r="I455" i="16"/>
  <c r="K455" i="16"/>
  <c r="G456" i="16"/>
  <c r="I456" i="16"/>
  <c r="K456" i="16"/>
  <c r="G457" i="16"/>
  <c r="I457" i="16"/>
  <c r="K457" i="16"/>
  <c r="G458" i="16"/>
  <c r="I458" i="16"/>
  <c r="K458" i="16"/>
  <c r="G459" i="16"/>
  <c r="I459" i="16"/>
  <c r="K459" i="16"/>
  <c r="G460" i="16"/>
  <c r="I460" i="16"/>
  <c r="K460" i="16"/>
  <c r="G461" i="16"/>
  <c r="I461" i="16"/>
  <c r="K461" i="16"/>
  <c r="G462" i="16"/>
  <c r="I462" i="16"/>
  <c r="K462" i="16"/>
  <c r="G463" i="16"/>
  <c r="I463" i="16"/>
  <c r="K463" i="16"/>
  <c r="G464" i="16"/>
  <c r="I464" i="16"/>
  <c r="K464" i="16"/>
  <c r="G465" i="16"/>
  <c r="I465" i="16"/>
  <c r="K465" i="16"/>
  <c r="G466" i="16"/>
  <c r="I466" i="16"/>
  <c r="K466" i="16"/>
  <c r="G467" i="16"/>
  <c r="I467" i="16"/>
  <c r="K467" i="16"/>
  <c r="G468" i="16"/>
  <c r="I468" i="16"/>
  <c r="K468" i="16"/>
  <c r="G469" i="16"/>
  <c r="I469" i="16"/>
  <c r="K469" i="16"/>
  <c r="G470" i="16"/>
  <c r="I470" i="16"/>
  <c r="K470" i="16"/>
  <c r="G471" i="16"/>
  <c r="I471" i="16"/>
  <c r="K471" i="16"/>
  <c r="G472" i="16"/>
  <c r="I472" i="16"/>
  <c r="K472" i="16"/>
  <c r="G309" i="16"/>
  <c r="I309" i="16"/>
  <c r="K309" i="16"/>
  <c r="G310" i="16"/>
  <c r="I310" i="16"/>
  <c r="K310" i="16"/>
  <c r="G311" i="16"/>
  <c r="I311" i="16"/>
  <c r="K311" i="16"/>
  <c r="G312" i="16"/>
  <c r="I312" i="16"/>
  <c r="K312" i="16"/>
  <c r="G313" i="16"/>
  <c r="I313" i="16"/>
  <c r="K313" i="16"/>
  <c r="G314" i="16"/>
  <c r="I314" i="16"/>
  <c r="K314" i="16"/>
  <c r="G315" i="16"/>
  <c r="I315" i="16"/>
  <c r="K315" i="16"/>
  <c r="G316" i="16"/>
  <c r="I316" i="16"/>
  <c r="K316" i="16"/>
  <c r="G317" i="16"/>
  <c r="I317" i="16"/>
  <c r="K317" i="16"/>
  <c r="G318" i="16"/>
  <c r="I318" i="16"/>
  <c r="K318" i="16"/>
  <c r="G319" i="16"/>
  <c r="I319" i="16"/>
  <c r="K319" i="16"/>
  <c r="G320" i="16"/>
  <c r="I320" i="16"/>
  <c r="K320" i="16"/>
  <c r="G321" i="16"/>
  <c r="I321" i="16"/>
  <c r="K321" i="16"/>
  <c r="G322" i="16"/>
  <c r="I322" i="16"/>
  <c r="K322" i="16"/>
  <c r="G323" i="16"/>
  <c r="I323" i="16"/>
  <c r="K323" i="16"/>
  <c r="G324" i="16"/>
  <c r="I324" i="16"/>
  <c r="K324" i="16"/>
  <c r="G325" i="16"/>
  <c r="I325" i="16"/>
  <c r="K325" i="16"/>
  <c r="G326" i="16"/>
  <c r="I326" i="16"/>
  <c r="K326" i="16"/>
  <c r="G327" i="16"/>
  <c r="I327" i="16"/>
  <c r="K327" i="16"/>
  <c r="G328" i="16"/>
  <c r="I328" i="16"/>
  <c r="K328" i="16"/>
  <c r="G329" i="16"/>
  <c r="I329" i="16"/>
  <c r="K329" i="16"/>
  <c r="G330" i="16"/>
  <c r="I330" i="16"/>
  <c r="K330" i="16"/>
  <c r="G331" i="16"/>
  <c r="I331" i="16"/>
  <c r="K331" i="16"/>
  <c r="G332" i="16"/>
  <c r="I332" i="16"/>
  <c r="K332" i="16"/>
  <c r="G333" i="16"/>
  <c r="I333" i="16"/>
  <c r="K333" i="16"/>
  <c r="G334" i="16"/>
  <c r="I334" i="16"/>
  <c r="K334" i="16"/>
  <c r="G335" i="16"/>
  <c r="I335" i="16"/>
  <c r="K335" i="16"/>
  <c r="G336" i="16"/>
  <c r="I336" i="16"/>
  <c r="K336" i="16"/>
  <c r="G337" i="16"/>
  <c r="I337" i="16"/>
  <c r="K337" i="16"/>
  <c r="G338" i="16"/>
  <c r="I338" i="16"/>
  <c r="K338" i="16"/>
  <c r="G339" i="16"/>
  <c r="I339" i="16"/>
  <c r="K339" i="16"/>
  <c r="G340" i="16"/>
  <c r="I340" i="16"/>
  <c r="K340" i="16"/>
  <c r="G341" i="16"/>
  <c r="I341" i="16"/>
  <c r="K341" i="16"/>
  <c r="G342" i="16"/>
  <c r="I342" i="16"/>
  <c r="K342" i="16"/>
  <c r="G343" i="16"/>
  <c r="I343" i="16"/>
  <c r="K343" i="16"/>
  <c r="G344" i="16"/>
  <c r="I344" i="16"/>
  <c r="K344" i="16"/>
  <c r="G345" i="16"/>
  <c r="I345" i="16"/>
  <c r="K345" i="16"/>
  <c r="G346" i="16"/>
  <c r="I346" i="16"/>
  <c r="K346" i="16"/>
  <c r="G350" i="16"/>
  <c r="I350" i="16"/>
  <c r="K350" i="16"/>
  <c r="G351" i="16"/>
  <c r="I351" i="16"/>
  <c r="K351" i="16"/>
  <c r="G352" i="16"/>
  <c r="I352" i="16"/>
  <c r="K352" i="16"/>
  <c r="G353" i="16"/>
  <c r="I353" i="16"/>
  <c r="K353" i="16"/>
  <c r="G354" i="16"/>
  <c r="I354" i="16"/>
  <c r="K354" i="16"/>
  <c r="G355" i="16"/>
  <c r="I355" i="16"/>
  <c r="K355" i="16"/>
  <c r="G356" i="16"/>
  <c r="I356" i="16"/>
  <c r="K356" i="16"/>
  <c r="G357" i="16"/>
  <c r="I357" i="16"/>
  <c r="K357" i="16"/>
  <c r="G358" i="16"/>
  <c r="I358" i="16"/>
  <c r="K358" i="16"/>
  <c r="G359" i="16"/>
  <c r="I359" i="16"/>
  <c r="K359" i="16"/>
  <c r="G360" i="16"/>
  <c r="I360" i="16"/>
  <c r="K360" i="16"/>
  <c r="G361" i="16"/>
  <c r="I361" i="16"/>
  <c r="K361" i="16"/>
  <c r="G362" i="16"/>
  <c r="I362" i="16"/>
  <c r="K362" i="16"/>
  <c r="G363" i="16"/>
  <c r="I363" i="16"/>
  <c r="K363" i="16"/>
  <c r="G364" i="16"/>
  <c r="I364" i="16"/>
  <c r="K364" i="16"/>
  <c r="G365" i="16"/>
  <c r="I365" i="16"/>
  <c r="K365" i="16"/>
  <c r="G366" i="16"/>
  <c r="I366" i="16"/>
  <c r="K366" i="16"/>
  <c r="G367" i="16"/>
  <c r="I367" i="16"/>
  <c r="K367" i="16"/>
  <c r="G368" i="16"/>
  <c r="I368" i="16"/>
  <c r="K368" i="16"/>
  <c r="G369" i="16"/>
  <c r="I369" i="16"/>
  <c r="K369" i="16"/>
  <c r="G370" i="16"/>
  <c r="I370" i="16"/>
  <c r="K370" i="16"/>
  <c r="G371" i="16"/>
  <c r="I371" i="16"/>
  <c r="K371" i="16"/>
  <c r="G372" i="16"/>
  <c r="I372" i="16"/>
  <c r="K372" i="16"/>
  <c r="G373" i="16"/>
  <c r="I373" i="16"/>
  <c r="K373" i="16"/>
  <c r="G374" i="16"/>
  <c r="I374" i="16"/>
  <c r="K374" i="16"/>
  <c r="G375" i="16"/>
  <c r="I375" i="16"/>
  <c r="K375" i="16"/>
  <c r="G211" i="16"/>
  <c r="I211" i="16"/>
  <c r="K211" i="16"/>
  <c r="G212" i="16"/>
  <c r="I212" i="16"/>
  <c r="K212" i="16"/>
  <c r="G213" i="16"/>
  <c r="I213" i="16"/>
  <c r="K213" i="16"/>
  <c r="G214" i="16"/>
  <c r="I214" i="16"/>
  <c r="K214" i="16"/>
  <c r="G215" i="16"/>
  <c r="I215" i="16"/>
  <c r="K215" i="16"/>
  <c r="G216" i="16"/>
  <c r="I216" i="16"/>
  <c r="K216" i="16"/>
  <c r="G217" i="16"/>
  <c r="I217" i="16"/>
  <c r="K217" i="16"/>
  <c r="G218" i="16"/>
  <c r="I218" i="16"/>
  <c r="K218" i="16"/>
  <c r="G219" i="16"/>
  <c r="I219" i="16"/>
  <c r="K219" i="16"/>
  <c r="G220" i="16"/>
  <c r="I220" i="16"/>
  <c r="K220" i="16"/>
  <c r="G221" i="16"/>
  <c r="I221" i="16"/>
  <c r="K221" i="16"/>
  <c r="G222" i="16"/>
  <c r="I222" i="16"/>
  <c r="K222" i="16"/>
  <c r="G223" i="16"/>
  <c r="I223" i="16"/>
  <c r="K223" i="16"/>
  <c r="G224" i="16"/>
  <c r="I224" i="16"/>
  <c r="K224" i="16"/>
  <c r="G225" i="16"/>
  <c r="I225" i="16"/>
  <c r="K225" i="16"/>
  <c r="G226" i="16"/>
  <c r="I226" i="16"/>
  <c r="K226" i="16"/>
  <c r="G227" i="16"/>
  <c r="I227" i="16"/>
  <c r="K227" i="16"/>
  <c r="G228" i="16"/>
  <c r="I228" i="16"/>
  <c r="K228" i="16"/>
  <c r="G229" i="16"/>
  <c r="I229" i="16"/>
  <c r="K229" i="16"/>
  <c r="G230" i="16"/>
  <c r="I230" i="16"/>
  <c r="K230" i="16"/>
  <c r="G231" i="16"/>
  <c r="I231" i="16"/>
  <c r="K231" i="16"/>
  <c r="G232" i="16"/>
  <c r="I232" i="16"/>
  <c r="K232" i="16"/>
  <c r="G233" i="16"/>
  <c r="I233" i="16"/>
  <c r="K233" i="16"/>
  <c r="G234" i="16"/>
  <c r="I234" i="16"/>
  <c r="K234" i="16"/>
  <c r="G235" i="16"/>
  <c r="I235" i="16"/>
  <c r="K235" i="16"/>
  <c r="G236" i="16"/>
  <c r="I236" i="16"/>
  <c r="K236" i="16"/>
  <c r="G237" i="16"/>
  <c r="I237" i="16"/>
  <c r="K237" i="16"/>
  <c r="G238" i="16"/>
  <c r="I238" i="16"/>
  <c r="K238" i="16"/>
  <c r="G239" i="16"/>
  <c r="I239" i="16"/>
  <c r="K239" i="16"/>
  <c r="G240" i="16"/>
  <c r="I240" i="16"/>
  <c r="K240" i="16"/>
  <c r="G241" i="16"/>
  <c r="I241" i="16"/>
  <c r="K241" i="16"/>
  <c r="G242" i="16"/>
  <c r="I242" i="16"/>
  <c r="K242" i="16"/>
  <c r="G243" i="16"/>
  <c r="I243" i="16"/>
  <c r="K243" i="16"/>
  <c r="G244" i="16"/>
  <c r="I244" i="16"/>
  <c r="K244" i="16"/>
  <c r="G245" i="16"/>
  <c r="I245" i="16"/>
  <c r="K245" i="16"/>
  <c r="G246" i="16"/>
  <c r="I246" i="16"/>
  <c r="K246" i="16"/>
  <c r="G247" i="16"/>
  <c r="I247" i="16"/>
  <c r="K247" i="16"/>
  <c r="G248" i="16"/>
  <c r="I248" i="16"/>
  <c r="K248" i="16"/>
  <c r="G252" i="16"/>
  <c r="I252" i="16"/>
  <c r="K252" i="16"/>
  <c r="G253" i="16"/>
  <c r="I253" i="16"/>
  <c r="K253" i="16"/>
  <c r="G254" i="16"/>
  <c r="I254" i="16"/>
  <c r="K254" i="16"/>
  <c r="G255" i="16"/>
  <c r="I255" i="16"/>
  <c r="K255" i="16"/>
  <c r="G256" i="16"/>
  <c r="I256" i="16"/>
  <c r="K256" i="16"/>
  <c r="G257" i="16"/>
  <c r="I257" i="16"/>
  <c r="K257" i="16"/>
  <c r="G258" i="16"/>
  <c r="I258" i="16"/>
  <c r="K258" i="16"/>
  <c r="G259" i="16"/>
  <c r="I259" i="16"/>
  <c r="K259" i="16"/>
  <c r="G260" i="16"/>
  <c r="I260" i="16"/>
  <c r="K260" i="16"/>
  <c r="G261" i="16"/>
  <c r="I261" i="16"/>
  <c r="K261" i="16"/>
  <c r="G262" i="16"/>
  <c r="I262" i="16"/>
  <c r="K262" i="16"/>
  <c r="G263" i="16"/>
  <c r="I263" i="16"/>
  <c r="K263" i="16"/>
  <c r="G264" i="16"/>
  <c r="I264" i="16"/>
  <c r="K264" i="16"/>
  <c r="G265" i="16"/>
  <c r="I265" i="16"/>
  <c r="K265" i="16"/>
  <c r="G266" i="16"/>
  <c r="I266" i="16"/>
  <c r="K266" i="16"/>
  <c r="G267" i="16"/>
  <c r="I267" i="16"/>
  <c r="K267" i="16"/>
  <c r="G268" i="16"/>
  <c r="I268" i="16"/>
  <c r="K268" i="16"/>
  <c r="G269" i="16"/>
  <c r="I269" i="16"/>
  <c r="K269" i="16"/>
  <c r="G270" i="16"/>
  <c r="I270" i="16"/>
  <c r="K270" i="16"/>
  <c r="G271" i="16"/>
  <c r="I271" i="16"/>
  <c r="K271" i="16"/>
  <c r="G272" i="16"/>
  <c r="I272" i="16"/>
  <c r="K272" i="16"/>
  <c r="G273" i="16"/>
  <c r="I273" i="16"/>
  <c r="K273" i="16"/>
  <c r="G274" i="16"/>
  <c r="I274" i="16"/>
  <c r="K274" i="16"/>
  <c r="G275" i="16"/>
  <c r="I275" i="16"/>
  <c r="K275" i="16"/>
  <c r="G276" i="16"/>
  <c r="I276" i="16"/>
  <c r="K276" i="16"/>
  <c r="G113" i="16"/>
  <c r="I113" i="16"/>
  <c r="K113" i="16"/>
  <c r="G114" i="16"/>
  <c r="I114" i="16"/>
  <c r="K114" i="16"/>
  <c r="G115" i="16"/>
  <c r="I115" i="16"/>
  <c r="K115" i="16"/>
  <c r="G116" i="16"/>
  <c r="I116" i="16"/>
  <c r="K116" i="16"/>
  <c r="G117" i="16"/>
  <c r="I117" i="16"/>
  <c r="K117" i="16"/>
  <c r="G118" i="16"/>
  <c r="I118" i="16"/>
  <c r="K118" i="16"/>
  <c r="G119" i="16"/>
  <c r="I119" i="16"/>
  <c r="K119" i="16"/>
  <c r="G120" i="16"/>
  <c r="I120" i="16"/>
  <c r="K120" i="16"/>
  <c r="G121" i="16"/>
  <c r="I121" i="16"/>
  <c r="K121" i="16"/>
  <c r="G122" i="16"/>
  <c r="I122" i="16"/>
  <c r="K122" i="16"/>
  <c r="G123" i="16"/>
  <c r="I123" i="16"/>
  <c r="K123" i="16"/>
  <c r="G124" i="16"/>
  <c r="I124" i="16"/>
  <c r="K124" i="16"/>
  <c r="G125" i="16"/>
  <c r="I125" i="16"/>
  <c r="K125" i="16"/>
  <c r="G126" i="16"/>
  <c r="I126" i="16"/>
  <c r="K126" i="16"/>
  <c r="G127" i="16"/>
  <c r="I127" i="16"/>
  <c r="K127" i="16"/>
  <c r="G128" i="16"/>
  <c r="I128" i="16"/>
  <c r="K128" i="16"/>
  <c r="G129" i="16"/>
  <c r="I129" i="16"/>
  <c r="K129" i="16"/>
  <c r="G130" i="16"/>
  <c r="I130" i="16"/>
  <c r="K130" i="16"/>
  <c r="G131" i="16"/>
  <c r="I131" i="16"/>
  <c r="K131" i="16"/>
  <c r="G132" i="16"/>
  <c r="I132" i="16"/>
  <c r="K132" i="16"/>
  <c r="G133" i="16"/>
  <c r="I133" i="16"/>
  <c r="K133" i="16"/>
  <c r="G134" i="16"/>
  <c r="I134" i="16"/>
  <c r="K134" i="16"/>
  <c r="G135" i="16"/>
  <c r="I135" i="16"/>
  <c r="K135" i="16"/>
  <c r="G136" i="16"/>
  <c r="I136" i="16"/>
  <c r="K136" i="16"/>
  <c r="G137" i="16"/>
  <c r="I137" i="16"/>
  <c r="K137" i="16"/>
  <c r="G138" i="16"/>
  <c r="I138" i="16"/>
  <c r="K138" i="16"/>
  <c r="G139" i="16"/>
  <c r="I139" i="16"/>
  <c r="K139" i="16"/>
  <c r="G140" i="16"/>
  <c r="I140" i="16"/>
  <c r="K140" i="16"/>
  <c r="G141" i="16"/>
  <c r="I141" i="16"/>
  <c r="K141" i="16"/>
  <c r="G142" i="16"/>
  <c r="I142" i="16"/>
  <c r="K142" i="16"/>
  <c r="G143" i="16"/>
  <c r="I143" i="16"/>
  <c r="K143" i="16"/>
  <c r="G144" i="16"/>
  <c r="I144" i="16"/>
  <c r="K144" i="16"/>
  <c r="G145" i="16"/>
  <c r="I145" i="16"/>
  <c r="K145" i="16"/>
  <c r="G146" i="16"/>
  <c r="I146" i="16"/>
  <c r="K146" i="16"/>
  <c r="G147" i="16"/>
  <c r="I147" i="16"/>
  <c r="K147" i="16"/>
  <c r="G148" i="16"/>
  <c r="I148" i="16"/>
  <c r="K148" i="16"/>
  <c r="G149" i="16"/>
  <c r="I149" i="16"/>
  <c r="K149" i="16"/>
  <c r="G150" i="16"/>
  <c r="I150" i="16"/>
  <c r="K150" i="16"/>
  <c r="G154" i="16"/>
  <c r="I154" i="16"/>
  <c r="K154" i="16"/>
  <c r="G155" i="16"/>
  <c r="I155" i="16"/>
  <c r="K155" i="16"/>
  <c r="G156" i="16"/>
  <c r="I156" i="16"/>
  <c r="K156" i="16"/>
  <c r="G157" i="16"/>
  <c r="I157" i="16"/>
  <c r="K157" i="16"/>
  <c r="G158" i="16"/>
  <c r="I158" i="16"/>
  <c r="K158" i="16"/>
  <c r="G159" i="16"/>
  <c r="I159" i="16"/>
  <c r="K159" i="16"/>
  <c r="G160" i="16"/>
  <c r="I160" i="16"/>
  <c r="K160" i="16"/>
  <c r="G161" i="16"/>
  <c r="I161" i="16"/>
  <c r="K161" i="16"/>
  <c r="G162" i="16"/>
  <c r="I162" i="16"/>
  <c r="K162" i="16"/>
  <c r="G163" i="16"/>
  <c r="I163" i="16"/>
  <c r="K163" i="16"/>
  <c r="G164" i="16"/>
  <c r="I164" i="16"/>
  <c r="K164" i="16"/>
  <c r="G165" i="16"/>
  <c r="I165" i="16"/>
  <c r="K165" i="16"/>
  <c r="G166" i="16"/>
  <c r="I166" i="16"/>
  <c r="K166" i="16"/>
  <c r="G167" i="16"/>
  <c r="I167" i="16"/>
  <c r="K167" i="16"/>
  <c r="G168" i="16"/>
  <c r="I168" i="16"/>
  <c r="K168" i="16"/>
  <c r="G169" i="16"/>
  <c r="I169" i="16"/>
  <c r="K169" i="16"/>
  <c r="G170" i="16"/>
  <c r="I170" i="16"/>
  <c r="K170" i="16"/>
  <c r="G171" i="16"/>
  <c r="I171" i="16"/>
  <c r="K171" i="16"/>
  <c r="G172" i="16"/>
  <c r="I172" i="16"/>
  <c r="K172" i="16"/>
  <c r="G173" i="16"/>
  <c r="I173" i="16"/>
  <c r="K173" i="16"/>
  <c r="G174" i="16"/>
  <c r="I174" i="16"/>
  <c r="K174" i="16"/>
  <c r="G175" i="16"/>
  <c r="I175" i="16"/>
  <c r="K175" i="16"/>
  <c r="G176" i="16"/>
  <c r="I176" i="16"/>
  <c r="K176" i="16"/>
  <c r="G177" i="16"/>
  <c r="I177" i="16"/>
  <c r="K177" i="16"/>
  <c r="G178" i="16"/>
  <c r="I178" i="16"/>
  <c r="K178" i="16"/>
  <c r="G179" i="16"/>
  <c r="I179" i="16"/>
  <c r="K179" i="16"/>
  <c r="G180" i="16"/>
  <c r="I180" i="16"/>
  <c r="K180" i="16"/>
  <c r="G181" i="16"/>
  <c r="I181" i="16"/>
  <c r="K181" i="16"/>
  <c r="G15" i="16"/>
  <c r="I15" i="16"/>
  <c r="K15" i="16"/>
  <c r="G16" i="16"/>
  <c r="I16" i="16"/>
  <c r="K16" i="16"/>
  <c r="G17" i="16"/>
  <c r="I17" i="16"/>
  <c r="K17" i="16"/>
  <c r="G18" i="16"/>
  <c r="I18" i="16"/>
  <c r="K18" i="16"/>
  <c r="G19" i="16"/>
  <c r="I19" i="16"/>
  <c r="K19" i="16"/>
  <c r="G20" i="16"/>
  <c r="I20" i="16"/>
  <c r="K20" i="16"/>
  <c r="G21" i="16"/>
  <c r="I21" i="16"/>
  <c r="K21" i="16"/>
  <c r="G22" i="16"/>
  <c r="I22" i="16"/>
  <c r="K22" i="16"/>
  <c r="G23" i="16"/>
  <c r="I23" i="16"/>
  <c r="K23" i="16"/>
  <c r="G24" i="16"/>
  <c r="I24" i="16"/>
  <c r="K24" i="16"/>
  <c r="G25" i="16"/>
  <c r="I25" i="16"/>
  <c r="K25" i="16"/>
  <c r="G26" i="16"/>
  <c r="I26" i="16"/>
  <c r="K26" i="16"/>
  <c r="G27" i="16"/>
  <c r="I27" i="16"/>
  <c r="K27" i="16"/>
  <c r="G28" i="16"/>
  <c r="I28" i="16"/>
  <c r="K28" i="16"/>
  <c r="G29" i="16"/>
  <c r="I29" i="16"/>
  <c r="K29" i="16"/>
  <c r="G30" i="16"/>
  <c r="I30" i="16"/>
  <c r="K30" i="16"/>
  <c r="G31" i="16"/>
  <c r="I31" i="16"/>
  <c r="K31" i="16"/>
  <c r="G32" i="16"/>
  <c r="I32" i="16"/>
  <c r="K32" i="16"/>
  <c r="G33" i="16"/>
  <c r="I33" i="16"/>
  <c r="K33" i="16"/>
  <c r="G34" i="16"/>
  <c r="I34" i="16"/>
  <c r="K34" i="16"/>
  <c r="G35" i="16"/>
  <c r="I35" i="16"/>
  <c r="K35" i="16"/>
  <c r="G36" i="16"/>
  <c r="I36" i="16"/>
  <c r="K36" i="16"/>
  <c r="G37" i="16"/>
  <c r="I37" i="16"/>
  <c r="K37" i="16"/>
  <c r="G38" i="16"/>
  <c r="I38" i="16"/>
  <c r="K38" i="16"/>
  <c r="G39" i="16"/>
  <c r="I39" i="16"/>
  <c r="K39" i="16"/>
  <c r="G40" i="16"/>
  <c r="I40" i="16"/>
  <c r="K40" i="16"/>
  <c r="G41" i="16"/>
  <c r="I41" i="16"/>
  <c r="K41" i="16"/>
  <c r="G42" i="16"/>
  <c r="I42" i="16"/>
  <c r="K42" i="16"/>
  <c r="G43" i="16"/>
  <c r="I43" i="16"/>
  <c r="K43" i="16"/>
  <c r="G44" i="16"/>
  <c r="I44" i="16"/>
  <c r="K44" i="16"/>
  <c r="G45" i="16"/>
  <c r="I45" i="16"/>
  <c r="K45" i="16"/>
  <c r="G46" i="16"/>
  <c r="I46" i="16"/>
  <c r="K46" i="16"/>
  <c r="G47" i="16"/>
  <c r="I47" i="16"/>
  <c r="K47" i="16"/>
  <c r="G48" i="16"/>
  <c r="I48" i="16"/>
  <c r="K48" i="16"/>
  <c r="G49" i="16"/>
  <c r="I49" i="16"/>
  <c r="K49" i="16"/>
  <c r="G50" i="16"/>
  <c r="I50" i="16"/>
  <c r="K50" i="16"/>
  <c r="G51" i="16"/>
  <c r="I51" i="16"/>
  <c r="K51" i="16"/>
  <c r="G52" i="16"/>
  <c r="I52" i="16"/>
  <c r="K52" i="16"/>
  <c r="G56" i="16"/>
  <c r="I56" i="16"/>
  <c r="K56" i="16"/>
  <c r="G57" i="16"/>
  <c r="I57" i="16"/>
  <c r="K57" i="16"/>
  <c r="G58" i="16"/>
  <c r="I58" i="16"/>
  <c r="K58" i="16"/>
  <c r="G59" i="16"/>
  <c r="I59" i="16"/>
  <c r="K59" i="16"/>
  <c r="G60" i="16"/>
  <c r="I60" i="16"/>
  <c r="K60" i="16"/>
  <c r="G61" i="16"/>
  <c r="I61" i="16"/>
  <c r="K61" i="16"/>
  <c r="G62" i="16"/>
  <c r="I62" i="16"/>
  <c r="K62" i="16"/>
  <c r="G63" i="16"/>
  <c r="I63" i="16"/>
  <c r="K63" i="16"/>
  <c r="G64" i="16"/>
  <c r="I64" i="16"/>
  <c r="K64" i="16"/>
  <c r="G65" i="16"/>
  <c r="I65" i="16"/>
  <c r="K65" i="16"/>
  <c r="G66" i="16"/>
  <c r="I66" i="16"/>
  <c r="K66" i="16"/>
  <c r="G67" i="16"/>
  <c r="I67" i="16"/>
  <c r="K67" i="16"/>
  <c r="G68" i="16"/>
  <c r="I68" i="16"/>
  <c r="K68" i="16"/>
  <c r="G69" i="16"/>
  <c r="I69" i="16"/>
  <c r="K69" i="16"/>
  <c r="G70" i="16"/>
  <c r="I70" i="16"/>
  <c r="K70" i="16"/>
  <c r="G71" i="16"/>
  <c r="I71" i="16"/>
  <c r="K71" i="16"/>
  <c r="G72" i="16"/>
  <c r="I72" i="16"/>
  <c r="K72" i="16"/>
  <c r="G73" i="16"/>
  <c r="I73" i="16"/>
  <c r="K73" i="16"/>
  <c r="G74" i="16"/>
  <c r="I74" i="16"/>
  <c r="K74" i="16"/>
  <c r="G75" i="16"/>
  <c r="I75" i="16"/>
  <c r="K75" i="16"/>
  <c r="G76" i="16"/>
  <c r="I76" i="16"/>
  <c r="K76" i="16"/>
  <c r="G77" i="16"/>
  <c r="I77" i="16"/>
  <c r="K77" i="16"/>
  <c r="G78" i="16"/>
  <c r="I78" i="16"/>
  <c r="K78" i="16"/>
  <c r="G79" i="16"/>
  <c r="I79" i="16"/>
  <c r="K79" i="16"/>
  <c r="B183" i="16"/>
  <c r="B184" i="16"/>
  <c r="B185" i="16"/>
  <c r="B186" i="16"/>
  <c r="B187" i="16"/>
  <c r="B188" i="16"/>
  <c r="B189" i="16"/>
  <c r="B190" i="16"/>
  <c r="B192" i="16"/>
  <c r="B191" i="16"/>
  <c r="B194" i="16"/>
  <c r="B193" i="16"/>
  <c r="B195" i="16"/>
  <c r="B196" i="16"/>
  <c r="B198" i="16"/>
  <c r="B197" i="16"/>
  <c r="B105" i="16"/>
  <c r="B153" i="16"/>
  <c r="B111" i="16"/>
  <c r="B109" i="16"/>
  <c r="B107" i="16"/>
  <c r="B106" i="16"/>
  <c r="B104" i="16"/>
  <c r="B112" i="16"/>
  <c r="B108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10" i="16"/>
  <c r="B151" i="16"/>
  <c r="B152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278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497" i="16"/>
  <c r="B498" i="16"/>
  <c r="B496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475" i="16"/>
  <c r="B476" i="16"/>
  <c r="B477" i="16"/>
  <c r="B473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398" i="16"/>
  <c r="B403" i="16"/>
  <c r="B405" i="16"/>
  <c r="B400" i="16"/>
  <c r="B404" i="16"/>
  <c r="B401" i="16"/>
  <c r="B399" i="16"/>
  <c r="B402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4" i="16"/>
  <c r="B378" i="16"/>
  <c r="B376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03" i="16"/>
  <c r="B302" i="16"/>
  <c r="B305" i="16"/>
  <c r="B306" i="16"/>
  <c r="B304" i="16"/>
  <c r="B301" i="16"/>
  <c r="B300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7" i="16"/>
  <c r="B279" i="16"/>
  <c r="B280" i="16"/>
  <c r="B281" i="16"/>
  <c r="B277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06" i="16"/>
  <c r="B203" i="16"/>
  <c r="B208" i="16"/>
  <c r="B205" i="16"/>
  <c r="B209" i="16"/>
  <c r="B202" i="16"/>
  <c r="B210" i="16"/>
  <c r="B207" i="16"/>
  <c r="B204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" i="16"/>
  <c r="B7" i="16"/>
  <c r="B6" i="16"/>
  <c r="B13" i="16"/>
  <c r="B9" i="16"/>
  <c r="B12" i="16"/>
  <c r="B11" i="16"/>
  <c r="B8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1" i="16"/>
  <c r="B80" i="16"/>
  <c r="D34" i="17"/>
  <c r="G34" i="17" s="1"/>
  <c r="A1" i="17"/>
  <c r="A1" i="16"/>
  <c r="F87" i="17"/>
  <c r="E55" i="16"/>
  <c r="E544" i="16"/>
  <c r="H480" i="17"/>
  <c r="E283" i="17"/>
  <c r="E186" i="17"/>
  <c r="H447" i="16"/>
  <c r="E348" i="16"/>
  <c r="D544" i="16"/>
  <c r="D251" i="16"/>
  <c r="E349" i="16"/>
  <c r="D349" i="16"/>
  <c r="F250" i="16"/>
  <c r="E479" i="17"/>
  <c r="H349" i="16"/>
  <c r="H88" i="17"/>
  <c r="E87" i="17"/>
  <c r="H87" i="17"/>
  <c r="H153" i="16"/>
  <c r="J544" i="16"/>
  <c r="F447" i="16"/>
  <c r="E446" i="16"/>
  <c r="H54" i="16"/>
  <c r="F544" i="16"/>
  <c r="F185" i="17"/>
  <c r="J88" i="17"/>
  <c r="J446" i="16"/>
  <c r="F577" i="17"/>
  <c r="F479" i="17"/>
  <c r="J186" i="17"/>
  <c r="J545" i="16"/>
  <c r="D153" i="16"/>
  <c r="D55" i="16"/>
  <c r="J578" i="17"/>
  <c r="D152" i="16"/>
  <c r="H578" i="17"/>
  <c r="F55" i="16"/>
  <c r="F349" i="16"/>
  <c r="J447" i="16"/>
  <c r="D545" i="16"/>
  <c r="J480" i="17"/>
  <c r="E153" i="16"/>
  <c r="F348" i="16"/>
  <c r="E88" i="17"/>
  <c r="J55" i="16"/>
  <c r="H186" i="17"/>
  <c r="F545" i="16"/>
  <c r="D54" i="16"/>
  <c r="E152" i="16"/>
  <c r="H577" i="17"/>
  <c r="F578" i="17"/>
  <c r="J152" i="16"/>
  <c r="F186" i="17"/>
  <c r="D446" i="16"/>
  <c r="J349" i="16"/>
  <c r="H55" i="16"/>
  <c r="F88" i="17"/>
  <c r="F152" i="16"/>
  <c r="E577" i="17"/>
  <c r="E251" i="16"/>
  <c r="E250" i="16"/>
  <c r="E185" i="17"/>
  <c r="H251" i="16"/>
  <c r="H544" i="16"/>
  <c r="H348" i="16"/>
  <c r="J577" i="17"/>
  <c r="J479" i="17"/>
  <c r="E480" i="17"/>
  <c r="E382" i="17"/>
  <c r="J54" i="16"/>
  <c r="E381" i="17"/>
  <c r="E54" i="16"/>
  <c r="H152" i="16"/>
  <c r="F446" i="16"/>
  <c r="H545" i="16"/>
  <c r="D447" i="16"/>
  <c r="J250" i="16"/>
  <c r="F153" i="16"/>
  <c r="J348" i="16"/>
  <c r="E284" i="17"/>
  <c r="E447" i="16"/>
  <c r="J87" i="17"/>
  <c r="J185" i="17"/>
  <c r="F251" i="16"/>
  <c r="F54" i="16"/>
  <c r="H479" i="17"/>
  <c r="F480" i="17"/>
  <c r="J251" i="16"/>
  <c r="D348" i="16"/>
  <c r="D250" i="16"/>
  <c r="H446" i="16"/>
  <c r="H185" i="17"/>
  <c r="E545" i="16"/>
  <c r="H250" i="16"/>
  <c r="E578" i="17"/>
  <c r="J184" i="17"/>
  <c r="D86" i="17"/>
  <c r="F151" i="16"/>
  <c r="F53" i="16"/>
  <c r="F576" i="17"/>
  <c r="H86" i="17"/>
  <c r="E576" i="17"/>
  <c r="J249" i="16"/>
  <c r="H53" i="16"/>
  <c r="H576" i="17"/>
  <c r="D53" i="16"/>
  <c r="D380" i="17"/>
  <c r="H184" i="17"/>
  <c r="E380" i="17"/>
  <c r="D151" i="16"/>
  <c r="D249" i="16"/>
  <c r="D347" i="16"/>
  <c r="J576" i="17"/>
  <c r="J478" i="17"/>
  <c r="J445" i="16"/>
  <c r="J86" i="17"/>
  <c r="F445" i="16"/>
  <c r="E445" i="16"/>
  <c r="J151" i="16"/>
  <c r="D478" i="17"/>
  <c r="D576" i="17"/>
  <c r="E282" i="17"/>
  <c r="H445" i="16"/>
  <c r="D282" i="17"/>
  <c r="H249" i="16"/>
  <c r="H478" i="17"/>
  <c r="E53" i="16"/>
  <c r="E478" i="17"/>
  <c r="F543" i="16"/>
  <c r="H151" i="16"/>
  <c r="E543" i="16"/>
  <c r="F86" i="17"/>
  <c r="F184" i="17"/>
  <c r="H543" i="16"/>
  <c r="J543" i="16"/>
  <c r="E86" i="17"/>
  <c r="E347" i="16"/>
  <c r="D184" i="17"/>
  <c r="F478" i="17"/>
  <c r="E249" i="16"/>
  <c r="F249" i="16"/>
  <c r="H347" i="16"/>
  <c r="E184" i="17"/>
  <c r="M6" i="1"/>
  <c r="L6" i="1"/>
  <c r="U9" i="1"/>
  <c r="F432" i="17"/>
  <c r="J431" i="17"/>
  <c r="J142" i="17"/>
  <c r="D141" i="17"/>
  <c r="F532" i="17"/>
  <c r="U8" i="1"/>
  <c r="H40" i="17"/>
  <c r="Q11" i="1"/>
  <c r="N11" i="1"/>
  <c r="H11" i="1"/>
  <c r="O10" i="1"/>
  <c r="L10" i="1"/>
  <c r="G7" i="1"/>
  <c r="C498" i="16"/>
  <c r="S8" i="1"/>
  <c r="E10" i="1"/>
  <c r="H431" i="17"/>
  <c r="F6" i="1"/>
  <c r="L5" i="1"/>
  <c r="O12" i="1"/>
  <c r="D143" i="17"/>
  <c r="U6" i="1"/>
  <c r="C10" i="16"/>
  <c r="J45" i="17"/>
  <c r="F7" i="1"/>
  <c r="O8" i="1"/>
  <c r="Q10" i="1"/>
  <c r="H9" i="1"/>
  <c r="E242" i="17"/>
  <c r="N8" i="1"/>
  <c r="J534" i="17"/>
  <c r="H437" i="17"/>
  <c r="J535" i="17"/>
  <c r="E5" i="1"/>
  <c r="F5" i="1"/>
  <c r="F533" i="17"/>
  <c r="M5" i="1"/>
  <c r="D432" i="17"/>
  <c r="F10" i="1"/>
  <c r="E11" i="1"/>
  <c r="H141" i="17"/>
  <c r="E432" i="17"/>
  <c r="M7" i="1"/>
  <c r="E12" i="1"/>
  <c r="N9" i="1"/>
  <c r="G6" i="1"/>
  <c r="I5" i="1"/>
  <c r="M12" i="1"/>
  <c r="D237" i="17"/>
  <c r="O7" i="1"/>
  <c r="G8" i="1"/>
  <c r="C43" i="17"/>
  <c r="H6" i="1"/>
  <c r="I8" i="1"/>
  <c r="D340" i="17"/>
  <c r="F46" i="17"/>
  <c r="Q8" i="1"/>
  <c r="S12" i="1"/>
  <c r="S10" i="1"/>
  <c r="E7" i="1"/>
  <c r="J42" i="17"/>
  <c r="D533" i="17"/>
  <c r="D436" i="17"/>
  <c r="H138" i="17"/>
  <c r="O6" i="1"/>
  <c r="C334" i="17"/>
  <c r="E532" i="17"/>
  <c r="C497" i="16"/>
  <c r="H534" i="17"/>
  <c r="E434" i="17"/>
  <c r="H8" i="1"/>
  <c r="E431" i="17"/>
  <c r="T11" i="1"/>
  <c r="D532" i="17"/>
  <c r="N10" i="1"/>
  <c r="I9" i="1"/>
  <c r="S11" i="1"/>
  <c r="N5" i="1"/>
  <c r="E9" i="1"/>
  <c r="J434" i="17"/>
  <c r="C141" i="17"/>
  <c r="M10" i="1"/>
  <c r="Q9" i="1"/>
  <c r="F142" i="17"/>
  <c r="H536" i="17"/>
  <c r="H7" i="1"/>
  <c r="L8" i="1"/>
  <c r="G11" i="1"/>
  <c r="T9" i="1"/>
  <c r="L7" i="1"/>
  <c r="F438" i="17"/>
  <c r="I6" i="1"/>
  <c r="S7" i="1"/>
  <c r="F138" i="17"/>
  <c r="H44" i="17"/>
  <c r="O5" i="1"/>
  <c r="F44" i="17"/>
  <c r="F12" i="1"/>
  <c r="S6" i="1"/>
  <c r="E241" i="17"/>
  <c r="J143" i="17"/>
  <c r="Q7" i="1"/>
  <c r="N12" i="1"/>
  <c r="M8" i="1"/>
  <c r="U7" i="1"/>
  <c r="I12" i="1"/>
  <c r="T8" i="1"/>
  <c r="Q12" i="1"/>
  <c r="G10" i="1"/>
  <c r="F9" i="1"/>
  <c r="L11" i="1"/>
  <c r="J40" i="17"/>
  <c r="I7" i="1"/>
  <c r="F535" i="17"/>
  <c r="T6" i="1"/>
  <c r="O9" i="1"/>
  <c r="D431" i="17"/>
  <c r="S9" i="1"/>
  <c r="C303" i="16"/>
  <c r="I11" i="1"/>
  <c r="U12" i="1"/>
  <c r="G9" i="1"/>
  <c r="D434" i="17"/>
  <c r="J138" i="17"/>
  <c r="F41" i="17"/>
  <c r="E438" i="17"/>
  <c r="F531" i="17"/>
  <c r="H12" i="1"/>
  <c r="N6" i="1"/>
  <c r="U10" i="1"/>
  <c r="F8" i="1"/>
  <c r="J532" i="17"/>
  <c r="G12" i="1"/>
  <c r="G5" i="1"/>
  <c r="N7" i="1"/>
  <c r="E533" i="17"/>
  <c r="L12" i="1"/>
  <c r="M9" i="1"/>
  <c r="H144" i="17"/>
  <c r="T12" i="1"/>
  <c r="F536" i="17"/>
  <c r="E8" i="1"/>
  <c r="H432" i="17"/>
  <c r="Q6" i="1"/>
  <c r="S5" i="1"/>
  <c r="Q5" i="1"/>
  <c r="F382" i="17" l="1" a="1"/>
  <c r="F382" i="17" s="1"/>
  <c r="H382" i="17" a="1"/>
  <c r="H382" i="17" s="1"/>
  <c r="J382" i="17" a="1"/>
  <c r="J382" i="17" s="1"/>
  <c r="G479" i="17"/>
  <c r="G87" i="17"/>
  <c r="G186" i="17"/>
  <c r="I185" i="17"/>
  <c r="K185" i="17"/>
  <c r="J283" i="17" a="1"/>
  <c r="J283" i="17" s="1"/>
  <c r="G577" i="17"/>
  <c r="H381" i="17" a="1"/>
  <c r="H381" i="17" s="1"/>
  <c r="J381" i="17" a="1"/>
  <c r="J381" i="17" s="1"/>
  <c r="G185" i="17"/>
  <c r="I480" i="17"/>
  <c r="K480" i="17"/>
  <c r="I88" i="17"/>
  <c r="K88" i="17"/>
  <c r="I578" i="17"/>
  <c r="K578" i="17"/>
  <c r="G480" i="17"/>
  <c r="I479" i="17"/>
  <c r="K479" i="17"/>
  <c r="G88" i="17"/>
  <c r="K87" i="17"/>
  <c r="I87" i="17"/>
  <c r="K186" i="17"/>
  <c r="I186" i="17"/>
  <c r="F284" i="17" a="1"/>
  <c r="F284" i="17" s="1"/>
  <c r="H284" i="17" a="1"/>
  <c r="H284" i="17" s="1"/>
  <c r="J284" i="17" a="1"/>
  <c r="J284" i="17" s="1"/>
  <c r="G578" i="17"/>
  <c r="K577" i="17"/>
  <c r="I577" i="17"/>
  <c r="F381" i="17" a="1"/>
  <c r="F381" i="17" s="1"/>
  <c r="F283" i="17" a="1"/>
  <c r="F283" i="17" s="1"/>
  <c r="H283" i="17" a="1"/>
  <c r="H283" i="17" s="1"/>
  <c r="K251" i="16"/>
  <c r="I251" i="16"/>
  <c r="G349" i="16"/>
  <c r="G55" i="16"/>
  <c r="G54" i="16"/>
  <c r="I250" i="16"/>
  <c r="K250" i="16"/>
  <c r="G348" i="16"/>
  <c r="G251" i="16"/>
  <c r="I545" i="16"/>
  <c r="K545" i="16"/>
  <c r="I152" i="16"/>
  <c r="K152" i="16"/>
  <c r="G250" i="16"/>
  <c r="I447" i="16"/>
  <c r="K447" i="16"/>
  <c r="I544" i="16"/>
  <c r="K544" i="16"/>
  <c r="I151" i="16"/>
  <c r="I446" i="16"/>
  <c r="K446" i="16"/>
  <c r="G545" i="16"/>
  <c r="G152" i="16"/>
  <c r="G447" i="16"/>
  <c r="G544" i="16"/>
  <c r="G151" i="16"/>
  <c r="I349" i="16"/>
  <c r="K349" i="16"/>
  <c r="G446" i="16"/>
  <c r="K55" i="16"/>
  <c r="I55" i="16"/>
  <c r="K54" i="16"/>
  <c r="I54" i="16"/>
  <c r="K348" i="16"/>
  <c r="I348" i="16"/>
  <c r="J53" i="16"/>
  <c r="E151" i="16"/>
  <c r="F347" i="16"/>
  <c r="J347" i="16"/>
  <c r="D543" i="16"/>
  <c r="D445" i="16"/>
  <c r="Q13" i="1"/>
  <c r="Q14" i="1"/>
  <c r="D437" i="17"/>
  <c r="T7" i="1"/>
  <c r="D238" i="17"/>
  <c r="H139" i="17"/>
  <c r="L9" i="1"/>
  <c r="E143" i="17"/>
  <c r="U5" i="1"/>
  <c r="D242" i="17"/>
  <c r="J533" i="17"/>
  <c r="E240" i="17"/>
  <c r="F437" i="17"/>
  <c r="F144" i="17"/>
  <c r="M11" i="1"/>
  <c r="H533" i="17"/>
  <c r="H5" i="1"/>
  <c r="E336" i="17"/>
  <c r="J536" i="17"/>
  <c r="E237" i="17"/>
  <c r="K151" i="16" l="1"/>
  <c r="G284" i="17"/>
  <c r="G382" i="17"/>
  <c r="G381" i="17"/>
  <c r="I283" i="17"/>
  <c r="K283" i="17"/>
  <c r="I284" i="17"/>
  <c r="K284" i="17"/>
  <c r="G283" i="17"/>
  <c r="I381" i="17"/>
  <c r="K381" i="17"/>
  <c r="I382" i="17"/>
  <c r="K382" i="17"/>
  <c r="G184" i="17"/>
  <c r="G478" i="17"/>
  <c r="K576" i="17"/>
  <c r="I576" i="17"/>
  <c r="J380" i="17" a="1"/>
  <c r="J380" i="17" s="1"/>
  <c r="G576" i="17"/>
  <c r="I86" i="17"/>
  <c r="K86" i="17"/>
  <c r="G86" i="17"/>
  <c r="I184" i="17"/>
  <c r="K184" i="17"/>
  <c r="I478" i="17"/>
  <c r="K478" i="17"/>
  <c r="F282" i="17" a="1"/>
  <c r="F282" i="17" s="1"/>
  <c r="H282" i="17" a="1"/>
  <c r="H282" i="17" s="1"/>
  <c r="J282" i="17" a="1"/>
  <c r="J282" i="17" s="1"/>
  <c r="F380" i="17" a="1"/>
  <c r="F380" i="17" s="1"/>
  <c r="H380" i="17" a="1"/>
  <c r="H380" i="17" s="1"/>
  <c r="K249" i="16"/>
  <c r="I249" i="16"/>
  <c r="G347" i="16"/>
  <c r="G249" i="16"/>
  <c r="I53" i="16"/>
  <c r="K53" i="16"/>
  <c r="I445" i="16"/>
  <c r="K445" i="16"/>
  <c r="I543" i="16"/>
  <c r="K543" i="16"/>
  <c r="G53" i="16"/>
  <c r="K347" i="16"/>
  <c r="I347" i="16"/>
  <c r="G445" i="16"/>
  <c r="G543" i="16"/>
  <c r="J14" i="16"/>
  <c r="E308" i="16"/>
  <c r="D308" i="16"/>
  <c r="D504" i="16"/>
  <c r="F308" i="16"/>
  <c r="F14" i="16"/>
  <c r="H14" i="16"/>
  <c r="H308" i="16"/>
  <c r="J308" i="16"/>
  <c r="E14" i="16"/>
  <c r="J504" i="16"/>
  <c r="F504" i="16"/>
  <c r="D14" i="16"/>
  <c r="E504" i="16"/>
  <c r="H504" i="16"/>
  <c r="D406" i="16"/>
  <c r="J406" i="16"/>
  <c r="F406" i="16"/>
  <c r="H406" i="16"/>
  <c r="E406" i="16"/>
  <c r="J112" i="16"/>
  <c r="H112" i="16"/>
  <c r="D112" i="16"/>
  <c r="F112" i="16"/>
  <c r="E112" i="16"/>
  <c r="E208" i="16"/>
  <c r="H208" i="16"/>
  <c r="J208" i="16"/>
  <c r="D208" i="16"/>
  <c r="F208" i="16"/>
  <c r="D301" i="16"/>
  <c r="J399" i="16"/>
  <c r="J300" i="16"/>
  <c r="E45" i="17"/>
  <c r="E235" i="17"/>
  <c r="D40" i="17"/>
  <c r="J9" i="16"/>
  <c r="H532" i="17"/>
  <c r="H497" i="16"/>
  <c r="J306" i="16"/>
  <c r="E110" i="16"/>
  <c r="D404" i="16"/>
  <c r="H204" i="16"/>
  <c r="J496" i="16"/>
  <c r="D206" i="16"/>
  <c r="J202" i="16"/>
  <c r="D43" i="17"/>
  <c r="D7" i="16"/>
  <c r="J500" i="16"/>
  <c r="D236" i="17"/>
  <c r="J531" i="17"/>
  <c r="D108" i="16"/>
  <c r="H142" i="17"/>
  <c r="D202" i="16"/>
  <c r="F109" i="16"/>
  <c r="E107" i="16"/>
  <c r="F529" i="17"/>
  <c r="D398" i="16"/>
  <c r="E337" i="17"/>
  <c r="E141" i="17"/>
  <c r="E205" i="16"/>
  <c r="H529" i="17"/>
  <c r="H435" i="17"/>
  <c r="F43" i="17"/>
  <c r="J503" i="16"/>
  <c r="D435" i="17"/>
  <c r="D137" i="17"/>
  <c r="F534" i="17"/>
  <c r="F8" i="16"/>
  <c r="E203" i="16"/>
  <c r="F141" i="17"/>
  <c r="H207" i="16"/>
  <c r="E41" i="17"/>
  <c r="D399" i="16"/>
  <c r="F110" i="16"/>
  <c r="E436" i="17"/>
  <c r="H143" i="17"/>
  <c r="E301" i="16"/>
  <c r="F137" i="17"/>
  <c r="D41" i="17"/>
  <c r="H104" i="16"/>
  <c r="H399" i="16"/>
  <c r="E302" i="16"/>
  <c r="E535" i="17"/>
  <c r="E42" i="17"/>
  <c r="E142" i="17"/>
  <c r="E43" i="17"/>
  <c r="D11" i="16"/>
  <c r="F431" i="17"/>
  <c r="E44" i="17"/>
  <c r="H433" i="17"/>
  <c r="F9" i="16"/>
  <c r="D503" i="16"/>
  <c r="E399" i="16"/>
  <c r="T10" i="1"/>
  <c r="H535" i="17"/>
  <c r="H9" i="16"/>
  <c r="F207" i="16"/>
  <c r="F305" i="16"/>
  <c r="H45" i="17"/>
  <c r="D210" i="16"/>
  <c r="H503" i="16"/>
  <c r="J400" i="16"/>
  <c r="J8" i="16"/>
  <c r="E529" i="17"/>
  <c r="D9" i="16"/>
  <c r="J435" i="17"/>
  <c r="H206" i="16"/>
  <c r="D302" i="16"/>
  <c r="H11" i="16"/>
  <c r="J304" i="16"/>
  <c r="D111" i="16"/>
  <c r="F108" i="16"/>
  <c r="F202" i="16"/>
  <c r="D498" i="16"/>
  <c r="E7" i="16"/>
  <c r="E11" i="16"/>
  <c r="H300" i="16"/>
  <c r="D140" i="17"/>
  <c r="E305" i="16"/>
  <c r="J111" i="16"/>
  <c r="H111" i="16"/>
  <c r="D300" i="16"/>
  <c r="F40" i="17"/>
  <c r="D335" i="17"/>
  <c r="F6" i="16"/>
  <c r="F7" i="16"/>
  <c r="E8" i="16"/>
  <c r="D531" i="17"/>
  <c r="D142" i="17"/>
  <c r="E536" i="17"/>
  <c r="J307" i="16"/>
  <c r="H405" i="16"/>
  <c r="E335" i="17"/>
  <c r="F307" i="16"/>
  <c r="H107" i="16"/>
  <c r="E13" i="16"/>
  <c r="D207" i="16"/>
  <c r="E140" i="17"/>
  <c r="J437" i="17"/>
  <c r="F497" i="16"/>
  <c r="E433" i="17"/>
  <c r="D235" i="17"/>
  <c r="E210" i="16"/>
  <c r="F499" i="16"/>
  <c r="E398" i="16"/>
  <c r="H202" i="16"/>
  <c r="H109" i="16"/>
  <c r="F106" i="16"/>
  <c r="H46" i="17"/>
  <c r="D402" i="16"/>
  <c r="F496" i="16"/>
  <c r="J436" i="17"/>
  <c r="J305" i="16"/>
  <c r="F306" i="16"/>
  <c r="E236" i="17"/>
  <c r="E498" i="16"/>
  <c r="H496" i="16"/>
  <c r="H205" i="16"/>
  <c r="D338" i="17"/>
  <c r="J13" i="16"/>
  <c r="F403" i="16"/>
  <c r="D499" i="16"/>
  <c r="J46" i="17"/>
  <c r="D502" i="16"/>
  <c r="J405" i="16"/>
  <c r="E238" i="17"/>
  <c r="E139" i="17"/>
  <c r="F11" i="1"/>
  <c r="D42" i="17"/>
  <c r="E6" i="16"/>
  <c r="E303" i="16"/>
  <c r="J210" i="16"/>
  <c r="E207" i="16"/>
  <c r="D336" i="17"/>
  <c r="F530" i="17"/>
  <c r="H210" i="16"/>
  <c r="D104" i="16"/>
  <c r="H502" i="16"/>
  <c r="J207" i="16"/>
  <c r="F204" i="16"/>
  <c r="D433" i="17"/>
  <c r="E496" i="16"/>
  <c r="J402" i="16"/>
  <c r="H436" i="17"/>
  <c r="E501" i="16"/>
  <c r="E104" i="16"/>
  <c r="H307" i="16"/>
  <c r="D536" i="17"/>
  <c r="F139" i="17"/>
  <c r="H106" i="16"/>
  <c r="H10" i="1"/>
  <c r="D204" i="16"/>
  <c r="F210" i="16"/>
  <c r="D209" i="16"/>
  <c r="D44" i="17"/>
  <c r="H303" i="16"/>
  <c r="F11" i="16"/>
  <c r="D497" i="16"/>
  <c r="D12" i="16"/>
  <c r="E40" i="17"/>
  <c r="F203" i="16"/>
  <c r="H137" i="17"/>
  <c r="H209" i="16"/>
  <c r="F143" i="17"/>
  <c r="E209" i="16"/>
  <c r="J401" i="16"/>
  <c r="E531" i="17"/>
  <c r="D303" i="16"/>
  <c r="D405" i="16"/>
  <c r="E306" i="16"/>
  <c r="D500" i="16"/>
  <c r="J104" i="16"/>
  <c r="J144" i="17"/>
  <c r="E338" i="17"/>
  <c r="H43" i="17"/>
  <c r="H304" i="16"/>
  <c r="E403" i="16"/>
  <c r="E404" i="16"/>
  <c r="D306" i="16"/>
  <c r="F434" i="17"/>
  <c r="H404" i="16"/>
  <c r="H302" i="16"/>
  <c r="H500" i="16"/>
  <c r="F405" i="16"/>
  <c r="F107" i="16"/>
  <c r="F404" i="16"/>
  <c r="F10" i="16"/>
  <c r="D8" i="16"/>
  <c r="J44" i="17"/>
  <c r="D529" i="17"/>
  <c r="H499" i="16"/>
  <c r="D438" i="17"/>
  <c r="H530" i="17"/>
  <c r="D307" i="16"/>
  <c r="H42" i="17"/>
  <c r="J11" i="16"/>
  <c r="D240" i="17"/>
  <c r="E401" i="16"/>
  <c r="F501" i="16"/>
  <c r="J137" i="17"/>
  <c r="E202" i="16"/>
  <c r="H301" i="16"/>
  <c r="D13" i="16"/>
  <c r="E137" i="17"/>
  <c r="F503" i="16"/>
  <c r="D535" i="17"/>
  <c r="F398" i="16"/>
  <c r="E435" i="17"/>
  <c r="D39" i="17"/>
  <c r="D496" i="16"/>
  <c r="F302" i="16"/>
  <c r="U11" i="1"/>
  <c r="E334" i="17"/>
  <c r="H401" i="16"/>
  <c r="E307" i="16"/>
  <c r="D109" i="16"/>
  <c r="H403" i="16"/>
  <c r="E300" i="16"/>
  <c r="F209" i="16"/>
  <c r="F399" i="16"/>
  <c r="H6" i="16"/>
  <c r="D6" i="16"/>
  <c r="J6" i="16"/>
  <c r="F39" i="17"/>
  <c r="D334" i="17"/>
  <c r="H402" i="16"/>
  <c r="J41" i="17"/>
  <c r="J404" i="16"/>
  <c r="H13" i="16"/>
  <c r="F105" i="16"/>
  <c r="E204" i="16"/>
  <c r="D534" i="17"/>
  <c r="D241" i="17"/>
  <c r="E333" i="17"/>
  <c r="F436" i="17"/>
  <c r="E500" i="16"/>
  <c r="F42" i="17"/>
  <c r="D107" i="16"/>
  <c r="H39" i="17"/>
  <c r="D46" i="17"/>
  <c r="J139" i="17"/>
  <c r="J106" i="16"/>
  <c r="F304" i="16"/>
  <c r="J205" i="16"/>
  <c r="D110" i="16"/>
  <c r="E108" i="16"/>
  <c r="F45" i="17"/>
  <c r="D45" i="17"/>
  <c r="J502" i="16"/>
  <c r="F402" i="16"/>
  <c r="D401" i="16"/>
  <c r="H41" i="17"/>
  <c r="H400" i="16"/>
  <c r="H398" i="16"/>
  <c r="H434" i="17"/>
  <c r="E239" i="17"/>
  <c r="D239" i="17"/>
  <c r="H306" i="16"/>
  <c r="E502" i="16"/>
  <c r="H305" i="16"/>
  <c r="E304" i="16"/>
  <c r="E206" i="16"/>
  <c r="E46" i="17"/>
  <c r="D339" i="17"/>
  <c r="E499" i="16"/>
  <c r="H203" i="16"/>
  <c r="D144" i="17"/>
  <c r="D333" i="17"/>
  <c r="E405" i="16"/>
  <c r="D305" i="16"/>
  <c r="E503" i="16"/>
  <c r="E340" i="17"/>
  <c r="E437" i="17"/>
  <c r="E138" i="17"/>
  <c r="E400" i="16"/>
  <c r="H108" i="16"/>
  <c r="E339" i="17"/>
  <c r="F13" i="16"/>
  <c r="H110" i="16"/>
  <c r="D138" i="17"/>
  <c r="F300" i="16"/>
  <c r="D106" i="16"/>
  <c r="J110" i="16"/>
  <c r="E39" i="17"/>
  <c r="J209" i="16"/>
  <c r="E534" i="17"/>
  <c r="I10" i="1"/>
  <c r="D10" i="16"/>
  <c r="D203" i="16"/>
  <c r="F206" i="16"/>
  <c r="O11" i="1"/>
  <c r="J109" i="16"/>
  <c r="F205" i="16"/>
  <c r="H12" i="16"/>
  <c r="H531" i="17"/>
  <c r="E111" i="16"/>
  <c r="D105" i="16"/>
  <c r="F140" i="17"/>
  <c r="H140" i="17"/>
  <c r="F435" i="17"/>
  <c r="E10" i="16"/>
  <c r="F12" i="16"/>
  <c r="D139" i="17"/>
  <c r="D304" i="16"/>
  <c r="H498" i="16"/>
  <c r="E106" i="16"/>
  <c r="F400" i="16"/>
  <c r="J204" i="16"/>
  <c r="F500" i="16"/>
  <c r="F502" i="16"/>
  <c r="E9" i="16"/>
  <c r="F433" i="17"/>
  <c r="H438" i="17"/>
  <c r="J432" i="17"/>
  <c r="H8" i="16"/>
  <c r="F111" i="16"/>
  <c r="D337" i="17"/>
  <c r="H7" i="16"/>
  <c r="H105" i="16"/>
  <c r="E12" i="16"/>
  <c r="E530" i="17"/>
  <c r="F401" i="16"/>
  <c r="H10" i="16"/>
  <c r="J108" i="16"/>
  <c r="I400" i="16" l="1"/>
  <c r="K400" i="16"/>
  <c r="G12" i="16"/>
  <c r="I209" i="16"/>
  <c r="K209" i="16"/>
  <c r="G207" i="16"/>
  <c r="K306" i="16"/>
  <c r="I306" i="16"/>
  <c r="G404" i="16"/>
  <c r="I205" i="16"/>
  <c r="K205" i="16"/>
  <c r="G110" i="16"/>
  <c r="G109" i="16"/>
  <c r="K399" i="16"/>
  <c r="I399" i="16"/>
  <c r="G106" i="16"/>
  <c r="I304" i="16"/>
  <c r="K304" i="16"/>
  <c r="G108" i="16"/>
  <c r="I504" i="16"/>
  <c r="K504" i="16"/>
  <c r="G205" i="16"/>
  <c r="K300" i="16"/>
  <c r="I300" i="16"/>
  <c r="G112" i="16"/>
  <c r="I13" i="16"/>
  <c r="K13" i="16"/>
  <c r="K204" i="16"/>
  <c r="I204" i="16"/>
  <c r="G13" i="16"/>
  <c r="G304" i="16"/>
  <c r="G502" i="16"/>
  <c r="G9" i="16"/>
  <c r="G11" i="16"/>
  <c r="I404" i="16"/>
  <c r="K404" i="16"/>
  <c r="G406" i="16"/>
  <c r="G500" i="16"/>
  <c r="G300" i="16"/>
  <c r="I11" i="16"/>
  <c r="K11" i="16"/>
  <c r="G202" i="16"/>
  <c r="I112" i="16"/>
  <c r="K112" i="16"/>
  <c r="I9" i="16"/>
  <c r="K9" i="16"/>
  <c r="G209" i="16"/>
  <c r="K406" i="16"/>
  <c r="I406" i="16"/>
  <c r="I8" i="16"/>
  <c r="K8" i="16"/>
  <c r="G308" i="16"/>
  <c r="G14" i="16"/>
  <c r="I502" i="16"/>
  <c r="K502" i="16"/>
  <c r="K207" i="16"/>
  <c r="I207" i="16"/>
  <c r="G503" i="16"/>
  <c r="I106" i="16"/>
  <c r="K106" i="16"/>
  <c r="I109" i="16"/>
  <c r="G107" i="16"/>
  <c r="G8" i="16"/>
  <c r="G204" i="16"/>
  <c r="K110" i="16"/>
  <c r="I110" i="16"/>
  <c r="G306" i="16"/>
  <c r="I402" i="16"/>
  <c r="G401" i="16"/>
  <c r="I108" i="16"/>
  <c r="K108" i="16"/>
  <c r="G402" i="16"/>
  <c r="K503" i="16"/>
  <c r="I503" i="16"/>
  <c r="G499" i="16"/>
  <c r="G210" i="16"/>
  <c r="I500" i="16"/>
  <c r="K500" i="16"/>
  <c r="G504" i="16"/>
  <c r="K202" i="16"/>
  <c r="I202" i="16"/>
  <c r="K104" i="16"/>
  <c r="I104" i="16"/>
  <c r="G400" i="16"/>
  <c r="G399" i="16"/>
  <c r="K307" i="16"/>
  <c r="I307" i="16"/>
  <c r="K308" i="16"/>
  <c r="I308" i="16"/>
  <c r="I210" i="16"/>
  <c r="K210" i="16"/>
  <c r="I14" i="16"/>
  <c r="K14" i="16"/>
  <c r="G307" i="16"/>
  <c r="K401" i="16"/>
  <c r="I401" i="16"/>
  <c r="G380" i="17"/>
  <c r="I380" i="17"/>
  <c r="K380" i="17"/>
  <c r="I282" i="17"/>
  <c r="K282" i="17"/>
  <c r="G282" i="17"/>
  <c r="G111" i="16"/>
  <c r="F301" i="16"/>
  <c r="E497" i="16"/>
  <c r="E144" i="17"/>
  <c r="F498" i="16"/>
  <c r="H501" i="16"/>
  <c r="E105" i="16"/>
  <c r="G301" i="16" l="1"/>
  <c r="D403" i="16"/>
  <c r="D501" i="16"/>
  <c r="E109" i="16"/>
  <c r="D205" i="16"/>
  <c r="J107" i="16"/>
  <c r="G501" i="16" l="1"/>
  <c r="K109" i="16"/>
  <c r="I107" i="16"/>
  <c r="K107" i="16"/>
  <c r="D530" i="17"/>
  <c r="E402" i="16"/>
  <c r="F303" i="16"/>
  <c r="J301" i="16"/>
  <c r="K402" i="16" l="1"/>
  <c r="I301" i="16"/>
  <c r="K301" i="16"/>
  <c r="J141" i="17"/>
  <c r="J12" i="16"/>
  <c r="F104" i="16"/>
  <c r="G104" i="16" l="1"/>
  <c r="I12" i="16"/>
  <c r="K12" i="16"/>
  <c r="J105" i="16"/>
  <c r="J501" i="16"/>
  <c r="D400" i="16"/>
  <c r="K501" i="16" l="1"/>
  <c r="I501" i="16"/>
  <c r="J7" i="16"/>
  <c r="I111" i="16" l="1"/>
  <c r="K111" i="16"/>
  <c r="T13" i="1"/>
  <c r="J499" i="16"/>
  <c r="J498" i="16"/>
  <c r="J203" i="16"/>
  <c r="J43" i="17"/>
  <c r="J302" i="16"/>
  <c r="K499" i="16" l="1"/>
  <c r="I499" i="16"/>
  <c r="G496" i="16"/>
  <c r="G305" i="16"/>
  <c r="G208" i="16"/>
  <c r="G6" i="16"/>
  <c r="G405" i="16"/>
  <c r="J153" i="16"/>
  <c r="S14" i="1"/>
  <c r="J438" i="17"/>
  <c r="K305" i="16" l="1"/>
  <c r="I305" i="16"/>
  <c r="K208" i="16"/>
  <c r="I208" i="16"/>
  <c r="I496" i="16"/>
  <c r="K496" i="16"/>
  <c r="I6" i="16"/>
  <c r="K6" i="16"/>
  <c r="S13" i="1"/>
  <c r="J403" i="16"/>
  <c r="J530" i="17"/>
  <c r="I405" i="16" l="1"/>
  <c r="K405" i="16"/>
  <c r="H13" i="1"/>
  <c r="J433" i="17"/>
  <c r="J398" i="16"/>
  <c r="J206" i="16"/>
  <c r="J140" i="17"/>
  <c r="G536" i="17" l="1"/>
  <c r="K535" i="17"/>
  <c r="I535" i="17"/>
  <c r="G532" i="17"/>
  <c r="K531" i="17"/>
  <c r="I531" i="17"/>
  <c r="G623" i="17"/>
  <c r="G535" i="17"/>
  <c r="I534" i="17"/>
  <c r="K534" i="17"/>
  <c r="G531" i="17"/>
  <c r="I530" i="17"/>
  <c r="K530" i="17"/>
  <c r="G534" i="17"/>
  <c r="I533" i="17"/>
  <c r="K533" i="17"/>
  <c r="G530" i="17"/>
  <c r="K536" i="17"/>
  <c r="I536" i="17"/>
  <c r="G533" i="17"/>
  <c r="K532" i="17"/>
  <c r="I532" i="17"/>
  <c r="G529" i="17"/>
  <c r="K623" i="17"/>
  <c r="I623" i="17"/>
  <c r="K622" i="17"/>
  <c r="I622" i="17"/>
  <c r="G622" i="17"/>
  <c r="G437" i="17"/>
  <c r="I432" i="17"/>
  <c r="K432" i="17"/>
  <c r="G431" i="17"/>
  <c r="K435" i="17"/>
  <c r="I435" i="17"/>
  <c r="G525" i="17"/>
  <c r="I440" i="17"/>
  <c r="K440" i="17"/>
  <c r="G432" i="17"/>
  <c r="I434" i="17"/>
  <c r="K434" i="17"/>
  <c r="G435" i="17"/>
  <c r="I438" i="17"/>
  <c r="K438" i="17"/>
  <c r="G440" i="17"/>
  <c r="I439" i="17"/>
  <c r="K439" i="17"/>
  <c r="G434" i="17"/>
  <c r="I436" i="17"/>
  <c r="K436" i="17"/>
  <c r="G438" i="17"/>
  <c r="I433" i="17"/>
  <c r="K433" i="17"/>
  <c r="G439" i="17"/>
  <c r="K437" i="17"/>
  <c r="I437" i="17"/>
  <c r="G436" i="17"/>
  <c r="K431" i="17"/>
  <c r="I431" i="17"/>
  <c r="G433" i="17"/>
  <c r="K525" i="17"/>
  <c r="I525" i="17"/>
  <c r="K524" i="17"/>
  <c r="I524" i="17"/>
  <c r="G524" i="17"/>
  <c r="F341" i="17" a="1"/>
  <c r="F341" i="17" s="1"/>
  <c r="H341" i="17" a="1"/>
  <c r="H341" i="17" s="1"/>
  <c r="J341" i="17" a="1"/>
  <c r="J341" i="17" s="1"/>
  <c r="F333" i="17" a="1"/>
  <c r="F333" i="17" s="1"/>
  <c r="H333" i="17" a="1"/>
  <c r="H333" i="17" s="1"/>
  <c r="J333" i="17" a="1"/>
  <c r="J333" i="17" s="1"/>
  <c r="F339" i="17" a="1"/>
  <c r="F339" i="17" s="1"/>
  <c r="H334" i="17" a="1"/>
  <c r="H334" i="17" s="1"/>
  <c r="J334" i="17" a="1"/>
  <c r="J334" i="17" s="1"/>
  <c r="H337" i="17" a="1"/>
  <c r="H337" i="17" s="1"/>
  <c r="J335" i="17" a="1"/>
  <c r="J335" i="17" s="1"/>
  <c r="J338" i="17" a="1"/>
  <c r="J338" i="17" s="1"/>
  <c r="H339" i="17" a="1"/>
  <c r="H339" i="17" s="1"/>
  <c r="F338" i="17" a="1"/>
  <c r="F338" i="17" s="1"/>
  <c r="J337" i="17" a="1"/>
  <c r="J337" i="17" s="1"/>
  <c r="F336" i="17" a="1"/>
  <c r="F336" i="17" s="1"/>
  <c r="F335" i="17" a="1"/>
  <c r="F335" i="17" s="1"/>
  <c r="F334" i="17" a="1"/>
  <c r="F334" i="17" s="1"/>
  <c r="J340" i="17" a="1"/>
  <c r="J340" i="17" s="1"/>
  <c r="J427" i="17" a="1"/>
  <c r="J427" i="17" s="1"/>
  <c r="H340" i="17" a="1"/>
  <c r="H340" i="17" s="1"/>
  <c r="H427" i="17" a="1"/>
  <c r="H427" i="17" s="1"/>
  <c r="J336" i="17" a="1"/>
  <c r="J336" i="17" s="1"/>
  <c r="H335" i="17" a="1"/>
  <c r="H335" i="17" s="1"/>
  <c r="J339" i="17" a="1"/>
  <c r="J339" i="17" s="1"/>
  <c r="H338" i="17" a="1"/>
  <c r="H338" i="17" s="1"/>
  <c r="F337" i="17" a="1"/>
  <c r="F337" i="17" s="1"/>
  <c r="F340" i="17" a="1"/>
  <c r="F340" i="17" s="1"/>
  <c r="F427" i="17" a="1"/>
  <c r="F427" i="17" s="1"/>
  <c r="H336" i="17" a="1"/>
  <c r="H336" i="17" s="1"/>
  <c r="F426" i="17" a="1"/>
  <c r="F426" i="17" s="1"/>
  <c r="J426" i="17" a="1"/>
  <c r="J426" i="17" s="1"/>
  <c r="K426" i="17" s="1"/>
  <c r="H426" i="17" a="1"/>
  <c r="H426" i="17" s="1"/>
  <c r="H238" i="17" a="1"/>
  <c r="H238" i="17" s="1"/>
  <c r="F241" i="17" a="1"/>
  <c r="F241" i="17" s="1"/>
  <c r="H244" i="17" a="1"/>
  <c r="H244" i="17" s="1"/>
  <c r="J244" i="17" a="1"/>
  <c r="J244" i="17" s="1"/>
  <c r="H237" i="17" a="1"/>
  <c r="H237" i="17" s="1"/>
  <c r="J237" i="17" a="1"/>
  <c r="J237" i="17" s="1"/>
  <c r="F235" i="17" a="1"/>
  <c r="F235" i="17" s="1"/>
  <c r="H235" i="17" a="1"/>
  <c r="H235" i="17" s="1"/>
  <c r="J235" i="17" a="1"/>
  <c r="J235" i="17" s="1"/>
  <c r="H242" i="17" a="1"/>
  <c r="H242" i="17" s="1"/>
  <c r="F242" i="17" a="1"/>
  <c r="F242" i="17" s="1"/>
  <c r="H329" i="17" a="1"/>
  <c r="H329" i="17" s="1"/>
  <c r="F243" i="17" a="1"/>
  <c r="F243" i="17" s="1"/>
  <c r="J243" i="17" a="1"/>
  <c r="J243" i="17" s="1"/>
  <c r="H243" i="17" a="1"/>
  <c r="H243" i="17" s="1"/>
  <c r="J240" i="17" a="1"/>
  <c r="J240" i="17" s="1"/>
  <c r="H240" i="17" a="1"/>
  <c r="H240" i="17" s="1"/>
  <c r="H241" i="17" a="1"/>
  <c r="H241" i="17" s="1"/>
  <c r="F240" i="17" a="1"/>
  <c r="F240" i="17" s="1"/>
  <c r="H239" i="17" a="1"/>
  <c r="H239" i="17" s="1"/>
  <c r="F238" i="17" a="1"/>
  <c r="F238" i="17" s="1"/>
  <c r="J236" i="17" a="1"/>
  <c r="J236" i="17" s="1"/>
  <c r="F244" i="17" a="1"/>
  <c r="F244" i="17" s="1"/>
  <c r="F237" i="17" a="1"/>
  <c r="F237" i="17" s="1"/>
  <c r="J242" i="17" a="1"/>
  <c r="J242" i="17" s="1"/>
  <c r="J329" i="17" a="1"/>
  <c r="J329" i="17" s="1"/>
  <c r="J238" i="17" a="1"/>
  <c r="J238" i="17" s="1"/>
  <c r="H236" i="17" a="1"/>
  <c r="H236" i="17" s="1"/>
  <c r="J241" i="17" a="1"/>
  <c r="J241" i="17" s="1"/>
  <c r="F239" i="17" a="1"/>
  <c r="F239" i="17" s="1"/>
  <c r="F329" i="17" a="1"/>
  <c r="F329" i="17" s="1"/>
  <c r="J239" i="17" a="1"/>
  <c r="J239" i="17" s="1"/>
  <c r="F236" i="17" a="1"/>
  <c r="F236" i="17" s="1"/>
  <c r="J328" i="17" a="1"/>
  <c r="J328" i="17" s="1"/>
  <c r="K328" i="17" s="1"/>
  <c r="H328" i="17" a="1"/>
  <c r="H328" i="17" s="1"/>
  <c r="F328" i="17" a="1"/>
  <c r="F328" i="17" s="1"/>
  <c r="G142" i="17"/>
  <c r="I139" i="17"/>
  <c r="K139" i="17"/>
  <c r="G143" i="17"/>
  <c r="K141" i="17"/>
  <c r="I141" i="17"/>
  <c r="G230" i="17"/>
  <c r="G139" i="17"/>
  <c r="I138" i="17"/>
  <c r="K138" i="17"/>
  <c r="G141" i="17"/>
  <c r="I137" i="17"/>
  <c r="K137" i="17"/>
  <c r="I145" i="17"/>
  <c r="K145" i="17"/>
  <c r="G138" i="17"/>
  <c r="I144" i="17"/>
  <c r="K144" i="17"/>
  <c r="G137" i="17"/>
  <c r="I140" i="17"/>
  <c r="K140" i="17"/>
  <c r="G145" i="17"/>
  <c r="K142" i="17"/>
  <c r="I142" i="17"/>
  <c r="G144" i="17"/>
  <c r="K143" i="17"/>
  <c r="I143" i="17"/>
  <c r="G140" i="17"/>
  <c r="K230" i="17"/>
  <c r="I230" i="17"/>
  <c r="K231" i="17"/>
  <c r="I231" i="17"/>
  <c r="G231" i="17"/>
  <c r="G40" i="17"/>
  <c r="K42" i="17"/>
  <c r="I42" i="17"/>
  <c r="G41" i="17"/>
  <c r="K45" i="17"/>
  <c r="I45" i="17"/>
  <c r="G133" i="17"/>
  <c r="G42" i="17"/>
  <c r="I44" i="17"/>
  <c r="K44" i="17"/>
  <c r="G45" i="17"/>
  <c r="I43" i="17"/>
  <c r="K43" i="17"/>
  <c r="I47" i="17"/>
  <c r="K47" i="17"/>
  <c r="G44" i="17"/>
  <c r="I46" i="17"/>
  <c r="K46" i="17"/>
  <c r="G43" i="17"/>
  <c r="G47" i="17"/>
  <c r="K40" i="17"/>
  <c r="I40" i="17"/>
  <c r="G46" i="17"/>
  <c r="K41" i="17"/>
  <c r="I41" i="17"/>
  <c r="G39" i="17"/>
  <c r="K133" i="17"/>
  <c r="I133" i="17"/>
  <c r="K132" i="17"/>
  <c r="I132" i="17"/>
  <c r="G132" i="17"/>
  <c r="G7" i="16"/>
  <c r="I7" i="16"/>
  <c r="K7" i="16"/>
  <c r="G10" i="16"/>
  <c r="K498" i="16"/>
  <c r="I498" i="16"/>
  <c r="G498" i="16"/>
  <c r="G497" i="16"/>
  <c r="I403" i="16"/>
  <c r="K403" i="16"/>
  <c r="G403" i="16"/>
  <c r="I398" i="16"/>
  <c r="K398" i="16"/>
  <c r="G398" i="16"/>
  <c r="K302" i="16"/>
  <c r="I302" i="16"/>
  <c r="G302" i="16"/>
  <c r="G303" i="16"/>
  <c r="I203" i="16"/>
  <c r="K203" i="16"/>
  <c r="G203" i="16"/>
  <c r="I206" i="16"/>
  <c r="K206" i="16"/>
  <c r="G206" i="16"/>
  <c r="K153" i="16"/>
  <c r="I153" i="16"/>
  <c r="G153" i="16"/>
  <c r="K105" i="16"/>
  <c r="I105" i="16"/>
  <c r="G105" i="16"/>
  <c r="I100" i="16"/>
  <c r="K100" i="16"/>
  <c r="G100" i="16"/>
  <c r="I99" i="16"/>
  <c r="K99" i="16"/>
  <c r="G99" i="16"/>
  <c r="K590" i="16"/>
  <c r="I590" i="16"/>
  <c r="G590" i="16"/>
  <c r="K589" i="16"/>
  <c r="I589" i="16"/>
  <c r="G589" i="16"/>
  <c r="I492" i="16"/>
  <c r="K492" i="16"/>
  <c r="G492" i="16"/>
  <c r="I491" i="16"/>
  <c r="K491" i="16"/>
  <c r="G491" i="16"/>
  <c r="I394" i="16"/>
  <c r="K394" i="16"/>
  <c r="G394" i="16"/>
  <c r="I393" i="16"/>
  <c r="K393" i="16"/>
  <c r="G393" i="16"/>
  <c r="G296" i="16"/>
  <c r="I296" i="16"/>
  <c r="K296" i="16"/>
  <c r="G295" i="16"/>
  <c r="I295" i="16"/>
  <c r="K295" i="16"/>
  <c r="I197" i="16"/>
  <c r="K197" i="16"/>
  <c r="G197" i="16"/>
  <c r="I198" i="16"/>
  <c r="K198" i="16"/>
  <c r="G198" i="16"/>
  <c r="I98" i="16"/>
  <c r="K98" i="16"/>
  <c r="G98" i="16"/>
  <c r="I97" i="16"/>
  <c r="K97" i="16"/>
  <c r="G97" i="16"/>
  <c r="K588" i="16"/>
  <c r="I588" i="16"/>
  <c r="G588" i="16"/>
  <c r="K587" i="16"/>
  <c r="I587" i="16"/>
  <c r="G587" i="16"/>
  <c r="G490" i="16"/>
  <c r="K490" i="16"/>
  <c r="I490" i="16"/>
  <c r="G489" i="16"/>
  <c r="K489" i="16"/>
  <c r="I489" i="16"/>
  <c r="K392" i="16"/>
  <c r="I392" i="16"/>
  <c r="G392" i="16"/>
  <c r="K391" i="16"/>
  <c r="I391" i="16"/>
  <c r="G391" i="16"/>
  <c r="K294" i="16"/>
  <c r="I294" i="16"/>
  <c r="G294" i="16"/>
  <c r="K293" i="16"/>
  <c r="I293" i="16"/>
  <c r="G293" i="16"/>
  <c r="I196" i="16"/>
  <c r="K196" i="16"/>
  <c r="G196" i="16"/>
  <c r="I195" i="16"/>
  <c r="K195" i="16"/>
  <c r="G195" i="16"/>
  <c r="K96" i="16"/>
  <c r="I96" i="16"/>
  <c r="G96" i="16"/>
  <c r="K95" i="16"/>
  <c r="I95" i="16"/>
  <c r="G95" i="16"/>
  <c r="K586" i="16"/>
  <c r="I586" i="16"/>
  <c r="G586" i="16"/>
  <c r="K585" i="16"/>
  <c r="I585" i="16"/>
  <c r="G585" i="16"/>
  <c r="I488" i="16"/>
  <c r="K488" i="16"/>
  <c r="G488" i="16"/>
  <c r="I487" i="16"/>
  <c r="K487" i="16"/>
  <c r="G487" i="16"/>
  <c r="I390" i="16"/>
  <c r="K390" i="16"/>
  <c r="G390" i="16"/>
  <c r="I389" i="16"/>
  <c r="K389" i="16"/>
  <c r="G389" i="16"/>
  <c r="I292" i="16"/>
  <c r="K292" i="16"/>
  <c r="G292" i="16"/>
  <c r="I291" i="16"/>
  <c r="K291" i="16"/>
  <c r="G291" i="16"/>
  <c r="I193" i="16"/>
  <c r="K193" i="16"/>
  <c r="G193" i="16"/>
  <c r="K194" i="16"/>
  <c r="I194" i="16"/>
  <c r="G194" i="16"/>
  <c r="G94" i="16"/>
  <c r="I94" i="16"/>
  <c r="K94" i="16"/>
  <c r="G93" i="16"/>
  <c r="I93" i="16"/>
  <c r="K93" i="16"/>
  <c r="I92" i="16"/>
  <c r="K92" i="16"/>
  <c r="G92" i="16"/>
  <c r="G91" i="16"/>
  <c r="I91" i="16"/>
  <c r="K91" i="16"/>
  <c r="K584" i="16"/>
  <c r="I584" i="16"/>
  <c r="G584" i="16"/>
  <c r="K583" i="16"/>
  <c r="I583" i="16"/>
  <c r="G583" i="16"/>
  <c r="I486" i="16"/>
  <c r="K486" i="16"/>
  <c r="G486" i="16"/>
  <c r="I485" i="16"/>
  <c r="K485" i="16"/>
  <c r="G485" i="16"/>
  <c r="K388" i="16"/>
  <c r="I388" i="16"/>
  <c r="G388" i="16"/>
  <c r="K387" i="16"/>
  <c r="I387" i="16"/>
  <c r="G387" i="16"/>
  <c r="I290" i="16"/>
  <c r="K290" i="16"/>
  <c r="G290" i="16"/>
  <c r="I289" i="16"/>
  <c r="K289" i="16"/>
  <c r="G289" i="16"/>
  <c r="I191" i="16"/>
  <c r="K191" i="16"/>
  <c r="G191" i="16"/>
  <c r="I192" i="16"/>
  <c r="K192" i="16"/>
  <c r="G192" i="16"/>
  <c r="G90" i="16"/>
  <c r="I90" i="16"/>
  <c r="K90" i="16"/>
  <c r="I89" i="16"/>
  <c r="K89" i="16"/>
  <c r="G89" i="16"/>
  <c r="G576" i="16"/>
  <c r="K581" i="16"/>
  <c r="I581" i="16"/>
  <c r="G575" i="16"/>
  <c r="G582" i="16"/>
  <c r="I580" i="16"/>
  <c r="K580" i="16"/>
  <c r="G574" i="16"/>
  <c r="G581" i="16"/>
  <c r="I579" i="16"/>
  <c r="K579" i="16"/>
  <c r="G580" i="16"/>
  <c r="I578" i="16"/>
  <c r="K578" i="16"/>
  <c r="G579" i="16"/>
  <c r="I577" i="16"/>
  <c r="K577" i="16"/>
  <c r="K574" i="16"/>
  <c r="I574" i="16"/>
  <c r="G578" i="16"/>
  <c r="I576" i="16"/>
  <c r="K576" i="16"/>
  <c r="K582" i="16"/>
  <c r="I582" i="16"/>
  <c r="G577" i="16"/>
  <c r="K575" i="16"/>
  <c r="I575" i="16"/>
  <c r="K573" i="16"/>
  <c r="I573" i="16"/>
  <c r="G573" i="16"/>
  <c r="G477" i="16"/>
  <c r="K475" i="16"/>
  <c r="I475" i="16"/>
  <c r="G483" i="16"/>
  <c r="I481" i="16"/>
  <c r="K481" i="16"/>
  <c r="G476" i="16"/>
  <c r="G482" i="16"/>
  <c r="I480" i="16"/>
  <c r="K480" i="16"/>
  <c r="G475" i="16"/>
  <c r="G484" i="16"/>
  <c r="G481" i="16"/>
  <c r="I479" i="16"/>
  <c r="K479" i="16"/>
  <c r="G480" i="16"/>
  <c r="I478" i="16"/>
  <c r="K478" i="16"/>
  <c r="G479" i="16"/>
  <c r="I473" i="16"/>
  <c r="K473" i="16"/>
  <c r="I484" i="16"/>
  <c r="K484" i="16"/>
  <c r="G478" i="16"/>
  <c r="I477" i="16"/>
  <c r="K477" i="16"/>
  <c r="K482" i="16"/>
  <c r="I482" i="16"/>
  <c r="K483" i="16"/>
  <c r="I483" i="16"/>
  <c r="G473" i="16"/>
  <c r="K476" i="16"/>
  <c r="I476" i="16"/>
  <c r="K474" i="16"/>
  <c r="I474" i="16"/>
  <c r="G474" i="16"/>
  <c r="G379" i="16"/>
  <c r="K378" i="16"/>
  <c r="I378" i="16"/>
  <c r="G386" i="16"/>
  <c r="K384" i="16"/>
  <c r="I384" i="16"/>
  <c r="G376" i="16"/>
  <c r="G385" i="16"/>
  <c r="I383" i="16"/>
  <c r="K383" i="16"/>
  <c r="G378" i="16"/>
  <c r="G384" i="16"/>
  <c r="I382" i="16"/>
  <c r="K382" i="16"/>
  <c r="G383" i="16"/>
  <c r="I381" i="16"/>
  <c r="K381" i="16"/>
  <c r="K385" i="16"/>
  <c r="I385" i="16"/>
  <c r="G382" i="16"/>
  <c r="I380" i="16"/>
  <c r="K380" i="16"/>
  <c r="G381" i="16"/>
  <c r="I379" i="16"/>
  <c r="K379" i="16"/>
  <c r="K386" i="16"/>
  <c r="I386" i="16"/>
  <c r="G380" i="16"/>
  <c r="K376" i="16"/>
  <c r="I376" i="16"/>
  <c r="K377" i="16"/>
  <c r="I377" i="16"/>
  <c r="G377" i="16"/>
  <c r="K279" i="16"/>
  <c r="I279" i="16"/>
  <c r="G287" i="16"/>
  <c r="K285" i="16"/>
  <c r="I285" i="16"/>
  <c r="G280" i="16"/>
  <c r="G286" i="16"/>
  <c r="I284" i="16"/>
  <c r="K284" i="16"/>
  <c r="G279" i="16"/>
  <c r="G285" i="16"/>
  <c r="I283" i="16"/>
  <c r="K283" i="16"/>
  <c r="G284" i="16"/>
  <c r="I282" i="16"/>
  <c r="K282" i="16"/>
  <c r="K286" i="16"/>
  <c r="I286" i="16"/>
  <c r="G283" i="16"/>
  <c r="I277" i="16"/>
  <c r="K277" i="16"/>
  <c r="G288" i="16"/>
  <c r="G281" i="16"/>
  <c r="I288" i="16"/>
  <c r="K288" i="16"/>
  <c r="G282" i="16"/>
  <c r="I281" i="16"/>
  <c r="K281" i="16"/>
  <c r="K287" i="16"/>
  <c r="I287" i="16"/>
  <c r="G277" i="16"/>
  <c r="K280" i="16"/>
  <c r="I280" i="16"/>
  <c r="K278" i="16"/>
  <c r="I278" i="16"/>
  <c r="G278" i="16"/>
  <c r="K190" i="16"/>
  <c r="I190" i="16"/>
  <c r="G184" i="16"/>
  <c r="K183" i="16"/>
  <c r="I183" i="16"/>
  <c r="I189" i="16"/>
  <c r="K189" i="16"/>
  <c r="G183" i="16"/>
  <c r="G190" i="16"/>
  <c r="I188" i="16"/>
  <c r="K188" i="16"/>
  <c r="G189" i="16"/>
  <c r="I187" i="16"/>
  <c r="K187" i="16"/>
  <c r="G188" i="16"/>
  <c r="I186" i="16"/>
  <c r="K186" i="16"/>
  <c r="G185" i="16"/>
  <c r="G187" i="16"/>
  <c r="I185" i="16"/>
  <c r="K185" i="16"/>
  <c r="G186" i="16"/>
  <c r="K184" i="16"/>
  <c r="I184" i="16"/>
  <c r="K182" i="16"/>
  <c r="I182" i="16"/>
  <c r="G182" i="16"/>
  <c r="I88" i="16"/>
  <c r="K88" i="16"/>
  <c r="I87" i="16"/>
  <c r="K87" i="16"/>
  <c r="I86" i="16"/>
  <c r="K86" i="16"/>
  <c r="I85" i="16"/>
  <c r="K85" i="16"/>
  <c r="I84" i="16"/>
  <c r="K84" i="16"/>
  <c r="I83" i="16"/>
  <c r="K83" i="16"/>
  <c r="I82" i="16"/>
  <c r="K82" i="16"/>
  <c r="G88" i="16"/>
  <c r="G87" i="16"/>
  <c r="G86" i="16"/>
  <c r="G85" i="16"/>
  <c r="G84" i="16"/>
  <c r="G83" i="16"/>
  <c r="G82" i="16"/>
  <c r="I81" i="16"/>
  <c r="K81" i="16"/>
  <c r="G81" i="16"/>
  <c r="K80" i="16"/>
  <c r="I80" i="16"/>
  <c r="G80" i="16"/>
  <c r="D428" i="17"/>
  <c r="D526" i="17"/>
  <c r="D330" i="17"/>
  <c r="D134" i="17"/>
  <c r="D624" i="17"/>
  <c r="F34" i="17"/>
  <c r="E34" i="17"/>
  <c r="K34" i="17"/>
  <c r="J34" i="17"/>
  <c r="I34" i="17"/>
  <c r="H34" i="17"/>
  <c r="D395" i="16"/>
  <c r="D101" i="16"/>
  <c r="D199" i="16"/>
  <c r="D493" i="16"/>
  <c r="D297" i="16"/>
  <c r="D591" i="16"/>
  <c r="J529" i="17"/>
  <c r="K529" i="17" l="1"/>
  <c r="I529" i="17"/>
  <c r="J10" i="16"/>
  <c r="J497" i="16"/>
  <c r="K10" i="16" l="1"/>
  <c r="I10" i="16"/>
  <c r="K497" i="16"/>
  <c r="I497" i="16"/>
  <c r="J39" i="17"/>
  <c r="K39" i="17" l="1"/>
  <c r="I39" i="17"/>
  <c r="I134" i="17" s="1"/>
  <c r="G241" i="17"/>
  <c r="D232" i="17"/>
  <c r="G232" i="17" s="1"/>
  <c r="G338" i="17"/>
  <c r="G333" i="17"/>
  <c r="G341" i="17"/>
  <c r="G335" i="17"/>
  <c r="G334" i="17"/>
  <c r="G339" i="17"/>
  <c r="K336" i="17"/>
  <c r="I336" i="17"/>
  <c r="I337" i="17"/>
  <c r="K337" i="17"/>
  <c r="G336" i="17"/>
  <c r="G427" i="17"/>
  <c r="K333" i="17"/>
  <c r="I333" i="17"/>
  <c r="G340" i="17"/>
  <c r="I427" i="17"/>
  <c r="K427" i="17"/>
  <c r="K338" i="17"/>
  <c r="I338" i="17"/>
  <c r="I340" i="17"/>
  <c r="K340" i="17"/>
  <c r="I335" i="17"/>
  <c r="K335" i="17"/>
  <c r="K341" i="17"/>
  <c r="I341" i="17"/>
  <c r="G337" i="17"/>
  <c r="I426" i="17"/>
  <c r="I339" i="17"/>
  <c r="K339" i="17"/>
  <c r="I334" i="17"/>
  <c r="K334" i="17"/>
  <c r="G426" i="17"/>
  <c r="G328" i="17"/>
  <c r="G242" i="17"/>
  <c r="G235" i="17"/>
  <c r="G240" i="17"/>
  <c r="I239" i="17"/>
  <c r="K239" i="17"/>
  <c r="K240" i="17"/>
  <c r="I240" i="17"/>
  <c r="G243" i="17"/>
  <c r="I329" i="17"/>
  <c r="K329" i="17"/>
  <c r="I236" i="17"/>
  <c r="K236" i="17"/>
  <c r="K243" i="17"/>
  <c r="I243" i="17"/>
  <c r="I237" i="17"/>
  <c r="K237" i="17"/>
  <c r="K241" i="17"/>
  <c r="I241" i="17"/>
  <c r="G237" i="17"/>
  <c r="G236" i="17"/>
  <c r="G239" i="17"/>
  <c r="G329" i="17"/>
  <c r="I244" i="17"/>
  <c r="K244" i="17"/>
  <c r="K238" i="17"/>
  <c r="I238" i="17"/>
  <c r="G244" i="17"/>
  <c r="I242" i="17"/>
  <c r="K242" i="17"/>
  <c r="K235" i="17"/>
  <c r="I235" i="17"/>
  <c r="G238" i="17"/>
  <c r="I328" i="17"/>
  <c r="G134" i="17"/>
  <c r="G526" i="17"/>
  <c r="I526" i="17"/>
  <c r="H428" i="17"/>
  <c r="J428" i="17"/>
  <c r="F428" i="17"/>
  <c r="E428" i="17"/>
  <c r="J624" i="17"/>
  <c r="I624" i="17"/>
  <c r="H624" i="17"/>
  <c r="G624" i="17"/>
  <c r="F624" i="17"/>
  <c r="E624" i="17"/>
  <c r="J330" i="17"/>
  <c r="H330" i="17"/>
  <c r="F330" i="17"/>
  <c r="E330" i="17"/>
  <c r="J134" i="17"/>
  <c r="H134" i="17"/>
  <c r="F134" i="17"/>
  <c r="E134" i="17"/>
  <c r="E526" i="17"/>
  <c r="J526" i="17"/>
  <c r="F526" i="17"/>
  <c r="H526" i="17"/>
  <c r="I101" i="16"/>
  <c r="H101" i="16"/>
  <c r="G101" i="16"/>
  <c r="F101" i="16"/>
  <c r="E101" i="16"/>
  <c r="J101" i="16"/>
  <c r="J591" i="16"/>
  <c r="I591" i="16"/>
  <c r="H591" i="16"/>
  <c r="G591" i="16"/>
  <c r="F591" i="16"/>
  <c r="E591" i="16"/>
  <c r="H199" i="16"/>
  <c r="I199" i="16"/>
  <c r="G199" i="16"/>
  <c r="F199" i="16"/>
  <c r="E199" i="16"/>
  <c r="J199" i="16"/>
  <c r="J297" i="16"/>
  <c r="I297" i="16"/>
  <c r="H297" i="16"/>
  <c r="G297" i="16"/>
  <c r="F297" i="16"/>
  <c r="E297" i="16"/>
  <c r="E493" i="16"/>
  <c r="J493" i="16"/>
  <c r="I493" i="16"/>
  <c r="H493" i="16"/>
  <c r="G493" i="16"/>
  <c r="F493" i="16"/>
  <c r="H395" i="16"/>
  <c r="G395" i="16"/>
  <c r="F395" i="16"/>
  <c r="E395" i="16"/>
  <c r="J303" i="16"/>
  <c r="T5" i="1"/>
  <c r="K303" i="16" l="1"/>
  <c r="I303" i="16"/>
  <c r="I395" i="16" s="1"/>
  <c r="J395" i="16"/>
  <c r="K395" i="16" s="1"/>
  <c r="H232" i="17"/>
  <c r="F232" i="17"/>
  <c r="E232" i="17"/>
  <c r="J232" i="17"/>
  <c r="I232" i="17"/>
  <c r="I428" i="17"/>
  <c r="G428" i="17"/>
  <c r="G330" i="17"/>
  <c r="I330" i="17"/>
  <c r="K624" i="17"/>
  <c r="K526" i="17"/>
  <c r="K493" i="16"/>
  <c r="K428" i="17"/>
  <c r="K330" i="17"/>
  <c r="K134" i="17"/>
  <c r="K101" i="16"/>
  <c r="K199" i="16"/>
  <c r="K591" i="16"/>
  <c r="K297" i="16"/>
  <c r="K232" i="17" l="1"/>
  <c r="O37" i="7"/>
  <c r="C90" i="5"/>
  <c r="C83" i="5"/>
  <c r="C76" i="5"/>
  <c r="C69" i="5"/>
  <c r="D96" i="5" l="1"/>
  <c r="D86" i="5"/>
  <c r="Y86" i="5" s="1"/>
  <c r="D95" i="5"/>
  <c r="P95" i="5" s="1"/>
  <c r="D92" i="5"/>
  <c r="N92" i="5" s="1"/>
  <c r="D93" i="5"/>
  <c r="J93" i="5" s="1"/>
  <c r="D87" i="5"/>
  <c r="P87" i="5" s="1"/>
  <c r="D80" i="5"/>
  <c r="J80" i="5" s="1"/>
  <c r="D77" i="5"/>
  <c r="P77" i="5" s="1"/>
  <c r="D75" i="5"/>
  <c r="H90" i="5"/>
  <c r="I90" i="5"/>
  <c r="J90" i="5"/>
  <c r="Y90" i="5"/>
  <c r="U90" i="5"/>
  <c r="V90" i="5"/>
  <c r="T90" i="5"/>
  <c r="X90" i="5"/>
  <c r="W90" i="5"/>
  <c r="S90" i="5"/>
  <c r="Z90" i="5"/>
  <c r="R90" i="5"/>
  <c r="Q90" i="5"/>
  <c r="P90" i="5"/>
  <c r="O90" i="5"/>
  <c r="N90" i="5"/>
  <c r="M90" i="5"/>
  <c r="L90" i="5"/>
  <c r="K90" i="5"/>
  <c r="H83" i="5"/>
  <c r="I83" i="5"/>
  <c r="J83" i="5"/>
  <c r="R83" i="5"/>
  <c r="X83" i="5"/>
  <c r="P83" i="5"/>
  <c r="Z83" i="5"/>
  <c r="Y83" i="5"/>
  <c r="Q83" i="5"/>
  <c r="W83" i="5"/>
  <c r="O83" i="5"/>
  <c r="V83" i="5"/>
  <c r="N83" i="5"/>
  <c r="U83" i="5"/>
  <c r="M83" i="5"/>
  <c r="T83" i="5"/>
  <c r="L83" i="5"/>
  <c r="S83" i="5"/>
  <c r="K83" i="5"/>
  <c r="I76" i="5"/>
  <c r="U76" i="5"/>
  <c r="N76" i="5"/>
  <c r="R76" i="5"/>
  <c r="W76" i="5"/>
  <c r="Y76" i="5"/>
  <c r="K76" i="5"/>
  <c r="H76" i="5"/>
  <c r="S76" i="5"/>
  <c r="M76" i="5"/>
  <c r="J76" i="5"/>
  <c r="T76" i="5"/>
  <c r="L76" i="5"/>
  <c r="X76" i="5"/>
  <c r="Q76" i="5"/>
  <c r="P76" i="5"/>
  <c r="Z76" i="5"/>
  <c r="V76" i="5"/>
  <c r="O76" i="5"/>
  <c r="T96" i="5" l="1"/>
  <c r="M86" i="5"/>
  <c r="P86" i="5"/>
  <c r="J86" i="5"/>
  <c r="Q86" i="5"/>
  <c r="H86" i="5"/>
  <c r="K86" i="5"/>
  <c r="L86" i="5"/>
  <c r="O86" i="5"/>
  <c r="H87" i="5"/>
  <c r="N86" i="5"/>
  <c r="Z86" i="5"/>
  <c r="P93" i="5"/>
  <c r="P96" i="5"/>
  <c r="Y96" i="5"/>
  <c r="O95" i="5"/>
  <c r="O93" i="5"/>
  <c r="L87" i="5"/>
  <c r="V96" i="5"/>
  <c r="M96" i="5"/>
  <c r="R95" i="5"/>
  <c r="I96" i="5"/>
  <c r="Z95" i="5"/>
  <c r="H96" i="5"/>
  <c r="T95" i="5"/>
  <c r="R96" i="5"/>
  <c r="J95" i="5"/>
  <c r="X96" i="5"/>
  <c r="I95" i="5"/>
  <c r="R92" i="5"/>
  <c r="T92" i="5"/>
  <c r="P92" i="5"/>
  <c r="H92" i="5"/>
  <c r="W96" i="5"/>
  <c r="L96" i="5"/>
  <c r="Q95" i="5"/>
  <c r="K96" i="5"/>
  <c r="U96" i="5"/>
  <c r="U95" i="5"/>
  <c r="S96" i="5"/>
  <c r="J96" i="5"/>
  <c r="Y95" i="5"/>
  <c r="N95" i="5"/>
  <c r="O96" i="5"/>
  <c r="X95" i="5"/>
  <c r="H95" i="5"/>
  <c r="Q96" i="5"/>
  <c r="N96" i="5"/>
  <c r="V95" i="5"/>
  <c r="Z96" i="5"/>
  <c r="S95" i="5"/>
  <c r="W95" i="5"/>
  <c r="K95" i="5"/>
  <c r="M95" i="5"/>
  <c r="L95" i="5"/>
  <c r="U86" i="5"/>
  <c r="X86" i="5"/>
  <c r="I92" i="5"/>
  <c r="V86" i="5"/>
  <c r="R86" i="5"/>
  <c r="Q92" i="5"/>
  <c r="Q87" i="5"/>
  <c r="S86" i="5"/>
  <c r="W86" i="5"/>
  <c r="I86" i="5"/>
  <c r="S92" i="5"/>
  <c r="T86" i="5"/>
  <c r="V92" i="5"/>
  <c r="Z87" i="5"/>
  <c r="R87" i="5"/>
  <c r="T87" i="5"/>
  <c r="N87" i="5"/>
  <c r="V87" i="5"/>
  <c r="Y87" i="5"/>
  <c r="R93" i="5"/>
  <c r="H93" i="5"/>
  <c r="Z93" i="5"/>
  <c r="W93" i="5"/>
  <c r="V93" i="5"/>
  <c r="Q93" i="5"/>
  <c r="N93" i="5"/>
  <c r="Y93" i="5"/>
  <c r="T93" i="5"/>
  <c r="I93" i="5"/>
  <c r="U87" i="5"/>
  <c r="X87" i="5"/>
  <c r="K93" i="5"/>
  <c r="M93" i="5"/>
  <c r="K87" i="5"/>
  <c r="O87" i="5"/>
  <c r="J87" i="5"/>
  <c r="S93" i="5"/>
  <c r="U93" i="5"/>
  <c r="S87" i="5"/>
  <c r="W87" i="5"/>
  <c r="I87" i="5"/>
  <c r="X93" i="5"/>
  <c r="L93" i="5"/>
  <c r="M87" i="5"/>
  <c r="X92" i="5"/>
  <c r="L92" i="5"/>
  <c r="J92" i="5"/>
  <c r="Z92" i="5"/>
  <c r="W92" i="5"/>
  <c r="K92" i="5"/>
  <c r="M92" i="5"/>
  <c r="O92" i="5"/>
  <c r="U92" i="5"/>
  <c r="Y92" i="5"/>
  <c r="D91" i="5"/>
  <c r="V91" i="5" s="1"/>
  <c r="D84" i="5"/>
  <c r="Z84" i="5" s="1"/>
  <c r="D85" i="5"/>
  <c r="R85" i="5" s="1"/>
  <c r="D70" i="5"/>
  <c r="Z70" i="5" s="1"/>
  <c r="D89" i="5"/>
  <c r="D74" i="5"/>
  <c r="Y74" i="5" s="1"/>
  <c r="C70" i="5"/>
  <c r="C75" i="5"/>
  <c r="C74" i="5"/>
  <c r="C73" i="5"/>
  <c r="C72" i="5"/>
  <c r="C71" i="5"/>
  <c r="C88" i="5"/>
  <c r="C84" i="5"/>
  <c r="C87" i="5"/>
  <c r="C86" i="5"/>
  <c r="C85" i="5"/>
  <c r="C89" i="5"/>
  <c r="C91" i="5"/>
  <c r="C92" i="5"/>
  <c r="C93" i="5"/>
  <c r="C94" i="5"/>
  <c r="C95" i="5"/>
  <c r="C96" i="5"/>
  <c r="D72" i="5"/>
  <c r="H72" i="5" s="1"/>
  <c r="D73" i="5"/>
  <c r="H73" i="5" s="1"/>
  <c r="D81" i="5"/>
  <c r="Y81" i="5" s="1"/>
  <c r="D82" i="5"/>
  <c r="D78" i="5"/>
  <c r="P78" i="5" s="1"/>
  <c r="D71" i="5"/>
  <c r="D79" i="5"/>
  <c r="X79" i="5" s="1"/>
  <c r="D88" i="5"/>
  <c r="X88" i="5" s="1"/>
  <c r="D94" i="5"/>
  <c r="H94" i="5" s="1"/>
  <c r="T75" i="5"/>
  <c r="M69" i="5"/>
  <c r="Y77" i="5"/>
  <c r="L69" i="5"/>
  <c r="R69" i="5"/>
  <c r="S80" i="5"/>
  <c r="I69" i="5"/>
  <c r="U77" i="5"/>
  <c r="K69" i="5"/>
  <c r="O80" i="5"/>
  <c r="T69" i="5"/>
  <c r="L75" i="5"/>
  <c r="S69" i="5"/>
  <c r="H80" i="5"/>
  <c r="M75" i="5"/>
  <c r="V77" i="5"/>
  <c r="Z75" i="5"/>
  <c r="T80" i="5"/>
  <c r="X69" i="5"/>
  <c r="Z69" i="5"/>
  <c r="N77" i="5"/>
  <c r="O75" i="5"/>
  <c r="L80" i="5"/>
  <c r="S75" i="5"/>
  <c r="W69" i="5"/>
  <c r="I75" i="5"/>
  <c r="Q69" i="5"/>
  <c r="K80" i="5"/>
  <c r="S77" i="5"/>
  <c r="U69" i="5"/>
  <c r="X80" i="5"/>
  <c r="Y80" i="5"/>
  <c r="X77" i="5"/>
  <c r="H69" i="5"/>
  <c r="V75" i="5"/>
  <c r="Z80" i="5"/>
  <c r="M80" i="5"/>
  <c r="P75" i="5"/>
  <c r="J77" i="5"/>
  <c r="Y69" i="5"/>
  <c r="H77" i="5"/>
  <c r="Z77" i="5"/>
  <c r="M77" i="5"/>
  <c r="L77" i="5"/>
  <c r="P80" i="5"/>
  <c r="R80" i="5"/>
  <c r="R75" i="5"/>
  <c r="Q75" i="5"/>
  <c r="Y75" i="5"/>
  <c r="X75" i="5"/>
  <c r="N80" i="5"/>
  <c r="R77" i="5"/>
  <c r="I80" i="5"/>
  <c r="O69" i="5"/>
  <c r="J75" i="5"/>
  <c r="V69" i="5"/>
  <c r="J69" i="5"/>
  <c r="N69" i="5"/>
  <c r="N75" i="5"/>
  <c r="W80" i="5"/>
  <c r="Q77" i="5"/>
  <c r="W75" i="5"/>
  <c r="U80" i="5"/>
  <c r="K75" i="5"/>
  <c r="V80" i="5"/>
  <c r="X71" i="5"/>
  <c r="W77" i="5"/>
  <c r="Q80" i="5"/>
  <c r="K77" i="5"/>
  <c r="T77" i="5"/>
  <c r="P69" i="5"/>
  <c r="U75" i="5"/>
  <c r="I77" i="5"/>
  <c r="O77" i="5"/>
  <c r="G82" i="5"/>
  <c r="E75" i="5"/>
  <c r="F96" i="5"/>
  <c r="H82" i="5"/>
  <c r="F89" i="5"/>
  <c r="E89" i="5"/>
  <c r="G75" i="5"/>
  <c r="E96" i="5"/>
  <c r="E82" i="5"/>
  <c r="G89" i="5"/>
  <c r="F75" i="5"/>
  <c r="F82" i="5"/>
  <c r="G96" i="5"/>
  <c r="H75" i="5"/>
  <c r="H89" i="5"/>
  <c r="Q89" i="5" l="1"/>
  <c r="R84" i="5"/>
  <c r="P88" i="5"/>
  <c r="V85" i="5"/>
  <c r="Y85" i="5"/>
  <c r="K84" i="5"/>
  <c r="J84" i="5"/>
  <c r="V88" i="5"/>
  <c r="O94" i="5"/>
  <c r="R94" i="5"/>
  <c r="V84" i="5"/>
  <c r="M94" i="5"/>
  <c r="J94" i="5"/>
  <c r="R88" i="5"/>
  <c r="H88" i="5"/>
  <c r="L88" i="5"/>
  <c r="T88" i="5"/>
  <c r="M88" i="5"/>
  <c r="Q88" i="5"/>
  <c r="Y88" i="5"/>
  <c r="K94" i="5"/>
  <c r="L94" i="5"/>
  <c r="T85" i="5"/>
  <c r="Z89" i="5"/>
  <c r="O84" i="5"/>
  <c r="T89" i="5"/>
  <c r="O89" i="5"/>
  <c r="Z94" i="5"/>
  <c r="X94" i="5"/>
  <c r="W94" i="5"/>
  <c r="U94" i="5"/>
  <c r="P94" i="5"/>
  <c r="N94" i="5"/>
  <c r="S94" i="5"/>
  <c r="Q94" i="5"/>
  <c r="Y94" i="5"/>
  <c r="T94" i="5"/>
  <c r="I94" i="5"/>
  <c r="V94" i="5"/>
  <c r="N88" i="5"/>
  <c r="Z88" i="5"/>
  <c r="K88" i="5"/>
  <c r="O88" i="5"/>
  <c r="J88" i="5"/>
  <c r="S88" i="5"/>
  <c r="W88" i="5"/>
  <c r="I88" i="5"/>
  <c r="U88" i="5"/>
  <c r="X85" i="5"/>
  <c r="S84" i="5"/>
  <c r="W84" i="5"/>
  <c r="I84" i="5"/>
  <c r="L84" i="5"/>
  <c r="Q84" i="5"/>
  <c r="H84" i="5"/>
  <c r="T84" i="5"/>
  <c r="Y84" i="5"/>
  <c r="M84" i="5"/>
  <c r="X84" i="5"/>
  <c r="U84" i="5"/>
  <c r="P84" i="5"/>
  <c r="N84" i="5"/>
  <c r="K85" i="5"/>
  <c r="O85" i="5"/>
  <c r="J85" i="5"/>
  <c r="Y89" i="5"/>
  <c r="S85" i="5"/>
  <c r="W85" i="5"/>
  <c r="I85" i="5"/>
  <c r="P89" i="5"/>
  <c r="L85" i="5"/>
  <c r="Q85" i="5"/>
  <c r="H85" i="5"/>
  <c r="K89" i="5"/>
  <c r="R89" i="5"/>
  <c r="M85" i="5"/>
  <c r="Z85" i="5"/>
  <c r="M89" i="5"/>
  <c r="J89" i="5"/>
  <c r="U85" i="5"/>
  <c r="P85" i="5"/>
  <c r="U89" i="5"/>
  <c r="N85" i="5"/>
  <c r="V89" i="5"/>
  <c r="S91" i="5"/>
  <c r="P91" i="5"/>
  <c r="N89" i="5"/>
  <c r="X89" i="5"/>
  <c r="X91" i="5"/>
  <c r="M91" i="5"/>
  <c r="K91" i="5"/>
  <c r="U91" i="5"/>
  <c r="O91" i="5"/>
  <c r="N91" i="5"/>
  <c r="S89" i="5"/>
  <c r="W89" i="5"/>
  <c r="I89" i="5"/>
  <c r="W91" i="5"/>
  <c r="Y91" i="5"/>
  <c r="J91" i="5"/>
  <c r="L89" i="5"/>
  <c r="Q91" i="5"/>
  <c r="L91" i="5"/>
  <c r="I91" i="5"/>
  <c r="R91" i="5"/>
  <c r="T91" i="5"/>
  <c r="H91" i="5"/>
  <c r="Z91" i="5"/>
  <c r="C80" i="5"/>
  <c r="C81" i="5"/>
  <c r="C82" i="5"/>
  <c r="C77" i="5"/>
  <c r="C79" i="5"/>
  <c r="C78" i="5"/>
  <c r="Q79" i="5"/>
  <c r="H79" i="5"/>
  <c r="M79" i="5"/>
  <c r="V78" i="5"/>
  <c r="R79" i="5"/>
  <c r="X82" i="5"/>
  <c r="Q78" i="5"/>
  <c r="O78" i="5"/>
  <c r="S81" i="5"/>
  <c r="Z78" i="5"/>
  <c r="J81" i="5"/>
  <c r="Q81" i="5"/>
  <c r="O79" i="5"/>
  <c r="M78" i="5"/>
  <c r="M82" i="5"/>
  <c r="Z79" i="5"/>
  <c r="R82" i="5"/>
  <c r="P79" i="5"/>
  <c r="U78" i="5"/>
  <c r="S78" i="5"/>
  <c r="I78" i="5"/>
  <c r="Q82" i="5"/>
  <c r="J78" i="5"/>
  <c r="L79" i="5"/>
  <c r="W78" i="5"/>
  <c r="Y79" i="5"/>
  <c r="R78" i="5"/>
  <c r="I81" i="5"/>
  <c r="K82" i="5"/>
  <c r="U81" i="5"/>
  <c r="M81" i="5"/>
  <c r="N82" i="5"/>
  <c r="S79" i="5"/>
  <c r="U82" i="5"/>
  <c r="P82" i="5"/>
  <c r="N81" i="5"/>
  <c r="W81" i="5"/>
  <c r="U79" i="5"/>
  <c r="T82" i="5"/>
  <c r="S82" i="5"/>
  <c r="T81" i="5"/>
  <c r="Y82" i="5"/>
  <c r="L81" i="5"/>
  <c r="K78" i="5"/>
  <c r="N78" i="5"/>
  <c r="P81" i="5"/>
  <c r="O81" i="5"/>
  <c r="H81" i="5"/>
  <c r="R81" i="5"/>
  <c r="Z82" i="5"/>
  <c r="X78" i="5"/>
  <c r="J79" i="5"/>
  <c r="L82" i="5"/>
  <c r="J82" i="5"/>
  <c r="T78" i="5"/>
  <c r="K79" i="5"/>
  <c r="I79" i="5"/>
  <c r="V79" i="5"/>
  <c r="K81" i="5"/>
  <c r="T79" i="5"/>
  <c r="V82" i="5"/>
  <c r="I82" i="5"/>
  <c r="N79" i="5"/>
  <c r="X81" i="5"/>
  <c r="W79" i="5"/>
  <c r="O82" i="5"/>
  <c r="L78" i="5"/>
  <c r="V81" i="5"/>
  <c r="Y78" i="5"/>
  <c r="H78" i="5"/>
  <c r="W82" i="5"/>
  <c r="Z81" i="5"/>
  <c r="C51" i="1" l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7" i="1"/>
  <c r="R12" i="1" l="1"/>
  <c r="P16" i="1"/>
  <c r="P17" i="1"/>
  <c r="P9" i="1"/>
  <c r="P12" i="1"/>
  <c r="P15" i="1"/>
  <c r="R10" i="1"/>
  <c r="R48" i="1"/>
  <c r="R40" i="1"/>
  <c r="R32" i="1"/>
  <c r="R24" i="1"/>
  <c r="R16" i="1"/>
  <c r="R6" i="1"/>
  <c r="P7" i="1"/>
  <c r="R43" i="1"/>
  <c r="R35" i="1"/>
  <c r="R27" i="1"/>
  <c r="R19" i="1"/>
  <c r="R5" i="1"/>
  <c r="R15" i="1"/>
  <c r="P47" i="1"/>
  <c r="P39" i="1"/>
  <c r="P31" i="1"/>
  <c r="P23" i="1"/>
  <c r="P10" i="1"/>
  <c r="R44" i="1"/>
  <c r="R36" i="1"/>
  <c r="R28" i="1"/>
  <c r="R20" i="1"/>
  <c r="R8" i="1"/>
  <c r="R9" i="1"/>
  <c r="R7" i="1"/>
  <c r="R29" i="1"/>
  <c r="P45" i="1"/>
  <c r="P37" i="1"/>
  <c r="P29" i="1"/>
  <c r="P21" i="1"/>
  <c r="P11" i="1"/>
  <c r="R42" i="1"/>
  <c r="R34" i="1"/>
  <c r="R26" i="1"/>
  <c r="R49" i="1"/>
  <c r="R41" i="1"/>
  <c r="R33" i="1"/>
  <c r="R25" i="1"/>
  <c r="R17" i="1"/>
  <c r="R45" i="1"/>
  <c r="R37" i="1"/>
  <c r="R21" i="1"/>
  <c r="R11" i="1"/>
  <c r="P8" i="1"/>
  <c r="R18" i="1"/>
  <c r="P5" i="1"/>
  <c r="P43" i="1"/>
  <c r="P35" i="1"/>
  <c r="P27" i="1"/>
  <c r="P19" i="1"/>
  <c r="P6" i="1"/>
  <c r="R47" i="1"/>
  <c r="R39" i="1"/>
  <c r="R31" i="1"/>
  <c r="R23" i="1"/>
  <c r="P49" i="1"/>
  <c r="P41" i="1"/>
  <c r="P33" i="1"/>
  <c r="P25" i="1"/>
  <c r="R46" i="1"/>
  <c r="P38" i="1"/>
  <c r="R30" i="1"/>
  <c r="R22" i="1"/>
  <c r="R38" i="1"/>
  <c r="P46" i="1"/>
  <c r="P30" i="1"/>
  <c r="P22" i="1"/>
  <c r="P44" i="1"/>
  <c r="P36" i="1"/>
  <c r="P28" i="1"/>
  <c r="P20" i="1"/>
  <c r="P42" i="1"/>
  <c r="P34" i="1"/>
  <c r="P26" i="1"/>
  <c r="P18" i="1"/>
  <c r="P48" i="1"/>
  <c r="P40" i="1"/>
  <c r="P32" i="1"/>
  <c r="P24" i="1"/>
  <c r="R13" i="1"/>
  <c r="P13" i="1"/>
  <c r="R14" i="1"/>
  <c r="P14" i="1"/>
  <c r="W1" i="7" l="1"/>
  <c r="A1" i="7"/>
  <c r="H92" i="7"/>
  <c r="F92" i="7"/>
  <c r="Q92" i="7" s="1"/>
  <c r="H91" i="7"/>
  <c r="F91" i="7"/>
  <c r="J91" i="7" s="1"/>
  <c r="H90" i="7"/>
  <c r="F90" i="7"/>
  <c r="U90" i="7" s="1"/>
  <c r="H89" i="7"/>
  <c r="F89" i="7"/>
  <c r="H88" i="7"/>
  <c r="F88" i="7"/>
  <c r="Q88" i="7" s="1"/>
  <c r="H87" i="7"/>
  <c r="F87" i="7"/>
  <c r="R87" i="7" s="1"/>
  <c r="H82" i="7"/>
  <c r="D82" i="7"/>
  <c r="A1" i="5"/>
  <c r="V1" i="5"/>
  <c r="A1" i="4"/>
  <c r="B25" i="7"/>
  <c r="B27" i="7"/>
  <c r="R82" i="7" l="1"/>
  <c r="T82" i="7"/>
  <c r="P89" i="7"/>
  <c r="L87" i="7"/>
  <c r="M82" i="7"/>
  <c r="A76" i="5"/>
  <c r="A84" i="5"/>
  <c r="A92" i="5"/>
  <c r="A69" i="5"/>
  <c r="A77" i="5"/>
  <c r="A85" i="5"/>
  <c r="A93" i="5"/>
  <c r="A70" i="5"/>
  <c r="A78" i="5"/>
  <c r="A86" i="5"/>
  <c r="A94" i="5"/>
  <c r="A71" i="5"/>
  <c r="A79" i="5"/>
  <c r="A87" i="5"/>
  <c r="A95" i="5"/>
  <c r="A72" i="5"/>
  <c r="A80" i="5"/>
  <c r="A88" i="5"/>
  <c r="A96" i="5"/>
  <c r="A75" i="5"/>
  <c r="A83" i="5"/>
  <c r="A91" i="5"/>
  <c r="A73" i="5"/>
  <c r="A81" i="5"/>
  <c r="A89" i="5"/>
  <c r="A74" i="5"/>
  <c r="A82" i="5"/>
  <c r="A90" i="5"/>
  <c r="Q82" i="7"/>
  <c r="R88" i="7"/>
  <c r="R91" i="7"/>
  <c r="J88" i="7"/>
  <c r="H93" i="7"/>
  <c r="T87" i="7"/>
  <c r="S82" i="7"/>
  <c r="N82" i="7"/>
  <c r="E82" i="7"/>
  <c r="T91" i="7"/>
  <c r="U82" i="7"/>
  <c r="S91" i="7"/>
  <c r="J92" i="7"/>
  <c r="P88" i="7"/>
  <c r="I82" i="7"/>
  <c r="S87" i="7"/>
  <c r="R92" i="7"/>
  <c r="K82" i="7"/>
  <c r="O82" i="7"/>
  <c r="L82" i="7"/>
  <c r="J87" i="7"/>
  <c r="L91" i="7"/>
  <c r="M87" i="7"/>
  <c r="U87" i="7"/>
  <c r="K88" i="7"/>
  <c r="S88" i="7"/>
  <c r="I89" i="7"/>
  <c r="Q89" i="7"/>
  <c r="G90" i="7"/>
  <c r="O90" i="7"/>
  <c r="M91" i="7"/>
  <c r="U91" i="7"/>
  <c r="K92" i="7"/>
  <c r="S92" i="7"/>
  <c r="L88" i="7"/>
  <c r="T88" i="7"/>
  <c r="J89" i="7"/>
  <c r="R89" i="7"/>
  <c r="P90" i="7"/>
  <c r="L92" i="7"/>
  <c r="T92" i="7"/>
  <c r="P82" i="7"/>
  <c r="G87" i="7"/>
  <c r="O87" i="7"/>
  <c r="M88" i="7"/>
  <c r="U88" i="7"/>
  <c r="K89" i="7"/>
  <c r="S89" i="7"/>
  <c r="I90" i="7"/>
  <c r="Q90" i="7"/>
  <c r="G91" i="7"/>
  <c r="O91" i="7"/>
  <c r="M92" i="7"/>
  <c r="U92" i="7"/>
  <c r="P87" i="7"/>
  <c r="L89" i="7"/>
  <c r="T89" i="7"/>
  <c r="J90" i="7"/>
  <c r="R90" i="7"/>
  <c r="P91" i="7"/>
  <c r="N92" i="7"/>
  <c r="J82" i="7"/>
  <c r="I87" i="7"/>
  <c r="Q87" i="7"/>
  <c r="G88" i="7"/>
  <c r="O88" i="7"/>
  <c r="M89" i="7"/>
  <c r="U89" i="7"/>
  <c r="K90" i="7"/>
  <c r="S90" i="7"/>
  <c r="I91" i="7"/>
  <c r="Q91" i="7"/>
  <c r="G92" i="7"/>
  <c r="O92" i="7"/>
  <c r="N89" i="7"/>
  <c r="L90" i="7"/>
  <c r="T90" i="7"/>
  <c r="P92" i="7"/>
  <c r="F93" i="7"/>
  <c r="K87" i="7"/>
  <c r="I88" i="7"/>
  <c r="G89" i="7"/>
  <c r="O89" i="7"/>
  <c r="M90" i="7"/>
  <c r="K91" i="7"/>
  <c r="I92" i="7"/>
  <c r="A9" i="5"/>
  <c r="A11" i="5"/>
  <c r="A14" i="5"/>
  <c r="A18" i="5"/>
  <c r="A6" i="5"/>
  <c r="A7" i="5"/>
  <c r="D14" i="5"/>
  <c r="A15" i="5"/>
  <c r="A16" i="5"/>
  <c r="A17" i="5"/>
  <c r="A13" i="5"/>
  <c r="A8" i="5"/>
  <c r="A10" i="5"/>
  <c r="A12" i="5"/>
  <c r="A19" i="5"/>
  <c r="D15" i="5"/>
  <c r="D16" i="5"/>
  <c r="D17" i="5"/>
  <c r="D18" i="5"/>
  <c r="D19" i="5"/>
  <c r="F67" i="20" l="1"/>
  <c r="M67" i="20" s="1"/>
  <c r="G67" i="20" s="1"/>
  <c r="H67" i="20"/>
  <c r="F66" i="20"/>
  <c r="M66" i="20" s="1"/>
  <c r="G66" i="20" s="1"/>
  <c r="H66" i="20"/>
  <c r="N88" i="7"/>
  <c r="N90" i="7"/>
  <c r="N87" i="7"/>
  <c r="N91" i="7"/>
  <c r="S93" i="7"/>
  <c r="V89" i="7"/>
  <c r="V90" i="7"/>
  <c r="V92" i="7"/>
  <c r="V91" i="7"/>
  <c r="V82" i="7"/>
  <c r="V88" i="7"/>
  <c r="V87" i="7"/>
  <c r="Q93" i="7"/>
  <c r="T93" i="7"/>
  <c r="I93" i="7"/>
  <c r="O93" i="7"/>
  <c r="L93" i="7"/>
  <c r="G93" i="7"/>
  <c r="U93" i="7"/>
  <c r="J93" i="7"/>
  <c r="M93" i="7"/>
  <c r="R93" i="7"/>
  <c r="P93" i="7"/>
  <c r="K93" i="7"/>
  <c r="W70" i="5"/>
  <c r="S73" i="5"/>
  <c r="N74" i="5"/>
  <c r="U72" i="5"/>
  <c r="P71" i="5"/>
  <c r="N73" i="5"/>
  <c r="M73" i="5"/>
  <c r="R73" i="5"/>
  <c r="K70" i="5"/>
  <c r="Y72" i="5"/>
  <c r="T70" i="5"/>
  <c r="I74" i="5"/>
  <c r="S72" i="5"/>
  <c r="M70" i="5"/>
  <c r="Y73" i="5"/>
  <c r="L72" i="5"/>
  <c r="Q70" i="5"/>
  <c r="Y71" i="5"/>
  <c r="J73" i="5"/>
  <c r="Q72" i="5"/>
  <c r="Z73" i="5"/>
  <c r="O73" i="5"/>
  <c r="P72" i="5"/>
  <c r="V73" i="5"/>
  <c r="O70" i="5"/>
  <c r="K71" i="5"/>
  <c r="I70" i="5"/>
  <c r="R72" i="5"/>
  <c r="T73" i="5"/>
  <c r="S71" i="5"/>
  <c r="W73" i="5"/>
  <c r="X70" i="5"/>
  <c r="P74" i="5"/>
  <c r="U74" i="5"/>
  <c r="U71" i="5"/>
  <c r="V72" i="5"/>
  <c r="L74" i="5"/>
  <c r="N70" i="5"/>
  <c r="W72" i="5"/>
  <c r="L71" i="5"/>
  <c r="J72" i="5"/>
  <c r="C13" i="1"/>
  <c r="H74" i="5"/>
  <c r="U70" i="5"/>
  <c r="K74" i="5"/>
  <c r="M72" i="5"/>
  <c r="S74" i="5"/>
  <c r="V74" i="5"/>
  <c r="R70" i="5"/>
  <c r="J74" i="5"/>
  <c r="K73" i="5"/>
  <c r="C14" i="1"/>
  <c r="M71" i="5"/>
  <c r="M74" i="5"/>
  <c r="Q74" i="5"/>
  <c r="R71" i="5"/>
  <c r="V71" i="5"/>
  <c r="W71" i="5"/>
  <c r="H71" i="5"/>
  <c r="J71" i="5"/>
  <c r="O72" i="5"/>
  <c r="X74" i="5"/>
  <c r="P73" i="5"/>
  <c r="P70" i="5"/>
  <c r="Q73" i="5"/>
  <c r="Z71" i="5"/>
  <c r="T72" i="5"/>
  <c r="T74" i="5"/>
  <c r="S70" i="5"/>
  <c r="Q71" i="5"/>
  <c r="U73" i="5"/>
  <c r="O71" i="5"/>
  <c r="R74" i="5"/>
  <c r="W74" i="5"/>
  <c r="H70" i="5"/>
  <c r="V70" i="5"/>
  <c r="Z74" i="5"/>
  <c r="T71" i="5"/>
  <c r="I71" i="5"/>
  <c r="N71" i="5"/>
  <c r="I72" i="5"/>
  <c r="L73" i="5"/>
  <c r="Z72" i="5"/>
  <c r="N72" i="5"/>
  <c r="J70" i="5"/>
  <c r="L70" i="5"/>
  <c r="X73" i="5"/>
  <c r="X72" i="5"/>
  <c r="Y70" i="5"/>
  <c r="O74" i="5"/>
  <c r="K72" i="5"/>
  <c r="I73" i="5"/>
  <c r="H16" i="5"/>
  <c r="O16" i="5"/>
  <c r="F19" i="5"/>
  <c r="C13" i="5"/>
  <c r="X18" i="5"/>
  <c r="Y16" i="5"/>
  <c r="C10" i="1"/>
  <c r="N13" i="5"/>
  <c r="K15" i="5"/>
  <c r="Q15" i="5"/>
  <c r="L15" i="5"/>
  <c r="T15" i="5"/>
  <c r="K19" i="5"/>
  <c r="N19" i="5"/>
  <c r="E19" i="5"/>
  <c r="Y17" i="5"/>
  <c r="J13" i="5"/>
  <c r="P15" i="5"/>
  <c r="O14" i="5"/>
  <c r="M13" i="5"/>
  <c r="V16" i="5"/>
  <c r="C11" i="1"/>
  <c r="H18" i="5"/>
  <c r="Y13" i="5"/>
  <c r="X13" i="5"/>
  <c r="W13" i="5"/>
  <c r="N15" i="5"/>
  <c r="J14" i="5"/>
  <c r="C12" i="1"/>
  <c r="P16" i="5"/>
  <c r="O18" i="5"/>
  <c r="Z14" i="5"/>
  <c r="Q19" i="5"/>
  <c r="S18" i="5"/>
  <c r="V17" i="5"/>
  <c r="R18" i="5"/>
  <c r="U19" i="5"/>
  <c r="U15" i="5"/>
  <c r="U16" i="5"/>
  <c r="H19" i="5"/>
  <c r="K17" i="5"/>
  <c r="Q18" i="5"/>
  <c r="J17" i="5"/>
  <c r="M14" i="5"/>
  <c r="R13" i="5"/>
  <c r="T16" i="5"/>
  <c r="W18" i="5"/>
  <c r="R16" i="5"/>
  <c r="R19" i="5"/>
  <c r="R17" i="5"/>
  <c r="J16" i="5"/>
  <c r="K13" i="5"/>
  <c r="L19" i="5"/>
  <c r="Q16" i="5"/>
  <c r="U13" i="5"/>
  <c r="Z18" i="5"/>
  <c r="Z17" i="5"/>
  <c r="S15" i="5"/>
  <c r="X15" i="5"/>
  <c r="C8" i="1"/>
  <c r="M16" i="5"/>
  <c r="K16" i="5"/>
  <c r="M15" i="5"/>
  <c r="W17" i="5"/>
  <c r="Z19" i="5"/>
  <c r="T17" i="5"/>
  <c r="O19" i="5"/>
  <c r="X17" i="5"/>
  <c r="J19" i="5"/>
  <c r="Y19" i="5"/>
  <c r="Z16" i="5"/>
  <c r="W14" i="5"/>
  <c r="H13" i="5"/>
  <c r="P17" i="5"/>
  <c r="H14" i="5"/>
  <c r="Z15" i="5"/>
  <c r="K14" i="5"/>
  <c r="Q17" i="5"/>
  <c r="U17" i="5"/>
  <c r="J15" i="5"/>
  <c r="V14" i="5"/>
  <c r="Z13" i="5"/>
  <c r="I16" i="5"/>
  <c r="L16" i="5"/>
  <c r="O13" i="5"/>
  <c r="T14" i="5"/>
  <c r="L18" i="5"/>
  <c r="Y15" i="5"/>
  <c r="W15" i="5"/>
  <c r="N17" i="5"/>
  <c r="S13" i="5"/>
  <c r="Q14" i="5"/>
  <c r="V19" i="5"/>
  <c r="K18" i="5"/>
  <c r="N16" i="5"/>
  <c r="J18" i="5"/>
  <c r="I13" i="5"/>
  <c r="Y18" i="5"/>
  <c r="N14" i="5"/>
  <c r="U14" i="5"/>
  <c r="M19" i="5"/>
  <c r="N18" i="5"/>
  <c r="S14" i="5"/>
  <c r="X16" i="5"/>
  <c r="I15" i="5"/>
  <c r="P19" i="5"/>
  <c r="H15" i="5"/>
  <c r="H17" i="5"/>
  <c r="Y14" i="5"/>
  <c r="P14" i="5"/>
  <c r="O17" i="5"/>
  <c r="V18" i="5"/>
  <c r="T18" i="5"/>
  <c r="L13" i="5"/>
  <c r="M18" i="5"/>
  <c r="M17" i="5"/>
  <c r="X19" i="5"/>
  <c r="R14" i="5"/>
  <c r="V13" i="5"/>
  <c r="R15" i="5"/>
  <c r="I18" i="5"/>
  <c r="S17" i="5"/>
  <c r="W16" i="5"/>
  <c r="I17" i="5"/>
  <c r="U18" i="5"/>
  <c r="O15" i="5"/>
  <c r="I19" i="5"/>
  <c r="P13" i="5"/>
  <c r="S19" i="5"/>
  <c r="T13" i="5"/>
  <c r="S16" i="5"/>
  <c r="P18" i="5"/>
  <c r="X14" i="5"/>
  <c r="T19" i="5"/>
  <c r="G19" i="5"/>
  <c r="Q13" i="5"/>
  <c r="L14" i="5"/>
  <c r="W19" i="5"/>
  <c r="I14" i="5"/>
  <c r="V15" i="5"/>
  <c r="L17" i="5"/>
  <c r="N93" i="7" l="1"/>
  <c r="J67" i="20"/>
  <c r="K67" i="20" s="1"/>
  <c r="J66" i="20"/>
  <c r="K66" i="20" s="1"/>
  <c r="L66" i="20" s="1"/>
  <c r="C18" i="5"/>
  <c r="C14" i="5"/>
  <c r="C15" i="5"/>
  <c r="C16" i="5"/>
  <c r="C17" i="5"/>
  <c r="C19" i="5"/>
  <c r="L67" i="20"/>
  <c r="W90" i="7"/>
  <c r="W82" i="7"/>
  <c r="W87" i="7"/>
  <c r="W91" i="7"/>
  <c r="W88" i="7"/>
  <c r="W92" i="7"/>
  <c r="V93" i="7"/>
  <c r="W89" i="7"/>
  <c r="C9" i="1"/>
  <c r="C5" i="1"/>
  <c r="C6" i="1"/>
  <c r="W93" i="7" l="1"/>
  <c r="A2" i="1" l="1"/>
  <c r="A48" i="20" l="1"/>
  <c r="A47" i="20" s="1"/>
  <c r="A46" i="20" l="1"/>
  <c r="H52" i="1"/>
  <c r="N52" i="1"/>
  <c r="A45" i="20" l="1"/>
  <c r="O52" i="1"/>
  <c r="S52" i="1"/>
  <c r="I52" i="1"/>
  <c r="M52" i="1"/>
  <c r="T52" i="1"/>
  <c r="L52" i="1"/>
  <c r="M2" i="17"/>
  <c r="R52" i="1"/>
  <c r="Q52" i="1"/>
  <c r="P52" i="1"/>
  <c r="I66" i="20" l="1"/>
  <c r="A44" i="20"/>
  <c r="M2" i="16"/>
  <c r="A43" i="20" l="1"/>
  <c r="A42" i="20" l="1"/>
  <c r="I67" i="20" l="1"/>
  <c r="D59" i="20" l="1"/>
  <c r="D20" i="5"/>
  <c r="E59" i="20"/>
  <c r="D27" i="5"/>
  <c r="T27" i="5" s="1"/>
  <c r="D60" i="20"/>
  <c r="E60" i="20"/>
  <c r="D61" i="20"/>
  <c r="E61" i="20"/>
  <c r="D34" i="5"/>
  <c r="M34" i="5" s="1"/>
  <c r="D41" i="5"/>
  <c r="K41" i="5" s="1"/>
  <c r="D62" i="20"/>
  <c r="E62" i="20"/>
  <c r="D63" i="20"/>
  <c r="E63" i="20"/>
  <c r="D48" i="5"/>
  <c r="X48" i="5" s="1"/>
  <c r="E64" i="20"/>
  <c r="D64" i="20"/>
  <c r="D55" i="5"/>
  <c r="D62" i="5"/>
  <c r="N62" i="5" s="1"/>
  <c r="D65" i="20"/>
  <c r="E65" i="20"/>
  <c r="C62" i="20"/>
  <c r="C20" i="5"/>
  <c r="C55" i="5"/>
  <c r="C63" i="20"/>
  <c r="C48" i="5"/>
  <c r="C62" i="5"/>
  <c r="C27" i="5"/>
  <c r="C34" i="5"/>
  <c r="C64" i="20"/>
  <c r="C65" i="20"/>
  <c r="V55" i="5"/>
  <c r="C61" i="20"/>
  <c r="C59" i="20"/>
  <c r="C64" i="5" l="1"/>
  <c r="C65" i="5"/>
  <c r="C63" i="5"/>
  <c r="C68" i="5"/>
  <c r="C67" i="5"/>
  <c r="C66" i="5"/>
  <c r="C60" i="5"/>
  <c r="C58" i="5"/>
  <c r="C56" i="5"/>
  <c r="C61" i="5"/>
  <c r="C57" i="5"/>
  <c r="C59" i="5"/>
  <c r="C31" i="5"/>
  <c r="C30" i="5"/>
  <c r="C32" i="5"/>
  <c r="C29" i="5"/>
  <c r="C33" i="5"/>
  <c r="C28" i="5"/>
  <c r="C37" i="5"/>
  <c r="C40" i="5"/>
  <c r="C35" i="5"/>
  <c r="C36" i="5"/>
  <c r="C39" i="5"/>
  <c r="C38" i="5"/>
  <c r="C22" i="5"/>
  <c r="C21" i="5"/>
  <c r="C24" i="5"/>
  <c r="C26" i="5"/>
  <c r="C23" i="5"/>
  <c r="C25" i="5"/>
  <c r="C49" i="5"/>
  <c r="C53" i="5"/>
  <c r="C51" i="5"/>
  <c r="C52" i="5"/>
  <c r="C54" i="5"/>
  <c r="C50" i="5"/>
  <c r="D68" i="5"/>
  <c r="D66" i="5"/>
  <c r="D64" i="5"/>
  <c r="D67" i="5"/>
  <c r="A62" i="5"/>
  <c r="D65" i="5"/>
  <c r="D63" i="5"/>
  <c r="A55" i="5"/>
  <c r="D58" i="5"/>
  <c r="D60" i="5"/>
  <c r="D56" i="5"/>
  <c r="D59" i="5"/>
  <c r="D57" i="5"/>
  <c r="D61" i="5"/>
  <c r="D31" i="5"/>
  <c r="D28" i="5"/>
  <c r="D29" i="5"/>
  <c r="D33" i="5"/>
  <c r="D30" i="5"/>
  <c r="D32" i="5"/>
  <c r="A27" i="5"/>
  <c r="D47" i="5"/>
  <c r="D46" i="5"/>
  <c r="D43" i="5"/>
  <c r="D45" i="5"/>
  <c r="D42" i="5"/>
  <c r="A41" i="5"/>
  <c r="D44" i="5"/>
  <c r="D35" i="5"/>
  <c r="A34" i="5"/>
  <c r="D38" i="5"/>
  <c r="D37" i="5"/>
  <c r="D36" i="5"/>
  <c r="D40" i="5"/>
  <c r="D39" i="5"/>
  <c r="D22" i="5"/>
  <c r="D24" i="5"/>
  <c r="D25" i="5"/>
  <c r="D21" i="5"/>
  <c r="A20" i="5"/>
  <c r="D23" i="5"/>
  <c r="D26" i="5"/>
  <c r="D53" i="5"/>
  <c r="D54" i="5"/>
  <c r="D52" i="5"/>
  <c r="D49" i="5"/>
  <c r="D50" i="5"/>
  <c r="A48" i="5"/>
  <c r="D51" i="5"/>
  <c r="P48" i="5"/>
  <c r="S55" i="5"/>
  <c r="I48" i="5"/>
  <c r="X62" i="5"/>
  <c r="I24" i="5"/>
  <c r="L20" i="5"/>
  <c r="X55" i="5"/>
  <c r="U20" i="5"/>
  <c r="H34" i="5"/>
  <c r="Y41" i="5"/>
  <c r="E26" i="5"/>
  <c r="R55" i="5"/>
  <c r="M27" i="5"/>
  <c r="N20" i="5"/>
  <c r="I60" i="5"/>
  <c r="Z28" i="5"/>
  <c r="V49" i="5"/>
  <c r="O20" i="5"/>
  <c r="H41" i="5"/>
  <c r="Y27" i="5"/>
  <c r="O33" i="5"/>
  <c r="U27" i="5"/>
  <c r="Q48" i="5"/>
  <c r="H62" i="5"/>
  <c r="F54" i="5"/>
  <c r="X67" i="5"/>
  <c r="U48" i="5"/>
  <c r="N48" i="5"/>
  <c r="W30" i="5"/>
  <c r="U55" i="5"/>
  <c r="Y55" i="5"/>
  <c r="I66" i="5"/>
  <c r="T41" i="5"/>
  <c r="O31" i="5"/>
  <c r="X25" i="5"/>
  <c r="K62" i="5"/>
  <c r="G47" i="5"/>
  <c r="W27" i="5"/>
  <c r="L27" i="5"/>
  <c r="R20" i="5"/>
  <c r="O48" i="5"/>
  <c r="V48" i="5"/>
  <c r="W62" i="5"/>
  <c r="W55" i="5"/>
  <c r="J22" i="5"/>
  <c r="Y34" i="5"/>
  <c r="K65" i="5"/>
  <c r="I34" i="5"/>
  <c r="G40" i="5"/>
  <c r="J62" i="5"/>
  <c r="V62" i="5"/>
  <c r="W41" i="5"/>
  <c r="M40" i="5"/>
  <c r="Z34" i="5"/>
  <c r="F61" i="5"/>
  <c r="F26" i="5"/>
  <c r="P62" i="5"/>
  <c r="P32" i="5"/>
  <c r="U62" i="5"/>
  <c r="Z48" i="5"/>
  <c r="R62" i="5"/>
  <c r="K55" i="5"/>
  <c r="P27" i="5"/>
  <c r="Q55" i="5"/>
  <c r="I55" i="5"/>
  <c r="U34" i="5"/>
  <c r="N41" i="5"/>
  <c r="I62" i="5"/>
  <c r="K35" i="5"/>
  <c r="H40" i="5"/>
  <c r="X27" i="5"/>
  <c r="I38" i="5"/>
  <c r="R48" i="5"/>
  <c r="O27" i="5"/>
  <c r="R27" i="5"/>
  <c r="W20" i="5"/>
  <c r="J34" i="5"/>
  <c r="L55" i="5"/>
  <c r="P61" i="5"/>
  <c r="T37" i="5"/>
  <c r="Y20" i="5"/>
  <c r="J55" i="5"/>
  <c r="Q20" i="5"/>
  <c r="J48" i="5"/>
  <c r="Z20" i="5"/>
  <c r="X20" i="5"/>
  <c r="M62" i="5"/>
  <c r="J63" i="5"/>
  <c r="H54" i="5"/>
  <c r="J27" i="5"/>
  <c r="P51" i="5"/>
  <c r="Y58" i="5"/>
  <c r="G68" i="5"/>
  <c r="L48" i="5"/>
  <c r="H47" i="5"/>
  <c r="Z55" i="5"/>
  <c r="K34" i="5"/>
  <c r="T34" i="5"/>
  <c r="H61" i="5"/>
  <c r="V41" i="5"/>
  <c r="I27" i="5"/>
  <c r="Q62" i="5"/>
  <c r="E68" i="5"/>
  <c r="P46" i="5"/>
  <c r="E61" i="5"/>
  <c r="J50" i="5"/>
  <c r="S34" i="5"/>
  <c r="V27" i="5"/>
  <c r="J20" i="5"/>
  <c r="F40" i="5"/>
  <c r="X68" i="5"/>
  <c r="Q34" i="5"/>
  <c r="P55" i="5"/>
  <c r="J44" i="5"/>
  <c r="X39" i="5"/>
  <c r="L62" i="5"/>
  <c r="G33" i="5"/>
  <c r="K27" i="5"/>
  <c r="E47" i="5"/>
  <c r="H33" i="5"/>
  <c r="P41" i="5"/>
  <c r="T62" i="5"/>
  <c r="S20" i="5"/>
  <c r="T20" i="5"/>
  <c r="X41" i="5"/>
  <c r="Q41" i="5"/>
  <c r="M55" i="5"/>
  <c r="M20" i="5"/>
  <c r="G26" i="5"/>
  <c r="O57" i="5"/>
  <c r="O34" i="5"/>
  <c r="O62" i="5"/>
  <c r="K20" i="5"/>
  <c r="R41" i="5"/>
  <c r="R53" i="5"/>
  <c r="H27" i="5"/>
  <c r="M41" i="5"/>
  <c r="I20" i="5"/>
  <c r="H26" i="5"/>
  <c r="S23" i="5"/>
  <c r="Y62" i="5"/>
  <c r="T55" i="5"/>
  <c r="T59" i="5"/>
  <c r="Y54" i="5"/>
  <c r="M48" i="5"/>
  <c r="H55" i="5"/>
  <c r="V34" i="5"/>
  <c r="V20" i="5"/>
  <c r="W34" i="5"/>
  <c r="H20" i="5"/>
  <c r="X43" i="5"/>
  <c r="J41" i="5"/>
  <c r="E54" i="5"/>
  <c r="M64" i="5"/>
  <c r="Y48" i="5"/>
  <c r="K26" i="5"/>
  <c r="G61" i="5"/>
  <c r="K52" i="5"/>
  <c r="S27" i="5"/>
  <c r="K48" i="5"/>
  <c r="O55" i="5"/>
  <c r="H29" i="5"/>
  <c r="L41" i="5"/>
  <c r="P20" i="5"/>
  <c r="I41" i="5"/>
  <c r="U41" i="5"/>
  <c r="E33" i="5"/>
  <c r="G54" i="5"/>
  <c r="L34" i="5"/>
  <c r="S41" i="5"/>
  <c r="O36" i="5"/>
  <c r="P34" i="5"/>
  <c r="F47" i="5"/>
  <c r="W48" i="5"/>
  <c r="S56" i="5"/>
  <c r="N27" i="5"/>
  <c r="S62" i="5"/>
  <c r="Q27" i="5"/>
  <c r="N34" i="5"/>
  <c r="O41" i="5"/>
  <c r="N55" i="5"/>
  <c r="K42" i="5"/>
  <c r="Z27" i="5"/>
  <c r="R34" i="5"/>
  <c r="N47" i="5"/>
  <c r="Z41" i="5"/>
  <c r="H48" i="5"/>
  <c r="F68" i="5"/>
  <c r="E40" i="5"/>
  <c r="T48" i="5"/>
  <c r="S48" i="5"/>
  <c r="F33" i="5"/>
  <c r="I45" i="5"/>
  <c r="X34" i="5"/>
  <c r="H68" i="5"/>
  <c r="Z62" i="5"/>
  <c r="C41" i="5"/>
  <c r="C42" i="5" l="1"/>
  <c r="C44" i="5"/>
  <c r="C43" i="5"/>
  <c r="C45" i="5"/>
  <c r="C47" i="5"/>
  <c r="C46" i="5"/>
  <c r="A53" i="5"/>
  <c r="A32" i="5"/>
  <c r="A26" i="5"/>
  <c r="A33" i="5"/>
  <c r="A65" i="5"/>
  <c r="A52" i="5"/>
  <c r="A40" i="5"/>
  <c r="A47" i="5"/>
  <c r="A60" i="5"/>
  <c r="A37" i="5"/>
  <c r="A23" i="5"/>
  <c r="A35" i="5"/>
  <c r="A29" i="5"/>
  <c r="A44" i="5"/>
  <c r="A64" i="5"/>
  <c r="A51" i="5"/>
  <c r="A42" i="5"/>
  <c r="A61" i="5"/>
  <c r="A66" i="5"/>
  <c r="A63" i="5"/>
  <c r="A28" i="5"/>
  <c r="A21" i="5"/>
  <c r="A68" i="5"/>
  <c r="A49" i="5"/>
  <c r="A39" i="5"/>
  <c r="A46" i="5"/>
  <c r="A56" i="5"/>
  <c r="A54" i="5"/>
  <c r="A36" i="5"/>
  <c r="A58" i="5"/>
  <c r="A38" i="5"/>
  <c r="A30" i="5"/>
  <c r="A67" i="5"/>
  <c r="A31" i="5"/>
  <c r="A25" i="5"/>
  <c r="A24" i="5"/>
  <c r="A45" i="5"/>
  <c r="A57" i="5"/>
  <c r="A50" i="5"/>
  <c r="A22" i="5"/>
  <c r="A43" i="5"/>
  <c r="A59" i="5"/>
  <c r="F58" i="20"/>
  <c r="C6" i="5" l="1"/>
  <c r="C7" i="5" l="1"/>
  <c r="C8" i="5" s="1"/>
  <c r="C9" i="5" s="1"/>
  <c r="C10" i="5" s="1"/>
  <c r="C11" i="5" s="1"/>
  <c r="C12" i="5" s="1"/>
  <c r="U64" i="5"/>
  <c r="X31" i="5"/>
  <c r="Z25" i="5"/>
  <c r="J58" i="20"/>
  <c r="K58" i="20" s="1"/>
  <c r="I63" i="5"/>
  <c r="Y67" i="5"/>
  <c r="W63" i="5"/>
  <c r="M59" i="5"/>
  <c r="Q56" i="5"/>
  <c r="M26" i="5"/>
  <c r="K43" i="5"/>
  <c r="Q64" i="5"/>
  <c r="S38" i="5"/>
  <c r="H39" i="5"/>
  <c r="O49" i="5"/>
  <c r="P58" i="5"/>
  <c r="W32" i="5"/>
  <c r="K32" i="5"/>
  <c r="Y43" i="5"/>
  <c r="H64" i="20"/>
  <c r="Q33" i="5"/>
  <c r="U42" i="5"/>
  <c r="J37" i="5"/>
  <c r="X42" i="5"/>
  <c r="J54" i="5"/>
  <c r="X33" i="5"/>
  <c r="Q30" i="5"/>
  <c r="O40" i="5"/>
  <c r="R49" i="5"/>
  <c r="X46" i="5"/>
  <c r="M53" i="5"/>
  <c r="R36" i="5"/>
  <c r="T22" i="5"/>
  <c r="O51" i="5"/>
  <c r="N21" i="5"/>
  <c r="U38" i="5"/>
  <c r="C45" i="20"/>
  <c r="Q53" i="5"/>
  <c r="J35" i="5"/>
  <c r="R50" i="5"/>
  <c r="X47" i="5"/>
  <c r="Z44" i="5"/>
  <c r="V32" i="5"/>
  <c r="V58" i="5"/>
  <c r="I47" i="5"/>
  <c r="H31" i="5"/>
  <c r="Z43" i="5"/>
  <c r="Q47" i="5"/>
  <c r="Z22" i="5"/>
  <c r="T50" i="5"/>
  <c r="R65" i="5"/>
  <c r="V36" i="5"/>
  <c r="V37" i="5"/>
  <c r="I26" i="5"/>
  <c r="W65" i="5"/>
  <c r="O58" i="5"/>
  <c r="K33" i="5"/>
  <c r="K21" i="5"/>
  <c r="Y21" i="5"/>
  <c r="Y35" i="5"/>
  <c r="L46" i="5"/>
  <c r="L61" i="5"/>
  <c r="H63" i="5"/>
  <c r="T29" i="5"/>
  <c r="N43" i="5"/>
  <c r="V64" i="5"/>
  <c r="O64" i="5"/>
  <c r="W53" i="5"/>
  <c r="Q28" i="5"/>
  <c r="S66" i="5"/>
  <c r="X29" i="5"/>
  <c r="M25" i="5"/>
  <c r="S25" i="5"/>
  <c r="S54" i="5"/>
  <c r="O35" i="5"/>
  <c r="Y59" i="5"/>
  <c r="H53" i="5"/>
  <c r="V24" i="5"/>
  <c r="J32" i="5"/>
  <c r="N30" i="5"/>
  <c r="R44" i="5"/>
  <c r="M33" i="5"/>
  <c r="M58" i="20"/>
  <c r="P52" i="5"/>
  <c r="N53" i="5"/>
  <c r="Q42" i="5"/>
  <c r="N46" i="5"/>
  <c r="L40" i="5"/>
  <c r="F61" i="20"/>
  <c r="M61" i="20" s="1"/>
  <c r="Z29" i="5"/>
  <c r="L66" i="5"/>
  <c r="I64" i="5"/>
  <c r="X40" i="5"/>
  <c r="Q25" i="5"/>
  <c r="U32" i="5"/>
  <c r="X26" i="5"/>
  <c r="J57" i="5"/>
  <c r="O50" i="5"/>
  <c r="R58" i="5"/>
  <c r="I31" i="5"/>
  <c r="X36" i="5"/>
  <c r="K56" i="5"/>
  <c r="K57" i="5"/>
  <c r="H62" i="20"/>
  <c r="P50" i="5"/>
  <c r="T26" i="5"/>
  <c r="N24" i="5"/>
  <c r="J23" i="5"/>
  <c r="H28" i="5"/>
  <c r="K44" i="5"/>
  <c r="U46" i="5"/>
  <c r="S61" i="5"/>
  <c r="L39" i="5"/>
  <c r="R31" i="5"/>
  <c r="Z57" i="5"/>
  <c r="W31" i="5"/>
  <c r="I40" i="5"/>
  <c r="J61" i="5"/>
  <c r="N58" i="5"/>
  <c r="S29" i="5"/>
  <c r="P56" i="5"/>
  <c r="U44" i="5"/>
  <c r="O56" i="5"/>
  <c r="P53" i="5"/>
  <c r="P37" i="5"/>
  <c r="U33" i="5"/>
  <c r="U21" i="5"/>
  <c r="U63" i="5"/>
  <c r="N36" i="5"/>
  <c r="Y68" i="5"/>
  <c r="Z67" i="5"/>
  <c r="U53" i="5"/>
  <c r="H32" i="5"/>
  <c r="Z51" i="5"/>
  <c r="J30" i="5"/>
  <c r="R42" i="5"/>
  <c r="L33" i="5"/>
  <c r="H60" i="5"/>
  <c r="M44" i="5"/>
  <c r="U28" i="5"/>
  <c r="K36" i="5"/>
  <c r="I68" i="5"/>
  <c r="R43" i="5"/>
  <c r="R47" i="5"/>
  <c r="I30" i="5"/>
  <c r="Y28" i="5"/>
  <c r="R68" i="5"/>
  <c r="C47" i="20"/>
  <c r="S28" i="5"/>
  <c r="R23" i="5"/>
  <c r="X49" i="5"/>
  <c r="I44" i="5"/>
  <c r="X54" i="5"/>
  <c r="W68" i="5"/>
  <c r="T23" i="5"/>
  <c r="R61" i="5"/>
  <c r="I29" i="5"/>
  <c r="B47" i="20"/>
  <c r="X63" i="5"/>
  <c r="Y23" i="5"/>
  <c r="W60" i="5"/>
  <c r="Y33" i="5"/>
  <c r="Y39" i="5"/>
  <c r="K59" i="5"/>
  <c r="S68" i="5"/>
  <c r="J66" i="5"/>
  <c r="V45" i="5"/>
  <c r="X45" i="5"/>
  <c r="W54" i="5"/>
  <c r="U54" i="5"/>
  <c r="P39" i="5"/>
  <c r="P65" i="5"/>
  <c r="W21" i="5"/>
  <c r="U51" i="5"/>
  <c r="O66" i="5"/>
  <c r="L54" i="5"/>
  <c r="M42" i="5"/>
  <c r="M60" i="5"/>
  <c r="H46" i="5"/>
  <c r="K39" i="5"/>
  <c r="K54" i="5"/>
  <c r="L24" i="5"/>
  <c r="O61" i="5"/>
  <c r="T40" i="5"/>
  <c r="M31" i="5"/>
  <c r="R52" i="5"/>
  <c r="U35" i="5"/>
  <c r="J65" i="5"/>
  <c r="Z56" i="5"/>
  <c r="Z53" i="5"/>
  <c r="U36" i="5"/>
  <c r="K28" i="5"/>
  <c r="I28" i="5"/>
  <c r="R26" i="5"/>
  <c r="N35" i="5"/>
  <c r="O25" i="5"/>
  <c r="Y52" i="5"/>
  <c r="M51" i="5"/>
  <c r="W47" i="5"/>
  <c r="Q63" i="5"/>
  <c r="X52" i="5"/>
  <c r="Q38" i="5"/>
  <c r="R63" i="5"/>
  <c r="L45" i="5"/>
  <c r="W25" i="5"/>
  <c r="Z32" i="5"/>
  <c r="Y63" i="5"/>
  <c r="P40" i="5"/>
  <c r="M38" i="5"/>
  <c r="T43" i="5"/>
  <c r="Z39" i="5"/>
  <c r="W50" i="5"/>
  <c r="T49" i="5"/>
  <c r="J24" i="5"/>
  <c r="V57" i="5"/>
  <c r="T39" i="5"/>
  <c r="V44" i="5"/>
  <c r="Q24" i="5"/>
  <c r="K45" i="5"/>
  <c r="N38" i="5"/>
  <c r="X35" i="5"/>
  <c r="I57" i="5"/>
  <c r="O24" i="5"/>
  <c r="S39" i="5"/>
  <c r="Z36" i="5"/>
  <c r="H67" i="5"/>
  <c r="V22" i="5"/>
  <c r="T46" i="5"/>
  <c r="Q49" i="5"/>
  <c r="V40" i="5"/>
  <c r="H22" i="5"/>
  <c r="L58" i="5"/>
  <c r="I65" i="5"/>
  <c r="J29" i="5"/>
  <c r="N68" i="5"/>
  <c r="W46" i="5"/>
  <c r="K37" i="5"/>
  <c r="L22" i="5"/>
  <c r="L53" i="5"/>
  <c r="T66" i="5"/>
  <c r="I32" i="5"/>
  <c r="V21" i="5"/>
  <c r="B44" i="20"/>
  <c r="I67" i="5"/>
  <c r="R24" i="5"/>
  <c r="R22" i="5"/>
  <c r="N65" i="5"/>
  <c r="U66" i="5"/>
  <c r="X50" i="5"/>
  <c r="R29" i="5"/>
  <c r="X38" i="5"/>
  <c r="I35" i="5"/>
  <c r="U29" i="5"/>
  <c r="J28" i="5"/>
  <c r="M49" i="5"/>
  <c r="Q60" i="5"/>
  <c r="N61" i="5"/>
  <c r="Q52" i="5"/>
  <c r="N22" i="5"/>
  <c r="N67" i="5"/>
  <c r="S65" i="5"/>
  <c r="P59" i="5"/>
  <c r="H44" i="5"/>
  <c r="U50" i="5"/>
  <c r="Z26" i="5"/>
  <c r="T60" i="5"/>
  <c r="I58" i="5"/>
  <c r="U45" i="5"/>
  <c r="P45" i="5"/>
  <c r="L49" i="5"/>
  <c r="K50" i="5"/>
  <c r="R35" i="5"/>
  <c r="K22" i="5"/>
  <c r="N26" i="5"/>
  <c r="J59" i="5"/>
  <c r="T51" i="5"/>
  <c r="X64" i="5"/>
  <c r="Q29" i="5"/>
  <c r="O23" i="5"/>
  <c r="P22" i="5"/>
  <c r="V46" i="5"/>
  <c r="O43" i="5"/>
  <c r="Z35" i="5"/>
  <c r="H65" i="5"/>
  <c r="V23" i="5"/>
  <c r="L47" i="5"/>
  <c r="M57" i="5"/>
  <c r="P54" i="5"/>
  <c r="Y36" i="5"/>
  <c r="P38" i="5"/>
  <c r="T56" i="5"/>
  <c r="V33" i="5"/>
  <c r="J51" i="5"/>
  <c r="Q23" i="5"/>
  <c r="T33" i="5"/>
  <c r="R64" i="5"/>
  <c r="L51" i="5"/>
  <c r="L57" i="5"/>
  <c r="X37" i="5"/>
  <c r="H43" i="5"/>
  <c r="H38" i="5"/>
  <c r="L64" i="5"/>
  <c r="M43" i="5"/>
  <c r="V61" i="5"/>
  <c r="S64" i="5"/>
  <c r="U60" i="5"/>
  <c r="P28" i="5"/>
  <c r="N31" i="5"/>
  <c r="W26" i="5"/>
  <c r="Z40" i="5"/>
  <c r="Y30" i="5"/>
  <c r="X66" i="5"/>
  <c r="T52" i="5"/>
  <c r="U40" i="5"/>
  <c r="U23" i="5"/>
  <c r="P49" i="5"/>
  <c r="M50" i="5"/>
  <c r="J68" i="5"/>
  <c r="Y51" i="5"/>
  <c r="O68" i="5"/>
  <c r="N37" i="5"/>
  <c r="V29" i="5"/>
  <c r="R54" i="5"/>
  <c r="P43" i="5"/>
  <c r="O63" i="5"/>
  <c r="H21" i="5"/>
  <c r="O22" i="5"/>
  <c r="S40" i="5"/>
  <c r="H42" i="5"/>
  <c r="J62" i="20" s="1"/>
  <c r="K62" i="20" s="1"/>
  <c r="K58" i="5"/>
  <c r="R33" i="5"/>
  <c r="S22" i="5"/>
  <c r="X58" i="5"/>
  <c r="R40" i="5"/>
  <c r="N63" i="5"/>
  <c r="Y49" i="5"/>
  <c r="K64" i="5"/>
  <c r="N44" i="5"/>
  <c r="S45" i="5"/>
  <c r="Q45" i="5"/>
  <c r="M58" i="5"/>
  <c r="H59" i="5"/>
  <c r="T64" i="5"/>
  <c r="R46" i="5"/>
  <c r="W37" i="5"/>
  <c r="T24" i="5"/>
  <c r="P21" i="5"/>
  <c r="N51" i="5"/>
  <c r="U65" i="5"/>
  <c r="L59" i="5"/>
  <c r="Z60" i="5"/>
  <c r="H36" i="5"/>
  <c r="V63" i="5"/>
  <c r="J40" i="5"/>
  <c r="S49" i="5"/>
  <c r="W64" i="5"/>
  <c r="R45" i="5"/>
  <c r="X61" i="5"/>
  <c r="M22" i="5"/>
  <c r="Q57" i="5"/>
  <c r="X59" i="5"/>
  <c r="M29" i="5"/>
  <c r="M52" i="5"/>
  <c r="S26" i="5"/>
  <c r="I52" i="5"/>
  <c r="Z42" i="5"/>
  <c r="P29" i="5"/>
  <c r="T68" i="5"/>
  <c r="S47" i="5"/>
  <c r="X28" i="5"/>
  <c r="W44" i="5"/>
  <c r="L50" i="5"/>
  <c r="U22" i="5"/>
  <c r="V51" i="5"/>
  <c r="V31" i="5"/>
  <c r="R32" i="5"/>
  <c r="P33" i="5"/>
  <c r="M61" i="5"/>
  <c r="N39" i="5"/>
  <c r="L38" i="5"/>
  <c r="R56" i="5"/>
  <c r="L65" i="5"/>
  <c r="L28" i="5"/>
  <c r="W38" i="5"/>
  <c r="J58" i="5"/>
  <c r="T28" i="5"/>
  <c r="K51" i="5"/>
  <c r="B6" i="5"/>
  <c r="J60" i="5"/>
  <c r="T30" i="5"/>
  <c r="Y57" i="5"/>
  <c r="P68" i="5"/>
  <c r="I36" i="5"/>
  <c r="Q40" i="5"/>
  <c r="V50" i="5"/>
  <c r="K66" i="5"/>
  <c r="O37" i="5"/>
  <c r="O42" i="5"/>
  <c r="Z54" i="5"/>
  <c r="O67" i="5"/>
  <c r="I61" i="5"/>
  <c r="Z68" i="5"/>
  <c r="S58" i="5"/>
  <c r="C43" i="20"/>
  <c r="B45" i="20"/>
  <c r="X22" i="5"/>
  <c r="T53" i="5"/>
  <c r="W23" i="5"/>
  <c r="Z45" i="5"/>
  <c r="Q46" i="5"/>
  <c r="Y65" i="5"/>
  <c r="H57" i="5"/>
  <c r="N66" i="5"/>
  <c r="L29" i="5"/>
  <c r="Q31" i="5"/>
  <c r="O59" i="5"/>
  <c r="X56" i="5"/>
  <c r="K68" i="5"/>
  <c r="I54" i="5"/>
  <c r="Z52" i="5"/>
  <c r="Z21" i="5"/>
  <c r="F63" i="20"/>
  <c r="P67" i="5"/>
  <c r="J56" i="5"/>
  <c r="R67" i="5"/>
  <c r="N64" i="5"/>
  <c r="U37" i="5"/>
  <c r="W35" i="5"/>
  <c r="S33" i="5"/>
  <c r="J67" i="5"/>
  <c r="H63" i="20"/>
  <c r="P31" i="5"/>
  <c r="S21" i="5"/>
  <c r="Z46" i="5"/>
  <c r="I59" i="5"/>
  <c r="N33" i="5"/>
  <c r="O54" i="5"/>
  <c r="V52" i="5"/>
  <c r="H58" i="20"/>
  <c r="Q50" i="5"/>
  <c r="T36" i="5"/>
  <c r="U26" i="5"/>
  <c r="P35" i="5"/>
  <c r="V35" i="5"/>
  <c r="O53" i="5"/>
  <c r="O52" i="5"/>
  <c r="L42" i="5"/>
  <c r="O65" i="5"/>
  <c r="J31" i="5"/>
  <c r="I53" i="5"/>
  <c r="R59" i="5"/>
  <c r="Z33" i="5"/>
  <c r="S50" i="5"/>
  <c r="Y38" i="5"/>
  <c r="Q67" i="5"/>
  <c r="S35" i="5"/>
  <c r="Q35" i="5"/>
  <c r="K63" i="5"/>
  <c r="H23" i="5"/>
  <c r="P24" i="5"/>
  <c r="N50" i="5"/>
  <c r="Q21" i="5"/>
  <c r="H35" i="5"/>
  <c r="P47" i="5"/>
  <c r="J52" i="5"/>
  <c r="W45" i="5"/>
  <c r="W22" i="5"/>
  <c r="I50" i="5"/>
  <c r="J26" i="5"/>
  <c r="H50" i="5"/>
  <c r="X24" i="5"/>
  <c r="M30" i="5"/>
  <c r="Q44" i="5"/>
  <c r="V59" i="5"/>
  <c r="Z24" i="5"/>
  <c r="K53" i="5"/>
  <c r="S46" i="5"/>
  <c r="T54" i="5"/>
  <c r="R30" i="5"/>
  <c r="Y25" i="5"/>
  <c r="K49" i="5"/>
  <c r="S63" i="5"/>
  <c r="F65" i="20"/>
  <c r="M65" i="20" s="1"/>
  <c r="H66" i="5"/>
  <c r="R60" i="5"/>
  <c r="F59" i="20"/>
  <c r="M59" i="20" s="1"/>
  <c r="Z61" i="5"/>
  <c r="Z66" i="5"/>
  <c r="S67" i="5"/>
  <c r="I43" i="5"/>
  <c r="M63" i="20"/>
  <c r="X51" i="5"/>
  <c r="M66" i="5"/>
  <c r="Z38" i="5"/>
  <c r="Z50" i="5"/>
  <c r="Q66" i="5"/>
  <c r="N49" i="5"/>
  <c r="P64" i="5"/>
  <c r="T32" i="5"/>
  <c r="Y64" i="5"/>
  <c r="I21" i="5"/>
  <c r="L21" i="5"/>
  <c r="S51" i="5"/>
  <c r="T25" i="5"/>
  <c r="H59" i="20"/>
  <c r="T63" i="5"/>
  <c r="V54" i="5"/>
  <c r="U61" i="5"/>
  <c r="H60" i="20"/>
  <c r="Z31" i="5"/>
  <c r="Y22" i="5"/>
  <c r="L36" i="5"/>
  <c r="U67" i="5"/>
  <c r="X23" i="5"/>
  <c r="J36" i="5"/>
  <c r="Q54" i="5"/>
  <c r="W59" i="5"/>
  <c r="K46" i="5"/>
  <c r="N52" i="5"/>
  <c r="Q51" i="5"/>
  <c r="F64" i="20"/>
  <c r="M64" i="20" s="1"/>
  <c r="L23" i="5"/>
  <c r="S60" i="5"/>
  <c r="Y46" i="5"/>
  <c r="P44" i="5"/>
  <c r="S43" i="5"/>
  <c r="Y37" i="5"/>
  <c r="X21" i="5"/>
  <c r="N32" i="5"/>
  <c r="L25" i="5"/>
  <c r="V67" i="5"/>
  <c r="H65" i="20"/>
  <c r="Q58" i="5"/>
  <c r="M63" i="5"/>
  <c r="W52" i="5"/>
  <c r="V28" i="5"/>
  <c r="H58" i="5"/>
  <c r="J42" i="5"/>
  <c r="T61" i="5"/>
  <c r="W24" i="5"/>
  <c r="H24" i="5"/>
  <c r="B43" i="20"/>
  <c r="C46" i="20"/>
  <c r="U58" i="5"/>
  <c r="Z23" i="5"/>
  <c r="S32" i="5"/>
  <c r="L68" i="5"/>
  <c r="U43" i="5"/>
  <c r="V25" i="5"/>
  <c r="W58" i="5"/>
  <c r="O39" i="5"/>
  <c r="Z37" i="5"/>
  <c r="O47" i="5"/>
  <c r="H45" i="5"/>
  <c r="I37" i="5"/>
  <c r="W56" i="5"/>
  <c r="K61" i="5"/>
  <c r="M46" i="5"/>
  <c r="J47" i="5"/>
  <c r="T58" i="5"/>
  <c r="Y66" i="5"/>
  <c r="Y24" i="5"/>
  <c r="S53" i="5"/>
  <c r="K29" i="5"/>
  <c r="K47" i="5"/>
  <c r="F62" i="20"/>
  <c r="M62" i="20" s="1"/>
  <c r="N29" i="5"/>
  <c r="Q39" i="5"/>
  <c r="Y29" i="5"/>
  <c r="N40" i="5"/>
  <c r="R28" i="5"/>
  <c r="O46" i="5"/>
  <c r="J43" i="5"/>
  <c r="H51" i="5"/>
  <c r="J38" i="5"/>
  <c r="N56" i="5"/>
  <c r="K25" i="5"/>
  <c r="K38" i="5"/>
  <c r="Y47" i="5"/>
  <c r="O60" i="5"/>
  <c r="J53" i="5"/>
  <c r="W33" i="5"/>
  <c r="P26" i="5"/>
  <c r="N25" i="5"/>
  <c r="N45" i="5"/>
  <c r="M35" i="5"/>
  <c r="I33" i="5"/>
  <c r="U25" i="5"/>
  <c r="Z30" i="5"/>
  <c r="M23" i="5"/>
  <c r="T65" i="5"/>
  <c r="P63" i="5"/>
  <c r="S44" i="5"/>
  <c r="M36" i="5"/>
  <c r="M45" i="5"/>
  <c r="V38" i="5"/>
  <c r="X53" i="5"/>
  <c r="M39" i="5"/>
  <c r="W66" i="5"/>
  <c r="Y31" i="5"/>
  <c r="T47" i="5"/>
  <c r="W42" i="5"/>
  <c r="M28" i="5"/>
  <c r="J25" i="5"/>
  <c r="X57" i="5"/>
  <c r="S36" i="5"/>
  <c r="L31" i="5"/>
  <c r="T31" i="5"/>
  <c r="R51" i="5"/>
  <c r="W61" i="5"/>
  <c r="W40" i="5"/>
  <c r="C42" i="20"/>
  <c r="W29" i="5"/>
  <c r="Q65" i="5"/>
  <c r="W36" i="5"/>
  <c r="V53" i="5"/>
  <c r="S59" i="5"/>
  <c r="M56" i="5"/>
  <c r="R38" i="5"/>
  <c r="U52" i="5"/>
  <c r="O44" i="5"/>
  <c r="L35" i="5"/>
  <c r="P60" i="5"/>
  <c r="W67" i="5"/>
  <c r="Q36" i="5"/>
  <c r="T38" i="5"/>
  <c r="T67" i="5"/>
  <c r="H30" i="5"/>
  <c r="W49" i="5"/>
  <c r="P57" i="5"/>
  <c r="Z63" i="5"/>
  <c r="Z59" i="5"/>
  <c r="N54" i="5"/>
  <c r="P66" i="5"/>
  <c r="J45" i="5"/>
  <c r="Z65" i="5"/>
  <c r="N59" i="5"/>
  <c r="Y42" i="5"/>
  <c r="U39" i="5"/>
  <c r="Y45" i="5"/>
  <c r="X65" i="5"/>
  <c r="T45" i="5"/>
  <c r="M24" i="5"/>
  <c r="J64" i="5"/>
  <c r="M21" i="5"/>
  <c r="Y60" i="5"/>
  <c r="V65" i="5"/>
  <c r="M67" i="5"/>
  <c r="L37" i="5"/>
  <c r="I42" i="5"/>
  <c r="J49" i="5"/>
  <c r="J46" i="5"/>
  <c r="R21" i="5"/>
  <c r="U24" i="5"/>
  <c r="U56" i="5"/>
  <c r="M47" i="5"/>
  <c r="I51" i="5"/>
  <c r="B42" i="20"/>
  <c r="U31" i="5"/>
  <c r="U57" i="5"/>
  <c r="S30" i="5"/>
  <c r="P30" i="5"/>
  <c r="V43" i="5"/>
  <c r="Q32" i="5"/>
  <c r="H25" i="5"/>
  <c r="V39" i="5"/>
  <c r="O38" i="5"/>
  <c r="K31" i="5"/>
  <c r="K60" i="5"/>
  <c r="Q26" i="5"/>
  <c r="Y26" i="5"/>
  <c r="H56" i="5"/>
  <c r="U30" i="5"/>
  <c r="H61" i="20"/>
  <c r="O32" i="5"/>
  <c r="Q22" i="5"/>
  <c r="K24" i="5"/>
  <c r="Q43" i="5"/>
  <c r="T44" i="5"/>
  <c r="V60" i="5"/>
  <c r="Z64" i="5"/>
  <c r="O29" i="5"/>
  <c r="O26" i="5"/>
  <c r="L56" i="5"/>
  <c r="W57" i="5"/>
  <c r="V47" i="5"/>
  <c r="Y44" i="5"/>
  <c r="X60" i="5"/>
  <c r="H49" i="5"/>
  <c r="N57" i="5"/>
  <c r="I39" i="5"/>
  <c r="Y50" i="5"/>
  <c r="L44" i="5"/>
  <c r="T35" i="5"/>
  <c r="O30" i="5"/>
  <c r="U49" i="5"/>
  <c r="M68" i="5"/>
  <c r="U68" i="5"/>
  <c r="I23" i="5"/>
  <c r="L60" i="5"/>
  <c r="C60" i="20"/>
  <c r="S37" i="5"/>
  <c r="L30" i="5"/>
  <c r="Q61" i="5"/>
  <c r="V42" i="5"/>
  <c r="R66" i="5"/>
  <c r="V56" i="5"/>
  <c r="V30" i="5"/>
  <c r="I25" i="5"/>
  <c r="Y53" i="5"/>
  <c r="C44" i="20"/>
  <c r="N28" i="5"/>
  <c r="P25" i="5"/>
  <c r="H64" i="5"/>
  <c r="W51" i="5"/>
  <c r="Q59" i="5"/>
  <c r="R25" i="5"/>
  <c r="M32" i="5"/>
  <c r="R57" i="5"/>
  <c r="K23" i="5"/>
  <c r="Z49" i="5"/>
  <c r="W39" i="5"/>
  <c r="S42" i="5"/>
  <c r="X30" i="5"/>
  <c r="J33" i="5"/>
  <c r="Q68" i="5"/>
  <c r="J39" i="5"/>
  <c r="L32" i="5"/>
  <c r="T42" i="5"/>
  <c r="I56" i="5"/>
  <c r="L67" i="5"/>
  <c r="W28" i="5"/>
  <c r="S31" i="5"/>
  <c r="L43" i="5"/>
  <c r="Y40" i="5"/>
  <c r="W43" i="5"/>
  <c r="L52" i="5"/>
  <c r="Q37" i="5"/>
  <c r="M37" i="5"/>
  <c r="N42" i="5"/>
  <c r="X32" i="5"/>
  <c r="M65" i="5"/>
  <c r="O21" i="5"/>
  <c r="S57" i="5"/>
  <c r="F60" i="20"/>
  <c r="Z47" i="5"/>
  <c r="H37" i="5"/>
  <c r="T21" i="5"/>
  <c r="Y61" i="5"/>
  <c r="S24" i="5"/>
  <c r="L63" i="5"/>
  <c r="V66" i="5"/>
  <c r="S52" i="5"/>
  <c r="H52" i="5"/>
  <c r="U47" i="5"/>
  <c r="N23" i="5"/>
  <c r="M54" i="5"/>
  <c r="L26" i="5"/>
  <c r="V68" i="5"/>
  <c r="O28" i="5"/>
  <c r="N60" i="5"/>
  <c r="Y32" i="5"/>
  <c r="K67" i="5"/>
  <c r="P42" i="5"/>
  <c r="P23" i="5"/>
  <c r="X44" i="5"/>
  <c r="K40" i="5"/>
  <c r="J21" i="5"/>
  <c r="I49" i="5"/>
  <c r="T57" i="5"/>
  <c r="R37" i="5"/>
  <c r="K30" i="5"/>
  <c r="V26" i="5"/>
  <c r="O45" i="5"/>
  <c r="Z58" i="5"/>
  <c r="I22" i="5"/>
  <c r="U59" i="5"/>
  <c r="R39" i="5"/>
  <c r="P36" i="5"/>
  <c r="I46" i="5"/>
  <c r="Y56" i="5"/>
  <c r="B46" i="20"/>
  <c r="M60" i="20" l="1"/>
  <c r="J65" i="20"/>
  <c r="K65" i="20" s="1"/>
  <c r="L65" i="20" s="1"/>
  <c r="J60" i="20"/>
  <c r="J59" i="20"/>
  <c r="K59" i="20" s="1"/>
  <c r="L59" i="20" s="1"/>
  <c r="J61" i="20"/>
  <c r="J64" i="20"/>
  <c r="K64" i="20" s="1"/>
  <c r="L64" i="20" s="1"/>
  <c r="J63" i="20"/>
  <c r="K63" i="20" s="1"/>
  <c r="L63" i="20" s="1"/>
  <c r="G60" i="20"/>
  <c r="D44" i="20"/>
  <c r="L62" i="20"/>
  <c r="D42" i="20"/>
  <c r="G62" i="20"/>
  <c r="D46" i="20"/>
  <c r="G64" i="20"/>
  <c r="G63" i="20"/>
  <c r="G59" i="20"/>
  <c r="G65" i="20"/>
  <c r="D43" i="20"/>
  <c r="B7" i="5"/>
  <c r="Q9" i="5" a="1"/>
  <c r="Q9" i="5" s="1"/>
  <c r="N7" i="5" a="1"/>
  <c r="N7" i="5" s="1"/>
  <c r="U10" i="5" a="1"/>
  <c r="U10" i="5" s="1"/>
  <c r="R7" i="5" a="1"/>
  <c r="R7" i="5" s="1"/>
  <c r="V11" i="5" a="1"/>
  <c r="V11" i="5" s="1"/>
  <c r="I11" i="5"/>
  <c r="T10" i="5" a="1"/>
  <c r="T10" i="5" s="1"/>
  <c r="X11" i="5" a="1"/>
  <c r="X11" i="5" s="1"/>
  <c r="L6" i="5" a="1"/>
  <c r="L6" i="5" s="1"/>
  <c r="O9" i="5" a="1"/>
  <c r="O9" i="5" s="1"/>
  <c r="W9" i="5" a="1"/>
  <c r="W9" i="5" s="1"/>
  <c r="S6" i="5" a="1"/>
  <c r="S6" i="5" s="1"/>
  <c r="T7" i="5" a="1"/>
  <c r="T7" i="5" s="1"/>
  <c r="W8" i="5" a="1"/>
  <c r="W8" i="5" s="1"/>
  <c r="X10" i="5" a="1"/>
  <c r="X10" i="5" s="1"/>
  <c r="O7" i="5" a="1"/>
  <c r="O7" i="5" s="1"/>
  <c r="N6" i="5" a="1"/>
  <c r="N6" i="5" s="1"/>
  <c r="L11" i="5" a="1"/>
  <c r="L11" i="5" s="1"/>
  <c r="M8" i="5" a="1"/>
  <c r="M8" i="5" s="1"/>
  <c r="V10" i="5" a="1"/>
  <c r="V10" i="5" s="1"/>
  <c r="V9" i="5" a="1"/>
  <c r="V9" i="5" s="1"/>
  <c r="X12" i="5" a="1"/>
  <c r="X12" i="5" s="1"/>
  <c r="Q10" i="5" a="1"/>
  <c r="Q10" i="5" s="1"/>
  <c r="G12" i="5" a="1"/>
  <c r="G12" i="5" s="1"/>
  <c r="Y11" i="5" a="1"/>
  <c r="Y11" i="5" s="1"/>
  <c r="T9" i="5" a="1"/>
  <c r="T9" i="5" s="1"/>
  <c r="U7" i="5" a="1"/>
  <c r="U7" i="5" s="1"/>
  <c r="S8" i="5" a="1"/>
  <c r="S8" i="5" s="1"/>
  <c r="T11" i="5" a="1"/>
  <c r="T11" i="5" s="1"/>
  <c r="X8" i="5" a="1"/>
  <c r="X8" i="5" s="1"/>
  <c r="L9" i="5" a="1"/>
  <c r="L9" i="5" s="1"/>
  <c r="N12" i="5" a="1"/>
  <c r="N12" i="5" s="1"/>
  <c r="X6" i="5" a="1"/>
  <c r="X6" i="5" s="1"/>
  <c r="M9" i="5" a="1"/>
  <c r="M9" i="5" s="1"/>
  <c r="N10" i="5" a="1"/>
  <c r="N10" i="5" s="1"/>
  <c r="I9" i="5"/>
  <c r="J12" i="5" a="1"/>
  <c r="J12" i="5" s="1"/>
  <c r="T6" i="5" a="1"/>
  <c r="T6" i="5" s="1"/>
  <c r="Y7" i="5" a="1"/>
  <c r="Y7" i="5" s="1"/>
  <c r="N9" i="5" a="1"/>
  <c r="N9" i="5" s="1"/>
  <c r="V8" i="5" a="1"/>
  <c r="V8" i="5" s="1"/>
  <c r="Q8" i="5" a="1"/>
  <c r="Q8" i="5" s="1"/>
  <c r="U9" i="5" a="1"/>
  <c r="U9" i="5" s="1"/>
  <c r="W7" i="5" a="1"/>
  <c r="W7" i="5" s="1"/>
  <c r="I6" i="5"/>
  <c r="O11" i="5" a="1"/>
  <c r="O11" i="5" s="1"/>
  <c r="S10" i="5" a="1"/>
  <c r="S10" i="5" s="1"/>
  <c r="V7" i="5" a="1"/>
  <c r="V7" i="5" s="1"/>
  <c r="Q11" i="5" a="1"/>
  <c r="Q11" i="5" s="1"/>
  <c r="P6" i="5" a="1"/>
  <c r="P6" i="5" s="1"/>
  <c r="L12" i="5" a="1"/>
  <c r="L12" i="5" s="1"/>
  <c r="O10" i="5" a="1"/>
  <c r="O10" i="5" s="1"/>
  <c r="M11" i="5" a="1"/>
  <c r="M11" i="5" s="1"/>
  <c r="W12" i="5" a="1"/>
  <c r="W12" i="5" s="1"/>
  <c r="U8" i="5" a="1"/>
  <c r="U8" i="5" s="1"/>
  <c r="Q7" i="5" a="1"/>
  <c r="Q7" i="5" s="1"/>
  <c r="J8" i="5" a="1"/>
  <c r="J8" i="5" s="1"/>
  <c r="P10" i="5" a="1"/>
  <c r="P10" i="5" s="1"/>
  <c r="S7" i="5" a="1"/>
  <c r="S7" i="5" s="1"/>
  <c r="M12" i="5" a="1"/>
  <c r="M12" i="5" s="1"/>
  <c r="S11" i="5" a="1"/>
  <c r="S11" i="5" s="1"/>
  <c r="O8" i="5" a="1"/>
  <c r="O8" i="5" s="1"/>
  <c r="V12" i="5" a="1"/>
  <c r="V12" i="5" s="1"/>
  <c r="W6" i="5" a="1"/>
  <c r="W6" i="5" s="1"/>
  <c r="U11" i="5" a="1"/>
  <c r="U11" i="5" s="1"/>
  <c r="R12" i="5" a="1"/>
  <c r="R12" i="5" s="1"/>
  <c r="I7" i="5"/>
  <c r="L7" i="5" a="1"/>
  <c r="L7" i="5" s="1"/>
  <c r="Y6" i="5" a="1"/>
  <c r="Y6" i="5" s="1"/>
  <c r="P11" i="5" a="1"/>
  <c r="P11" i="5" s="1"/>
  <c r="O6" i="5" a="1"/>
  <c r="O6" i="5" s="1"/>
  <c r="P8" i="5" a="1"/>
  <c r="P8" i="5" s="1"/>
  <c r="Y8" i="5" a="1"/>
  <c r="Y8" i="5" s="1"/>
  <c r="Z8" i="5" s="1"/>
  <c r="R9" i="5" a="1"/>
  <c r="R9" i="5" s="1"/>
  <c r="U6" i="5" a="1"/>
  <c r="U6" i="5" s="1"/>
  <c r="F12" i="5" a="1"/>
  <c r="F12" i="5" s="1"/>
  <c r="E12" i="5" a="1"/>
  <c r="E12" i="5" s="1"/>
  <c r="Y10" i="5" a="1"/>
  <c r="Y10" i="5" s="1"/>
  <c r="P7" i="5" a="1"/>
  <c r="P7" i="5" s="1"/>
  <c r="P9" i="5" a="1"/>
  <c r="P9" i="5" s="1"/>
  <c r="S9" i="5" a="1"/>
  <c r="S9" i="5" s="1"/>
  <c r="V6" i="5" a="1"/>
  <c r="V6" i="5" s="1"/>
  <c r="L8" i="5" a="1"/>
  <c r="L8" i="5" s="1"/>
  <c r="I12" i="5"/>
  <c r="W11" i="5" a="1"/>
  <c r="W11" i="5" s="1"/>
  <c r="T12" i="5" a="1"/>
  <c r="T12" i="5" s="1"/>
  <c r="M10" i="5" a="1"/>
  <c r="M10" i="5" s="1"/>
  <c r="J7" i="5" a="1"/>
  <c r="J7" i="5" s="1"/>
  <c r="P12" i="5" a="1"/>
  <c r="P12" i="5" s="1"/>
  <c r="R8" i="5" a="1"/>
  <c r="R8" i="5" s="1"/>
  <c r="L10" i="5" a="1"/>
  <c r="L10" i="5" s="1"/>
  <c r="Q12" i="5" a="1"/>
  <c r="Q12" i="5" s="1"/>
  <c r="R6" i="5" a="1"/>
  <c r="R6" i="5" s="1"/>
  <c r="N8" i="5" a="1"/>
  <c r="N8" i="5" s="1"/>
  <c r="J6" i="5" a="1"/>
  <c r="J6" i="5" s="1"/>
  <c r="Y12" i="5" a="1"/>
  <c r="Y12" i="5" s="1"/>
  <c r="Q6" i="5" a="1"/>
  <c r="Q6" i="5" s="1"/>
  <c r="J11" i="5" a="1"/>
  <c r="J11" i="5" s="1"/>
  <c r="J10" i="5" a="1"/>
  <c r="J10" i="5" s="1"/>
  <c r="Y9" i="5" a="1"/>
  <c r="Y9" i="5" s="1"/>
  <c r="U12" i="5" a="1"/>
  <c r="U12" i="5" s="1"/>
  <c r="S12" i="5" a="1"/>
  <c r="S12" i="5" s="1"/>
  <c r="M6" i="5" a="1"/>
  <c r="M6" i="5" s="1"/>
  <c r="I10" i="5"/>
  <c r="X9" i="5" a="1"/>
  <c r="X9" i="5" s="1"/>
  <c r="J9" i="5" a="1"/>
  <c r="J9" i="5" s="1"/>
  <c r="R10" i="5" a="1"/>
  <c r="R10" i="5" s="1"/>
  <c r="O12" i="5" a="1"/>
  <c r="O12" i="5" s="1"/>
  <c r="T8" i="5" a="1"/>
  <c r="T8" i="5" s="1"/>
  <c r="R11" i="5" a="1"/>
  <c r="R11" i="5" s="1"/>
  <c r="N11" i="5" a="1"/>
  <c r="N11" i="5" s="1"/>
  <c r="X7" i="5" a="1"/>
  <c r="X7" i="5" s="1"/>
  <c r="W10" i="5" a="1"/>
  <c r="W10" i="5" s="1"/>
  <c r="M7" i="5" a="1"/>
  <c r="M7" i="5" s="1"/>
  <c r="I8" i="5"/>
  <c r="G61" i="20"/>
  <c r="G58" i="20"/>
  <c r="D45" i="20"/>
  <c r="L58" i="20"/>
  <c r="K60" i="20" l="1"/>
  <c r="L60" i="20" s="1"/>
  <c r="K61" i="20"/>
  <c r="L61" i="20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Z9" i="5"/>
  <c r="Z10" i="5"/>
  <c r="Z7" i="5"/>
  <c r="Z11" i="5"/>
  <c r="Z12" i="5"/>
  <c r="Z6" i="5"/>
  <c r="I65" i="20"/>
  <c r="I59" i="20"/>
  <c r="I62" i="20"/>
  <c r="I61" i="20"/>
  <c r="I64" i="20"/>
  <c r="I60" i="20"/>
  <c r="I58" i="20"/>
  <c r="I63" i="20"/>
  <c r="B37" i="5" l="1"/>
  <c r="B38" i="5" s="1"/>
  <c r="B39" i="5" l="1"/>
  <c r="B40" i="5" l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l="1"/>
  <c r="B61" i="5" l="1"/>
  <c r="C48" i="20"/>
  <c r="B62" i="5" l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48" i="20"/>
  <c r="D47" i="20"/>
  <c r="D48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sharedStrings.xml><?xml version="1.0" encoding="utf-8"?>
<sst xmlns="http://schemas.openxmlformats.org/spreadsheetml/2006/main" count="3462" uniqueCount="403">
  <si>
    <t>MARKET SURVEY</t>
  </si>
  <si>
    <t>Property</t>
  </si>
  <si>
    <t>Management</t>
  </si>
  <si>
    <t>Product Type</t>
  </si>
  <si>
    <t>Year Built</t>
  </si>
  <si>
    <t>Rating</t>
  </si>
  <si>
    <t>Beds</t>
  </si>
  <si>
    <t>Occupancy</t>
  </si>
  <si>
    <t>Lease Launch Date</t>
  </si>
  <si>
    <t>Renewal Launch Date</t>
  </si>
  <si>
    <t>Pre-Lease</t>
  </si>
  <si>
    <t>Pre-Lease
Last Year</t>
  </si>
  <si>
    <t>Traffic</t>
  </si>
  <si>
    <t>Market
Rent</t>
  </si>
  <si>
    <t>Concessions</t>
  </si>
  <si>
    <t>Effective
Rent</t>
  </si>
  <si>
    <t>Adjustments</t>
  </si>
  <si>
    <t>Adjusted
Rent</t>
  </si>
  <si>
    <t>Adjusted
Rent / SF</t>
  </si>
  <si>
    <t>Last Updated On</t>
  </si>
  <si>
    <t>Operating</t>
  </si>
  <si>
    <t>Cardinal</t>
  </si>
  <si>
    <t>Academy at Frisco</t>
  </si>
  <si>
    <t>Retreat</t>
  </si>
  <si>
    <t>Younion</t>
  </si>
  <si>
    <t xml:space="preserve">Hill Place </t>
  </si>
  <si>
    <t>Locale</t>
  </si>
  <si>
    <t>Atmosphere</t>
  </si>
  <si>
    <t>University House</t>
  </si>
  <si>
    <t>Subtotal: Operating</t>
  </si>
  <si>
    <t>New Construction</t>
  </si>
  <si>
    <t>Subject Property</t>
  </si>
  <si>
    <t>Operational</t>
  </si>
  <si>
    <t>Undergoing Renovations</t>
  </si>
  <si>
    <t>Charts Data</t>
  </si>
  <si>
    <t>Week</t>
  </si>
  <si>
    <t>Adj Rate</t>
  </si>
  <si>
    <t>P-L %</t>
  </si>
  <si>
    <t>% Delta</t>
  </si>
  <si>
    <t>Comparing</t>
  </si>
  <si>
    <t xml:space="preserve">to </t>
  </si>
  <si>
    <t>Most</t>
  </si>
  <si>
    <t>2nd Most</t>
  </si>
  <si>
    <t>Comp</t>
  </si>
  <si>
    <t>This Week</t>
  </si>
  <si>
    <t>Recent</t>
  </si>
  <si>
    <t>Leases</t>
  </si>
  <si>
    <t>Market Avg</t>
  </si>
  <si>
    <t>LW</t>
  </si>
  <si>
    <t>LW x 6</t>
  </si>
  <si>
    <t>Leases Val</t>
  </si>
  <si>
    <t>DateCol</t>
  </si>
  <si>
    <t>'!B31</t>
  </si>
  <si>
    <t>A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</si>
  <si>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</si>
  <si>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</si>
  <si>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</si>
  <si>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</si>
  <si>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</si>
  <si>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</si>
  <si>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</si>
  <si>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</si>
  <si>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</si>
  <si>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</si>
  <si>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</si>
  <si>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</si>
  <si>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</si>
  <si>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</si>
  <si>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</si>
  <si>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</si>
  <si>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</si>
  <si>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</si>
  <si>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Pre Lease</t>
  </si>
  <si>
    <t>'!B26</t>
  </si>
  <si>
    <t>Log Sheet</t>
  </si>
  <si>
    <t>'!B22</t>
  </si>
  <si>
    <t>Concessions*</t>
  </si>
  <si>
    <t>Effective Rent*</t>
  </si>
  <si>
    <t>Additional Monthly Expenses</t>
  </si>
  <si>
    <t>Adjusted Rent*</t>
  </si>
  <si>
    <t>'!B30</t>
  </si>
  <si>
    <t>Log Week Date</t>
  </si>
  <si>
    <t>Log Week Version</t>
  </si>
  <si>
    <t>Updated Date</t>
  </si>
  <si>
    <t>Pre-Lease %</t>
  </si>
  <si>
    <t>Occupancy%</t>
  </si>
  <si>
    <t>Unit Type</t>
  </si>
  <si>
    <t>Count</t>
  </si>
  <si>
    <t>SF / Bed</t>
  </si>
  <si>
    <t>Available</t>
  </si>
  <si>
    <t>Market Rate*</t>
  </si>
  <si>
    <t xml:space="preserve">Gift Card </t>
  </si>
  <si>
    <t>One-Time Rent</t>
  </si>
  <si>
    <t>Monthly Rent</t>
  </si>
  <si>
    <t>Per Bed</t>
  </si>
  <si>
    <t>Per SF</t>
  </si>
  <si>
    <t>Furniture</t>
  </si>
  <si>
    <t>TV</t>
  </si>
  <si>
    <t>Elec/Gas</t>
  </si>
  <si>
    <t>Water</t>
  </si>
  <si>
    <t>Cable &amp; Internet</t>
  </si>
  <si>
    <t>Trash &amp; Valet</t>
  </si>
  <si>
    <t>Parking</t>
  </si>
  <si>
    <t>Market</t>
  </si>
  <si>
    <t>Studio</t>
  </si>
  <si>
    <t>N/A</t>
  </si>
  <si>
    <t>1 Bedroom</t>
  </si>
  <si>
    <t>2 Bedroom</t>
  </si>
  <si>
    <t>3 Bedroom</t>
  </si>
  <si>
    <t>4 Bedroom</t>
  </si>
  <si>
    <t>5 Bedroom</t>
  </si>
  <si>
    <t>Dean Reno</t>
  </si>
  <si>
    <t>Yes</t>
  </si>
  <si>
    <t>Test</t>
  </si>
  <si>
    <t>Log Date</t>
  </si>
  <si>
    <t>Occupancy %</t>
  </si>
  <si>
    <t>Property Summary</t>
  </si>
  <si>
    <t>Property Amenities</t>
  </si>
  <si>
    <t>Unit Amenities</t>
  </si>
  <si>
    <t>Insert Property Photo</t>
  </si>
  <si>
    <t>Common Area Rating</t>
  </si>
  <si>
    <t>Unit Rating</t>
  </si>
  <si>
    <t>Address</t>
  </si>
  <si>
    <t>University Shuttle</t>
  </si>
  <si>
    <t>Unit Levels</t>
  </si>
  <si>
    <t>Private Shuttle</t>
  </si>
  <si>
    <t>Private Bathrooms</t>
  </si>
  <si>
    <t>Phone Number</t>
  </si>
  <si>
    <t>Limited Access Gates</t>
  </si>
  <si>
    <t>Walk-in Closets</t>
  </si>
  <si>
    <t>Developer</t>
  </si>
  <si>
    <t>Fitness Center</t>
  </si>
  <si>
    <t>Washer / Dryer in Unit</t>
  </si>
  <si>
    <t>Manager</t>
  </si>
  <si>
    <t>Computer Lounge</t>
  </si>
  <si>
    <t>Smart Home Technology</t>
  </si>
  <si>
    <t>Owner</t>
  </si>
  <si>
    <t>Game Room</t>
  </si>
  <si>
    <t>Smart Bedroom Locks</t>
  </si>
  <si>
    <t>Property Type</t>
  </si>
  <si>
    <t>Spray Tanning</t>
  </si>
  <si>
    <t>Smart Unit Locks</t>
  </si>
  <si>
    <t>Property Status</t>
  </si>
  <si>
    <t>UV Tanning</t>
  </si>
  <si>
    <t>Energy Efficient Appliances</t>
  </si>
  <si>
    <t>Pool</t>
  </si>
  <si>
    <t>Stainless Steel Appliances</t>
  </si>
  <si>
    <t>Property Rating</t>
  </si>
  <si>
    <t>Hot Tub</t>
  </si>
  <si>
    <t>Balconies</t>
  </si>
  <si>
    <t>Comp Status</t>
  </si>
  <si>
    <t>24hr Package System</t>
  </si>
  <si>
    <t>Patios</t>
  </si>
  <si>
    <t>Year Built / Renovated</t>
  </si>
  <si>
    <t>EV Charging Stations</t>
  </si>
  <si>
    <t>Backyards</t>
  </si>
  <si>
    <t>Most Recent Sale</t>
  </si>
  <si>
    <t>Car Sharing Services</t>
  </si>
  <si>
    <t>Distance From Campus</t>
  </si>
  <si>
    <t>0 Miles</t>
  </si>
  <si>
    <t>Smart Vending</t>
  </si>
  <si>
    <t>Included in Rent</t>
  </si>
  <si>
    <t>Mini Market</t>
  </si>
  <si>
    <t>Rentable Rate (if not included)</t>
  </si>
  <si>
    <t>Notes</t>
  </si>
  <si>
    <t>Leasing Summary</t>
  </si>
  <si>
    <t>Movie Theatre</t>
  </si>
  <si>
    <t>Bedroom</t>
  </si>
  <si>
    <t>Leasing Special Notes</t>
  </si>
  <si>
    <t>Reporting Cycle</t>
  </si>
  <si>
    <t>Monday-Sunday</t>
  </si>
  <si>
    <t>Co-Working/Study Spaces</t>
  </si>
  <si>
    <t>Common Area</t>
  </si>
  <si>
    <t>Current Occupancy</t>
  </si>
  <si>
    <t>Free Printing</t>
  </si>
  <si>
    <t>Coffee Bar</t>
  </si>
  <si>
    <t>Retail</t>
  </si>
  <si>
    <t>Last Year Occupancy</t>
  </si>
  <si>
    <t>Sauna/Spa</t>
  </si>
  <si>
    <t>Other Premiums</t>
  </si>
  <si>
    <t>Current Pre-Lease</t>
  </si>
  <si>
    <t>Cycling/Yoga Studio</t>
  </si>
  <si>
    <t>Floor Premiums</t>
  </si>
  <si>
    <t>Last Year Pre-Lease</t>
  </si>
  <si>
    <t>Rentable Guest Suite</t>
  </si>
  <si>
    <t>Poolside</t>
  </si>
  <si>
    <t>Total Renewals</t>
  </si>
  <si>
    <t>Wellness Classes</t>
  </si>
  <si>
    <t>Top Floor</t>
  </si>
  <si>
    <t>Total New Leases</t>
  </si>
  <si>
    <t>24hr Concierge</t>
  </si>
  <si>
    <t>View Premiums</t>
  </si>
  <si>
    <t>Traffic: Weekly</t>
  </si>
  <si>
    <t>Outdoor Grill Area</t>
  </si>
  <si>
    <t>Other</t>
  </si>
  <si>
    <t>Property Notes/Operational Changes</t>
  </si>
  <si>
    <t>Data Last Updated</t>
  </si>
  <si>
    <t>Sand Volleyball Court</t>
  </si>
  <si>
    <t>Basketball Court</t>
  </si>
  <si>
    <t>Utilities Summary</t>
  </si>
  <si>
    <t>Short Term Leases</t>
  </si>
  <si>
    <t>Pets Allowed</t>
  </si>
  <si>
    <t>All Inclusive</t>
  </si>
  <si>
    <t>Allowance</t>
  </si>
  <si>
    <t>Amount</t>
  </si>
  <si>
    <t>Per Unit/Bed</t>
  </si>
  <si>
    <t>5 Month Term Available</t>
  </si>
  <si>
    <t>No</t>
  </si>
  <si>
    <t>Dog Wash</t>
  </si>
  <si>
    <t>Electricity</t>
  </si>
  <si>
    <t>5 Month Term Premium</t>
  </si>
  <si>
    <t>Dog Park</t>
  </si>
  <si>
    <t>Gas</t>
  </si>
  <si>
    <t>5 Month Term Quantity</t>
  </si>
  <si>
    <t>10 Month Term Available</t>
  </si>
  <si>
    <t>Other Utilities</t>
  </si>
  <si>
    <t>Included</t>
  </si>
  <si>
    <t>Office Hours</t>
  </si>
  <si>
    <t>10 Month Term Premium</t>
  </si>
  <si>
    <t>Required</t>
  </si>
  <si>
    <t>Cable/Satellite</t>
  </si>
  <si>
    <t>Monday</t>
  </si>
  <si>
    <t>9:00 – 5:00</t>
  </si>
  <si>
    <t>10 Month Term Quantity</t>
  </si>
  <si>
    <t>Surface</t>
  </si>
  <si>
    <t>Internet</t>
  </si>
  <si>
    <t>Tuesday</t>
  </si>
  <si>
    <t>Reserved</t>
  </si>
  <si>
    <t>Trash Service</t>
  </si>
  <si>
    <t>Wednesday</t>
  </si>
  <si>
    <t>Fees</t>
  </si>
  <si>
    <t>Covered</t>
  </si>
  <si>
    <t>Valet Trash</t>
  </si>
  <si>
    <t>Thursday</t>
  </si>
  <si>
    <t>Application Fee</t>
  </si>
  <si>
    <t>Garage</t>
  </si>
  <si>
    <t>Recycling</t>
  </si>
  <si>
    <t>Friday</t>
  </si>
  <si>
    <t>Administration Fee</t>
  </si>
  <si>
    <t>Saturday</t>
  </si>
  <si>
    <t>Security Deposit</t>
  </si>
  <si>
    <t>Sunday</t>
  </si>
  <si>
    <t>Pet Fee</t>
  </si>
  <si>
    <t>Pet Deposit</t>
  </si>
  <si>
    <t>Pet Rent</t>
  </si>
  <si>
    <t>Rents by Floorplan *</t>
  </si>
  <si>
    <t>Effective Rent</t>
  </si>
  <si>
    <t>Adjusted Rent</t>
  </si>
  <si>
    <t>Floorplan Type</t>
  </si>
  <si>
    <t>Description</t>
  </si>
  <si>
    <t>Bed</t>
  </si>
  <si>
    <t>Bath</t>
  </si>
  <si>
    <t>Market Rent</t>
  </si>
  <si>
    <t>A1</t>
  </si>
  <si>
    <t>B1</t>
  </si>
  <si>
    <t>B2</t>
  </si>
  <si>
    <t>D1</t>
  </si>
  <si>
    <t>Property Average</t>
  </si>
  <si>
    <t>Average Rents by Unit Type *</t>
  </si>
  <si>
    <t>* Assumes a 12-month lease term</t>
  </si>
  <si>
    <t>Floorplans Sorted by Market Rent</t>
  </si>
  <si>
    <t>Total</t>
  </si>
  <si>
    <t>Gift Card</t>
  </si>
  <si>
    <t>One-Time Concession</t>
  </si>
  <si>
    <t>Dean Reno (Subject Property)</t>
  </si>
  <si>
    <t>Strengths</t>
  </si>
  <si>
    <t>Weaknesses</t>
  </si>
  <si>
    <t>Courtyard Design Promotes Community</t>
  </si>
  <si>
    <t>Location to campus</t>
  </si>
  <si>
    <t xml:space="preserve">New, Buzz Worthy </t>
  </si>
  <si>
    <t>Not enough parking for all residents</t>
  </si>
  <si>
    <t xml:space="preserve">Location to Baseball Stadium </t>
  </si>
  <si>
    <t>Smaller closets than comps</t>
  </si>
  <si>
    <t>On School Transit</t>
  </si>
  <si>
    <t xml:space="preserve">No balconies </t>
  </si>
  <si>
    <t>Ample Outdoor Amenities/Entertainment</t>
  </si>
  <si>
    <t>Limited EMI</t>
  </si>
  <si>
    <t xml:space="preserve">Priced competitively </t>
  </si>
  <si>
    <t>No single bedrooms</t>
  </si>
  <si>
    <t>Higher quality finishes than comps</t>
  </si>
  <si>
    <t xml:space="preserve">Uncovered parking </t>
  </si>
  <si>
    <t xml:space="preserve">All hardwood finishes - no carpet </t>
  </si>
  <si>
    <t>No Night Transport to dickson</t>
  </si>
  <si>
    <t>Natural light in units</t>
  </si>
  <si>
    <t>Fake porches</t>
  </si>
  <si>
    <t>Study rooms/printing in each bldg</t>
  </si>
  <si>
    <t>smaller bedrooms are small</t>
  </si>
  <si>
    <t>Pet friendly with no pet rent</t>
  </si>
  <si>
    <t xml:space="preserve">Still need to pay for parking pass on campus </t>
  </si>
  <si>
    <t xml:space="preserve">Furnished </t>
  </si>
  <si>
    <t>No elevator</t>
  </si>
  <si>
    <t xml:space="preserve">All inclusive utiliites </t>
  </si>
  <si>
    <t xml:space="preserve">no guest parking </t>
  </si>
  <si>
    <t>Leasing office location</t>
  </si>
  <si>
    <t>Smart locks/breezeways/EMI/aspen perks</t>
  </si>
  <si>
    <t>Opportunities</t>
  </si>
  <si>
    <t>Threats</t>
  </si>
  <si>
    <t>Using the cottages location to our advantage to sweep up any value seekers</t>
  </si>
  <si>
    <t>Clicky market - people like no renew</t>
  </si>
  <si>
    <t>Neighboring the Cottages</t>
  </si>
  <si>
    <t xml:space="preserve">Have exceptional customer service </t>
  </si>
  <si>
    <t xml:space="preserve">Neighbor oz villas </t>
  </si>
  <si>
    <t>Baseball</t>
  </si>
  <si>
    <t>Properties closer to dickson and campus</t>
  </si>
  <si>
    <t>Offer ubers possibly?</t>
  </si>
  <si>
    <t>Flaws of new props/word of mouth</t>
  </si>
  <si>
    <t>Utilize cottages amenities</t>
  </si>
  <si>
    <t xml:space="preserve">Amount of unsigned students </t>
  </si>
  <si>
    <t>413 N. West Ave.</t>
  </si>
  <si>
    <t>Fayetteville, AR 72701</t>
  </si>
  <si>
    <t>479-935-8888</t>
  </si>
  <si>
    <t>GMH</t>
  </si>
  <si>
    <t>GMH/Principal</t>
  </si>
  <si>
    <t>Student</t>
  </si>
  <si>
    <t>High-Rise</t>
  </si>
  <si>
    <t>0.1 Miles</t>
  </si>
  <si>
    <t>10:00 – 6:00</t>
  </si>
  <si>
    <t>12:00 – 4:00</t>
  </si>
  <si>
    <t>S1</t>
  </si>
  <si>
    <t/>
  </si>
  <si>
    <t>A2</t>
  </si>
  <si>
    <t xml:space="preserve">B2 </t>
  </si>
  <si>
    <t>B3</t>
  </si>
  <si>
    <t>C1</t>
  </si>
  <si>
    <t>D2</t>
  </si>
  <si>
    <t>D3</t>
  </si>
  <si>
    <t>D4</t>
  </si>
  <si>
    <t>D5</t>
  </si>
  <si>
    <t>The Retreat</t>
  </si>
  <si>
    <t>1369 Stadium Dr.</t>
  </si>
  <si>
    <t>479-339-0450</t>
  </si>
  <si>
    <t>Landmark</t>
  </si>
  <si>
    <t>Garden</t>
  </si>
  <si>
    <t>Direct</t>
  </si>
  <si>
    <t>0.2 Miles</t>
  </si>
  <si>
    <t>10:00 – 5:00</t>
  </si>
  <si>
    <t>12:00 – 5:00</t>
  </si>
  <si>
    <t>Callahan</t>
  </si>
  <si>
    <t>Cloverhurst</t>
  </si>
  <si>
    <t>Woodbury Townhome</t>
  </si>
  <si>
    <t>Woodbury Flat</t>
  </si>
  <si>
    <t>Finley</t>
  </si>
  <si>
    <t>Baldwin</t>
  </si>
  <si>
    <t>The Cardinal at West Center</t>
  </si>
  <si>
    <t>831 W Center St.</t>
  </si>
  <si>
    <t>479-225-9659</t>
  </si>
  <si>
    <t>Capstone</t>
  </si>
  <si>
    <t>CREI</t>
  </si>
  <si>
    <t>Fully leased by the UofA and did not want to answer any market survey questions. Obtained all info from website and property knowledge.</t>
  </si>
  <si>
    <t>No rates at this time due to selling full unit mix to the university.</t>
  </si>
  <si>
    <t>Closed on Sunday</t>
  </si>
  <si>
    <t>10:00 – 7:00</t>
  </si>
  <si>
    <t>A1B1</t>
  </si>
  <si>
    <t>B1B1</t>
  </si>
  <si>
    <t>B2B1</t>
  </si>
  <si>
    <t>B4</t>
  </si>
  <si>
    <t>D1B1</t>
  </si>
  <si>
    <t>D1B2</t>
  </si>
  <si>
    <t>D1B3</t>
  </si>
  <si>
    <t>D2B1</t>
  </si>
  <si>
    <t>D3B1</t>
  </si>
  <si>
    <t>D3B2</t>
  </si>
  <si>
    <t>22 S Duncan Ave</t>
  </si>
  <si>
    <t>479-225-9250</t>
  </si>
  <si>
    <t>Scion</t>
  </si>
  <si>
    <t xml:space="preserve">Scion </t>
  </si>
  <si>
    <t>Mid-Rise</t>
  </si>
  <si>
    <t>Waiving deposit</t>
  </si>
  <si>
    <t>1 BR</t>
  </si>
  <si>
    <t>2 BR Standard</t>
  </si>
  <si>
    <t>2 Br XL</t>
  </si>
  <si>
    <t>3 BR</t>
  </si>
  <si>
    <t>4 BR Standard</t>
  </si>
  <si>
    <t>4 BR XL</t>
  </si>
  <si>
    <t>1801 W Diamond Dr.</t>
  </si>
  <si>
    <t>479-935-4111</t>
  </si>
  <si>
    <t>.75 Miles</t>
  </si>
  <si>
    <t>2 BR</t>
  </si>
  <si>
    <t>4 BR Flat</t>
  </si>
  <si>
    <t>4 BR Townhome</t>
  </si>
  <si>
    <t>754 S. Royal Oak Parkway</t>
  </si>
  <si>
    <t>501-708-2777</t>
  </si>
  <si>
    <t>Peak Campus</t>
  </si>
  <si>
    <t>Cardinal Group</t>
  </si>
  <si>
    <t>1 BR Standard</t>
  </si>
  <si>
    <t>2 BR Tech</t>
  </si>
  <si>
    <t>4 BR Tech</t>
  </si>
  <si>
    <t>1 BR Tech</t>
  </si>
  <si>
    <t>The Younion</t>
  </si>
  <si>
    <t>376 W Watson St.</t>
  </si>
  <si>
    <t>479-439-9351</t>
  </si>
  <si>
    <t>Sterling Group</t>
  </si>
  <si>
    <t>Asset</t>
  </si>
  <si>
    <t>0.02 Miles</t>
  </si>
  <si>
    <t>A0</t>
  </si>
  <si>
    <t>B0</t>
  </si>
  <si>
    <t>The Locale</t>
  </si>
  <si>
    <t>1223 Haven Dr.</t>
  </si>
  <si>
    <t>479-935-2951</t>
  </si>
  <si>
    <t>Student Quarters</t>
  </si>
  <si>
    <t>0.3 Miles</t>
  </si>
  <si>
    <t>Waiving Signing Fees plus app and admin fees waived</t>
  </si>
  <si>
    <t>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</si>
</sst>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164" formatCode="&quot;Summary as of&quot;\ mmmm\ dd\,\ yyyy"/>
    <numFmt numFmtId="165" formatCode="&quot;Last logged on&quot;\ m/d/yyyy"/>
    <numFmt numFmtId="166" formatCode="0.0%"/>
    <numFmt numFmtId="167" formatCode="&quot;$&quot;#,##0"/>
    <numFmt numFmtId="168" formatCode="&quot;$&quot;#,##0.00"/>
    <numFmt numFmtId="169" formatCode="&quot;Week of&quot;\ mm/dd/yy"/>
    <numFmt numFmtId="170" formatCode="&quot;Week of &quot;mmmm\ dd\,\ yyyy"/>
    <numFmt numFmtId="171" formatCode="[&lt;=9999999]###\-####;\(###\)\ ###\-####"/>
    <numFmt numFmtId="172" formatCode="[$-409]mmm\-yy;@"/>
    <numFmt numFmtId="173" formatCode="#,##0.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 tint="4.9989318521683403E-2"/>
      <name val="Arial"/>
      <family val="2"/>
    </font>
    <font>
      <u/>
      <sz val="10"/>
      <color theme="1"/>
      <name val="Arial"/>
      <family val="2"/>
    </font>
    <font>
      <b/>
      <sz val="16"/>
      <color rgb="FF333F48"/>
      <name val="Arial"/>
      <family val="2"/>
    </font>
    <font>
      <b/>
      <sz val="11"/>
      <name val="Arial"/>
      <family val="2"/>
    </font>
    <font>
      <sz val="16"/>
      <color rgb="FF333F48"/>
      <name val="Arial"/>
      <family val="2"/>
    </font>
    <font>
      <sz val="10"/>
      <color rgb="FF333F48"/>
      <name val="Arial"/>
      <family val="2"/>
    </font>
    <font>
      <sz val="11"/>
      <color theme="1"/>
      <name val="Arial"/>
      <family val="2"/>
    </font>
    <font>
      <sz val="10"/>
      <color rgb="FF0000FF"/>
      <name val="Arial"/>
      <family val="2"/>
    </font>
    <font>
      <i/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rgb="FF000000"/>
      <name val="Arial"/>
      <family val="2"/>
    </font>
    <font>
      <sz val="10"/>
      <color theme="3"/>
      <name val="Arial"/>
      <family val="2"/>
    </font>
    <font>
      <sz val="12"/>
      <color theme="1"/>
      <name val="Calibri Light"/>
      <family val="2"/>
    </font>
    <font>
      <sz val="10"/>
      <color theme="0"/>
      <name val="Airal"/>
    </font>
    <font>
      <sz val="10"/>
      <name val="Airal"/>
    </font>
    <font>
      <sz val="10"/>
      <color theme="1"/>
      <name val="Airal"/>
    </font>
    <font>
      <b/>
      <sz val="16"/>
      <color rgb="FF000000"/>
      <name val="Arial"/>
      <family val="2"/>
    </font>
    <font>
      <b/>
      <sz val="12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rgb="FF0000FF"/>
      <name val="Arial"/>
      <family val="2"/>
    </font>
    <font>
      <sz val="8"/>
      <name val="Calibri"/>
      <family val="2"/>
      <scheme val="minor"/>
    </font>
    <font>
      <b/>
      <sz val="9"/>
      <color theme="0"/>
      <name val="Arial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E2B4C"/>
        <bgColor indexed="64"/>
      </patternFill>
    </fill>
    <fill>
      <patternFill patternType="solid">
        <fgColor rgb="FF1B75BB"/>
        <bgColor indexed="64"/>
      </patternFill>
    </fill>
  </fills>
  <borders count="46">
    <border>
      <left/>
      <right/>
      <top/>
      <bottom/>
      <diagonal/>
    </border>
    <border>
      <left style="thin">
        <color theme="0" tint="-0.3499862666707357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4" tint="-0.24994659260841701"/>
      </top>
      <bottom style="medium">
        <color indexed="64"/>
      </bottom>
      <diagonal/>
    </border>
    <border>
      <left/>
      <right/>
      <top/>
      <bottom style="medium">
        <color theme="4" tint="-0.24994659260841701"/>
      </bottom>
      <diagonal/>
    </border>
    <border>
      <left/>
      <right/>
      <top/>
      <bottom style="thin">
        <color rgb="FF333F48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23" fillId="0" borderId="0"/>
  </cellStyleXfs>
  <cellXfs count="35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5" fontId="6" fillId="0" borderId="1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vertical="center"/>
    </xf>
    <xf numFmtId="0" fontId="3" fillId="2" borderId="2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right"/>
    </xf>
    <xf numFmtId="0" fontId="7" fillId="2" borderId="2" xfId="0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66" fontId="2" fillId="0" borderId="0" xfId="2" applyNumberFormat="1" applyFont="1" applyAlignment="1">
      <alignment horizontal="right"/>
    </xf>
    <xf numFmtId="166" fontId="8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168" fontId="2" fillId="0" borderId="0" xfId="0" applyNumberFormat="1" applyFont="1" applyAlignment="1">
      <alignment horizontal="right"/>
    </xf>
    <xf numFmtId="14" fontId="2" fillId="0" borderId="0" xfId="2" applyNumberFormat="1" applyFont="1" applyAlignment="1">
      <alignment horizontal="center"/>
    </xf>
    <xf numFmtId="0" fontId="4" fillId="0" borderId="0" xfId="0" applyFont="1"/>
    <xf numFmtId="0" fontId="2" fillId="0" borderId="3" xfId="0" applyFont="1" applyBorder="1"/>
    <xf numFmtId="1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66" fontId="2" fillId="0" borderId="3" xfId="2" applyNumberFormat="1" applyFont="1" applyFill="1" applyBorder="1" applyAlignment="1" applyProtection="1">
      <alignment horizontal="right"/>
    </xf>
    <xf numFmtId="166" fontId="8" fillId="0" borderId="3" xfId="2" applyNumberFormat="1" applyFont="1" applyFill="1" applyBorder="1" applyAlignment="1" applyProtection="1">
      <alignment horizontal="right"/>
    </xf>
    <xf numFmtId="1" fontId="2" fillId="0" borderId="3" xfId="2" applyNumberFormat="1" applyFont="1" applyFill="1" applyBorder="1" applyAlignment="1" applyProtection="1">
      <alignment horizontal="right"/>
    </xf>
    <xf numFmtId="167" fontId="2" fillId="0" borderId="3" xfId="0" applyNumberFormat="1" applyFont="1" applyBorder="1" applyAlignment="1">
      <alignment horizontal="right"/>
    </xf>
    <xf numFmtId="168" fontId="2" fillId="0" borderId="3" xfId="0" applyNumberFormat="1" applyFont="1" applyBorder="1" applyAlignment="1">
      <alignment horizontal="right"/>
    </xf>
    <xf numFmtId="0" fontId="4" fillId="0" borderId="3" xfId="0" applyFont="1" applyBorder="1"/>
    <xf numFmtId="0" fontId="4" fillId="0" borderId="3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8" fillId="0" borderId="0" xfId="0" applyFont="1" applyAlignment="1">
      <alignment horizontal="right"/>
    </xf>
    <xf numFmtId="0" fontId="9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0" fontId="6" fillId="0" borderId="0" xfId="0" applyFont="1"/>
    <xf numFmtId="166" fontId="2" fillId="0" borderId="0" xfId="2" applyNumberFormat="1" applyFont="1" applyFill="1" applyProtection="1"/>
    <xf numFmtId="1" fontId="2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5" fillId="3" borderId="6" xfId="0" applyFont="1" applyFill="1" applyBorder="1" applyAlignment="1">
      <alignment horizontal="center" vertical="center" wrapText="1"/>
    </xf>
    <xf numFmtId="14" fontId="13" fillId="0" borderId="8" xfId="0" applyNumberFormat="1" applyFont="1" applyBorder="1" applyAlignment="1">
      <alignment horizontal="left" vertical="center"/>
    </xf>
    <xf numFmtId="14" fontId="14" fillId="0" borderId="8" xfId="0" applyNumberFormat="1" applyFont="1" applyBorder="1" applyAlignment="1">
      <alignment horizontal="center" vertical="center"/>
    </xf>
    <xf numFmtId="166" fontId="14" fillId="0" borderId="8" xfId="2" applyNumberFormat="1" applyFont="1" applyFill="1" applyBorder="1" applyAlignment="1" applyProtection="1">
      <alignment horizontal="center" vertical="center"/>
    </xf>
    <xf numFmtId="0" fontId="15" fillId="0" borderId="0" xfId="0" applyFont="1"/>
    <xf numFmtId="1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center"/>
    </xf>
    <xf numFmtId="166" fontId="2" fillId="0" borderId="0" xfId="2" applyNumberFormat="1" applyFont="1" applyBorder="1" applyAlignment="1">
      <alignment horizontal="center"/>
    </xf>
    <xf numFmtId="14" fontId="2" fillId="2" borderId="0" xfId="0" applyNumberFormat="1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center" vertical="center"/>
    </xf>
    <xf numFmtId="166" fontId="2" fillId="2" borderId="0" xfId="2" applyNumberFormat="1" applyFont="1" applyFill="1" applyBorder="1" applyAlignment="1" applyProtection="1">
      <alignment horizontal="center" vertical="center"/>
    </xf>
    <xf numFmtId="14" fontId="2" fillId="2" borderId="2" xfId="0" applyNumberFormat="1" applyFont="1" applyFill="1" applyBorder="1" applyAlignment="1">
      <alignment horizontal="left" vertical="center" wrapText="1"/>
    </xf>
    <xf numFmtId="14" fontId="2" fillId="2" borderId="2" xfId="0" applyNumberFormat="1" applyFont="1" applyFill="1" applyBorder="1" applyAlignment="1">
      <alignment horizontal="right" vertical="center" wrapText="1"/>
    </xf>
    <xf numFmtId="166" fontId="2" fillId="2" borderId="2" xfId="2" applyNumberFormat="1" applyFont="1" applyFill="1" applyBorder="1" applyAlignment="1" applyProtection="1">
      <alignment horizontal="right" vertical="center" wrapText="1"/>
    </xf>
    <xf numFmtId="14" fontId="2" fillId="0" borderId="0" xfId="0" applyNumberFormat="1" applyFont="1"/>
    <xf numFmtId="14" fontId="15" fillId="0" borderId="0" xfId="0" applyNumberFormat="1" applyFont="1"/>
    <xf numFmtId="166" fontId="15" fillId="0" borderId="0" xfId="2" applyNumberFormat="1" applyFont="1"/>
    <xf numFmtId="1" fontId="14" fillId="0" borderId="8" xfId="0" applyNumberFormat="1" applyFont="1" applyBorder="1" applyAlignment="1">
      <alignment horizontal="center" vertical="center"/>
    </xf>
    <xf numFmtId="14" fontId="14" fillId="0" borderId="8" xfId="0" applyNumberFormat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1" fontId="14" fillId="0" borderId="8" xfId="0" applyNumberFormat="1" applyFont="1" applyBorder="1" applyAlignment="1">
      <alignment horizontal="right" vertical="center"/>
    </xf>
    <xf numFmtId="0" fontId="14" fillId="0" borderId="8" xfId="0" applyFont="1" applyBorder="1" applyAlignment="1">
      <alignment horizontal="right" vertical="center"/>
    </xf>
    <xf numFmtId="1" fontId="14" fillId="0" borderId="8" xfId="0" applyNumberFormat="1" applyFont="1" applyBorder="1" applyAlignment="1">
      <alignment horizontal="left" vertical="center"/>
    </xf>
    <xf numFmtId="3" fontId="14" fillId="0" borderId="8" xfId="0" applyNumberFormat="1" applyFont="1" applyBorder="1" applyAlignment="1">
      <alignment horizontal="right" vertical="center"/>
    </xf>
    <xf numFmtId="167" fontId="14" fillId="0" borderId="8" xfId="0" applyNumberFormat="1" applyFont="1" applyBorder="1" applyAlignment="1">
      <alignment horizontal="left" vertical="center"/>
    </xf>
    <xf numFmtId="168" fontId="14" fillId="0" borderId="8" xfId="0" applyNumberFormat="1" applyFont="1" applyBorder="1" applyAlignment="1">
      <alignment horizontal="left" vertical="center"/>
    </xf>
    <xf numFmtId="167" fontId="14" fillId="0" borderId="8" xfId="0" applyNumberFormat="1" applyFont="1" applyBorder="1" applyAlignment="1">
      <alignment horizontal="right" vertical="center"/>
    </xf>
    <xf numFmtId="1" fontId="2" fillId="2" borderId="2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/>
    </xf>
    <xf numFmtId="166" fontId="2" fillId="2" borderId="2" xfId="2" applyNumberFormat="1" applyFont="1" applyFill="1" applyBorder="1" applyAlignment="1" applyProtection="1">
      <alignment horizontal="center" vertical="center" wrapText="1"/>
    </xf>
    <xf numFmtId="1" fontId="2" fillId="2" borderId="2" xfId="0" applyNumberFormat="1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right" vertical="center" wrapText="1"/>
    </xf>
    <xf numFmtId="167" fontId="2" fillId="2" borderId="11" xfId="0" applyNumberFormat="1" applyFont="1" applyFill="1" applyBorder="1" applyAlignment="1">
      <alignment horizontal="center" vertical="center" wrapText="1"/>
    </xf>
    <xf numFmtId="167" fontId="2" fillId="2" borderId="12" xfId="0" applyNumberFormat="1" applyFont="1" applyFill="1" applyBorder="1" applyAlignment="1">
      <alignment horizontal="center" vertical="center" wrapText="1"/>
    </xf>
    <xf numFmtId="167" fontId="2" fillId="2" borderId="13" xfId="0" applyNumberFormat="1" applyFont="1" applyFill="1" applyBorder="1" applyAlignment="1">
      <alignment horizontal="center" vertical="center" wrapText="1"/>
    </xf>
    <xf numFmtId="168" fontId="2" fillId="2" borderId="13" xfId="0" applyNumberFormat="1" applyFont="1" applyFill="1" applyBorder="1" applyAlignment="1">
      <alignment horizontal="center" vertical="center" wrapText="1"/>
    </xf>
    <xf numFmtId="166" fontId="2" fillId="0" borderId="0" xfId="2" applyNumberFormat="1" applyFont="1" applyAlignment="1">
      <alignment horizontal="center"/>
    </xf>
    <xf numFmtId="0" fontId="2" fillId="0" borderId="14" xfId="0" applyFont="1" applyBorder="1" applyAlignment="1">
      <alignment horizontal="right"/>
    </xf>
    <xf numFmtId="167" fontId="2" fillId="0" borderId="14" xfId="1" applyNumberFormat="1" applyFont="1" applyBorder="1" applyAlignment="1">
      <alignment horizontal="right"/>
    </xf>
    <xf numFmtId="167" fontId="2" fillId="0" borderId="14" xfId="0" applyNumberFormat="1" applyFont="1" applyBorder="1" applyAlignment="1">
      <alignment horizontal="right"/>
    </xf>
    <xf numFmtId="168" fontId="2" fillId="0" borderId="14" xfId="0" applyNumberFormat="1" applyFont="1" applyBorder="1" applyAlignment="1">
      <alignment horizontal="right"/>
    </xf>
    <xf numFmtId="0" fontId="2" fillId="4" borderId="0" xfId="0" applyFont="1" applyFill="1" applyAlignment="1">
      <alignment horizontal="left"/>
    </xf>
    <xf numFmtId="167" fontId="2" fillId="0" borderId="16" xfId="0" applyNumberFormat="1" applyFont="1" applyBorder="1" applyAlignment="1">
      <alignment horizontal="right"/>
    </xf>
    <xf numFmtId="14" fontId="2" fillId="5" borderId="0" xfId="0" applyNumberFormat="1" applyFont="1" applyFill="1" applyAlignment="1">
      <alignment horizontal="left"/>
    </xf>
    <xf numFmtId="1" fontId="2" fillId="5" borderId="0" xfId="0" applyNumberFormat="1" applyFont="1" applyFill="1" applyAlignment="1">
      <alignment horizontal="center"/>
    </xf>
    <xf numFmtId="0" fontId="2" fillId="5" borderId="0" xfId="0" applyFont="1" applyFill="1"/>
    <xf numFmtId="166" fontId="2" fillId="5" borderId="0" xfId="2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right"/>
    </xf>
    <xf numFmtId="1" fontId="2" fillId="5" borderId="0" xfId="0" applyNumberFormat="1" applyFont="1" applyFill="1"/>
    <xf numFmtId="0" fontId="2" fillId="5" borderId="0" xfId="0" applyFont="1" applyFill="1" applyAlignment="1">
      <alignment horizontal="right"/>
    </xf>
    <xf numFmtId="167" fontId="2" fillId="5" borderId="0" xfId="0" applyNumberFormat="1" applyFont="1" applyFill="1"/>
    <xf numFmtId="168" fontId="2" fillId="5" borderId="0" xfId="0" applyNumberFormat="1" applyFont="1" applyFill="1"/>
    <xf numFmtId="0" fontId="13" fillId="0" borderId="8" xfId="0" applyFont="1" applyBorder="1" applyAlignment="1">
      <alignment horizontal="left" vertical="center"/>
    </xf>
    <xf numFmtId="0" fontId="13" fillId="0" borderId="8" xfId="0" applyFont="1" applyBorder="1" applyAlignment="1">
      <alignment horizontal="right" vertical="center"/>
    </xf>
    <xf numFmtId="0" fontId="3" fillId="0" borderId="0" xfId="0" applyFont="1" applyAlignment="1">
      <alignment horizontal="center"/>
    </xf>
    <xf numFmtId="0" fontId="3" fillId="0" borderId="0" xfId="3" applyAlignment="1">
      <alignment horizontal="left"/>
    </xf>
    <xf numFmtId="0" fontId="3" fillId="0" borderId="0" xfId="3" applyAlignment="1">
      <alignment horizontal="right"/>
    </xf>
    <xf numFmtId="0" fontId="3" fillId="0" borderId="0" xfId="0" applyFont="1" applyAlignment="1">
      <alignment horizontal="right"/>
    </xf>
    <xf numFmtId="171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2" applyNumberFormat="1" applyFont="1" applyFill="1" applyBorder="1" applyAlignment="1" applyProtection="1">
      <alignment horizontal="center"/>
    </xf>
    <xf numFmtId="0" fontId="16" fillId="0" borderId="0" xfId="0" applyFont="1"/>
    <xf numFmtId="0" fontId="3" fillId="0" borderId="0" xfId="2" applyNumberFormat="1" applyFont="1" applyFill="1" applyBorder="1" applyAlignment="1" applyProtection="1">
      <alignment horizontal="right"/>
    </xf>
    <xf numFmtId="166" fontId="16" fillId="0" borderId="0" xfId="2" applyNumberFormat="1" applyFont="1" applyFill="1" applyBorder="1" applyAlignment="1" applyProtection="1">
      <alignment horizontal="center"/>
    </xf>
    <xf numFmtId="166" fontId="3" fillId="0" borderId="0" xfId="2" applyNumberFormat="1" applyFont="1" applyFill="1" applyBorder="1" applyAlignment="1" applyProtection="1">
      <alignment horizontal="center"/>
    </xf>
    <xf numFmtId="0" fontId="3" fillId="0" borderId="0" xfId="0" applyFont="1" applyAlignment="1" applyProtection="1">
      <alignment horizontal="center"/>
      <protection locked="0"/>
    </xf>
    <xf numFmtId="1" fontId="16" fillId="0" borderId="0" xfId="2" applyNumberFormat="1" applyFont="1" applyFill="1" applyBorder="1" applyAlignment="1" applyProtection="1">
      <alignment horizontal="center"/>
    </xf>
    <xf numFmtId="167" fontId="2" fillId="0" borderId="0" xfId="2" applyNumberFormat="1" applyFont="1" applyFill="1" applyBorder="1" applyAlignment="1" applyProtection="1">
      <alignment horizontal="right"/>
      <protection locked="0"/>
    </xf>
    <xf numFmtId="167" fontId="16" fillId="0" borderId="0" xfId="0" applyNumberFormat="1" applyFont="1" applyAlignment="1">
      <alignment horizontal="right"/>
    </xf>
    <xf numFmtId="1" fontId="2" fillId="0" borderId="0" xfId="2" applyNumberFormat="1" applyFont="1" applyFill="1" applyBorder="1" applyAlignment="1" applyProtection="1">
      <alignment horizontal="center"/>
    </xf>
    <xf numFmtId="167" fontId="2" fillId="0" borderId="0" xfId="1" applyNumberFormat="1" applyFont="1" applyFill="1" applyBorder="1" applyAlignment="1" applyProtection="1">
      <alignment horizontal="center"/>
      <protection locked="0"/>
    </xf>
    <xf numFmtId="14" fontId="16" fillId="0" borderId="0" xfId="2" applyNumberFormat="1" applyFont="1" applyFill="1" applyBorder="1" applyAlignment="1" applyProtection="1">
      <alignment horizontal="left"/>
    </xf>
    <xf numFmtId="14" fontId="16" fillId="0" borderId="0" xfId="2" applyNumberFormat="1" applyFont="1" applyFill="1" applyBorder="1" applyAlignment="1" applyProtection="1">
      <alignment horizontal="center"/>
    </xf>
    <xf numFmtId="166" fontId="2" fillId="0" borderId="0" xfId="2" applyNumberFormat="1" applyFont="1" applyFill="1" applyBorder="1" applyAlignment="1" applyProtection="1">
      <alignment horizontal="center"/>
    </xf>
    <xf numFmtId="0" fontId="2" fillId="0" borderId="0" xfId="0" applyFont="1" applyAlignment="1" applyProtection="1">
      <alignment horizontal="center"/>
      <protection locked="0"/>
    </xf>
    <xf numFmtId="167" fontId="2" fillId="0" borderId="0" xfId="0" applyNumberFormat="1" applyFont="1" applyAlignment="1">
      <alignment horizontal="center"/>
    </xf>
    <xf numFmtId="0" fontId="3" fillId="0" borderId="0" xfId="0" applyFont="1" applyAlignment="1" applyProtection="1">
      <alignment horizontal="left"/>
      <protection locked="0"/>
    </xf>
    <xf numFmtId="166" fontId="2" fillId="0" borderId="0" xfId="2" applyNumberFormat="1" applyFont="1" applyFill="1" applyBorder="1" applyAlignment="1" applyProtection="1">
      <alignment horizontal="left"/>
    </xf>
    <xf numFmtId="167" fontId="16" fillId="0" borderId="0" xfId="2" applyNumberFormat="1" applyFont="1" applyFill="1" applyBorder="1" applyAlignment="1" applyProtection="1">
      <alignment horizontal="right"/>
    </xf>
    <xf numFmtId="0" fontId="2" fillId="2" borderId="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right" wrapText="1"/>
    </xf>
    <xf numFmtId="0" fontId="2" fillId="2" borderId="2" xfId="0" applyFont="1" applyFill="1" applyBorder="1" applyAlignment="1">
      <alignment horizontal="right" wrapText="1"/>
    </xf>
    <xf numFmtId="0" fontId="2" fillId="2" borderId="18" xfId="0" applyFont="1" applyFill="1" applyBorder="1" applyAlignment="1">
      <alignment horizontal="right" wrapText="1"/>
    </xf>
    <xf numFmtId="0" fontId="2" fillId="2" borderId="19" xfId="0" applyFont="1" applyFill="1" applyBorder="1" applyAlignment="1">
      <alignment horizontal="right" wrapText="1"/>
    </xf>
    <xf numFmtId="0" fontId="2" fillId="2" borderId="0" xfId="0" applyFont="1" applyFill="1" applyAlignment="1">
      <alignment horizontal="right" wrapText="1"/>
    </xf>
    <xf numFmtId="49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center"/>
    </xf>
    <xf numFmtId="173" fontId="3" fillId="0" borderId="0" xfId="0" applyNumberFormat="1" applyFont="1" applyAlignment="1">
      <alignment horizontal="center"/>
    </xf>
    <xf numFmtId="3" fontId="16" fillId="0" borderId="0" xfId="0" applyNumberFormat="1" applyFont="1" applyAlignment="1" applyProtection="1">
      <alignment horizontal="center"/>
      <protection locked="0"/>
    </xf>
    <xf numFmtId="167" fontId="16" fillId="0" borderId="20" xfId="0" applyNumberFormat="1" applyFont="1" applyBorder="1" applyAlignment="1" applyProtection="1">
      <alignment horizontal="right"/>
      <protection locked="0"/>
    </xf>
    <xf numFmtId="167" fontId="16" fillId="0" borderId="0" xfId="0" applyNumberFormat="1" applyFont="1" applyAlignment="1" applyProtection="1">
      <alignment horizontal="right"/>
      <protection locked="0"/>
    </xf>
    <xf numFmtId="167" fontId="16" fillId="0" borderId="14" xfId="0" applyNumberFormat="1" applyFont="1" applyBorder="1" applyAlignment="1" applyProtection="1">
      <alignment horizontal="right"/>
      <protection locked="0"/>
    </xf>
    <xf numFmtId="167" fontId="3" fillId="0" borderId="0" xfId="0" applyNumberFormat="1" applyFont="1" applyAlignment="1">
      <alignment horizontal="right"/>
    </xf>
    <xf numFmtId="168" fontId="3" fillId="0" borderId="15" xfId="0" applyNumberFormat="1" applyFont="1" applyBorder="1" applyAlignment="1">
      <alignment horizontal="right"/>
    </xf>
    <xf numFmtId="167" fontId="3" fillId="0" borderId="21" xfId="1" applyNumberFormat="1" applyFont="1" applyFill="1" applyBorder="1" applyAlignment="1" applyProtection="1">
      <alignment horizontal="right"/>
    </xf>
    <xf numFmtId="167" fontId="3" fillId="0" borderId="0" xfId="1" applyNumberFormat="1" applyFont="1" applyFill="1" applyBorder="1" applyAlignment="1" applyProtection="1">
      <alignment horizontal="right"/>
    </xf>
    <xf numFmtId="167" fontId="3" fillId="0" borderId="21" xfId="0" applyNumberFormat="1" applyFont="1" applyBorder="1" applyAlignment="1">
      <alignment horizontal="right"/>
    </xf>
    <xf numFmtId="168" fontId="3" fillId="0" borderId="3" xfId="0" applyNumberFormat="1" applyFont="1" applyBorder="1" applyAlignment="1">
      <alignment horizontal="right"/>
    </xf>
    <xf numFmtId="3" fontId="16" fillId="0" borderId="14" xfId="0" applyNumberFormat="1" applyFont="1" applyBorder="1" applyAlignment="1" applyProtection="1">
      <alignment horizontal="center"/>
      <protection locked="0"/>
    </xf>
    <xf numFmtId="168" fontId="3" fillId="0" borderId="14" xfId="0" applyNumberFormat="1" applyFont="1" applyBorder="1" applyAlignment="1">
      <alignment horizontal="right"/>
    </xf>
    <xf numFmtId="167" fontId="3" fillId="0" borderId="16" xfId="1" applyNumberFormat="1" applyFont="1" applyFill="1" applyBorder="1" applyAlignment="1" applyProtection="1">
      <alignment horizontal="right"/>
    </xf>
    <xf numFmtId="167" fontId="3" fillId="0" borderId="16" xfId="0" applyNumberFormat="1" applyFont="1" applyBorder="1" applyAlignment="1">
      <alignment horizontal="right"/>
    </xf>
    <xf numFmtId="168" fontId="3" fillId="0" borderId="0" xfId="0" applyNumberFormat="1" applyFont="1" applyAlignment="1">
      <alignment horizontal="right"/>
    </xf>
    <xf numFmtId="3" fontId="16" fillId="0" borderId="14" xfId="0" applyNumberFormat="1" applyFont="1" applyBorder="1" applyAlignment="1">
      <alignment horizontal="center"/>
    </xf>
    <xf numFmtId="167" fontId="16" fillId="0" borderId="14" xfId="0" applyNumberFormat="1" applyFont="1" applyBorder="1" applyAlignment="1">
      <alignment horizontal="right"/>
    </xf>
    <xf numFmtId="0" fontId="3" fillId="0" borderId="3" xfId="0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3" fontId="3" fillId="0" borderId="15" xfId="0" applyNumberFormat="1" applyFont="1" applyBorder="1" applyAlignment="1">
      <alignment horizontal="center"/>
    </xf>
    <xf numFmtId="167" fontId="3" fillId="0" borderId="15" xfId="0" applyNumberFormat="1" applyFont="1" applyBorder="1" applyAlignment="1">
      <alignment horizontal="right"/>
    </xf>
    <xf numFmtId="167" fontId="3" fillId="0" borderId="3" xfId="0" applyNumberFormat="1" applyFont="1" applyBorder="1" applyAlignment="1">
      <alignment horizontal="right"/>
    </xf>
    <xf numFmtId="0" fontId="2" fillId="2" borderId="13" xfId="0" applyFont="1" applyFill="1" applyBorder="1" applyAlignment="1">
      <alignment horizontal="right" wrapText="1"/>
    </xf>
    <xf numFmtId="3" fontId="2" fillId="0" borderId="0" xfId="0" applyNumberFormat="1" applyFont="1" applyAlignment="1">
      <alignment horizontal="center"/>
    </xf>
    <xf numFmtId="167" fontId="2" fillId="0" borderId="9" xfId="0" applyNumberFormat="1" applyFont="1" applyBorder="1" applyAlignment="1">
      <alignment horizontal="right"/>
    </xf>
    <xf numFmtId="167" fontId="2" fillId="0" borderId="0" xfId="1" applyNumberFormat="1" applyFont="1" applyFill="1" applyBorder="1" applyAlignment="1" applyProtection="1">
      <alignment horizontal="right"/>
    </xf>
    <xf numFmtId="14" fontId="4" fillId="0" borderId="0" xfId="0" applyNumberFormat="1" applyFont="1"/>
    <xf numFmtId="1" fontId="4" fillId="0" borderId="3" xfId="0" applyNumberFormat="1" applyFont="1" applyBorder="1" applyAlignment="1">
      <alignment horizontal="center"/>
    </xf>
    <xf numFmtId="166" fontId="4" fillId="0" borderId="3" xfId="2" applyNumberFormat="1" applyFont="1" applyFill="1" applyBorder="1" applyAlignment="1" applyProtection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14" fontId="17" fillId="0" borderId="0" xfId="0" applyNumberFormat="1" applyFont="1" applyAlignment="1">
      <alignment horizontal="left"/>
    </xf>
    <xf numFmtId="166" fontId="2" fillId="0" borderId="0" xfId="2" applyNumberFormat="1" applyFont="1" applyFill="1" applyAlignment="1" applyProtection="1">
      <alignment horizontal="center"/>
    </xf>
    <xf numFmtId="166" fontId="2" fillId="0" borderId="0" xfId="2" applyNumberFormat="1" applyFont="1" applyFill="1" applyAlignment="1" applyProtection="1"/>
    <xf numFmtId="0" fontId="2" fillId="2" borderId="9" xfId="0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 wrapText="1"/>
    </xf>
    <xf numFmtId="14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center"/>
    </xf>
    <xf numFmtId="166" fontId="4" fillId="0" borderId="0" xfId="2" applyNumberFormat="1" applyFont="1" applyBorder="1" applyAlignment="1">
      <alignment horizontal="center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0" fontId="4" fillId="5" borderId="0" xfId="0" applyFont="1" applyFill="1"/>
    <xf numFmtId="0" fontId="2" fillId="0" borderId="5" xfId="0" applyFont="1" applyBorder="1" applyAlignment="1" applyProtection="1">
      <alignment wrapText="1"/>
      <protection locked="0"/>
    </xf>
    <xf numFmtId="3" fontId="4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3" fontId="3" fillId="0" borderId="9" xfId="0" applyNumberFormat="1" applyFont="1" applyBorder="1" applyAlignment="1">
      <alignment horizontal="right"/>
    </xf>
    <xf numFmtId="2" fontId="3" fillId="0" borderId="0" xfId="0" applyNumberFormat="1" applyFont="1" applyAlignment="1">
      <alignment horizontal="right"/>
    </xf>
    <xf numFmtId="167" fontId="3" fillId="0" borderId="9" xfId="0" applyNumberFormat="1" applyFont="1" applyBorder="1" applyAlignment="1">
      <alignment horizontal="right"/>
    </xf>
    <xf numFmtId="0" fontId="19" fillId="0" borderId="0" xfId="0" applyFont="1"/>
    <xf numFmtId="1" fontId="20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right" wrapText="1"/>
    </xf>
    <xf numFmtId="3" fontId="19" fillId="0" borderId="9" xfId="0" applyNumberFormat="1" applyFont="1" applyBorder="1" applyAlignment="1">
      <alignment horizontal="right" wrapText="1"/>
    </xf>
    <xf numFmtId="3" fontId="19" fillId="0" borderId="0" xfId="0" applyNumberFormat="1" applyFont="1" applyAlignment="1">
      <alignment horizontal="right" wrapText="1"/>
    </xf>
    <xf numFmtId="0" fontId="19" fillId="6" borderId="2" xfId="0" applyFont="1" applyFill="1" applyBorder="1" applyAlignment="1">
      <alignment horizontal="left" wrapText="1"/>
    </xf>
    <xf numFmtId="1" fontId="19" fillId="6" borderId="2" xfId="0" applyNumberFormat="1" applyFont="1" applyFill="1" applyBorder="1" applyAlignment="1">
      <alignment horizontal="right" wrapText="1"/>
    </xf>
    <xf numFmtId="3" fontId="19" fillId="6" borderId="10" xfId="0" applyNumberFormat="1" applyFont="1" applyFill="1" applyBorder="1" applyAlignment="1">
      <alignment horizontal="right" wrapText="1"/>
    </xf>
    <xf numFmtId="3" fontId="19" fillId="6" borderId="2" xfId="0" applyNumberFormat="1" applyFont="1" applyFill="1" applyBorder="1" applyAlignment="1">
      <alignment horizontal="right" wrapText="1"/>
    </xf>
    <xf numFmtId="2" fontId="19" fillId="6" borderId="2" xfId="0" applyNumberFormat="1" applyFont="1" applyFill="1" applyBorder="1" applyAlignment="1">
      <alignment horizontal="right" wrapText="1"/>
    </xf>
    <xf numFmtId="0" fontId="19" fillId="0" borderId="0" xfId="0" applyFont="1" applyAlignment="1">
      <alignment horizontal="left"/>
    </xf>
    <xf numFmtId="167" fontId="19" fillId="0" borderId="9" xfId="1" applyNumberFormat="1" applyFont="1" applyFill="1" applyBorder="1" applyAlignment="1" applyProtection="1">
      <alignment horizontal="right"/>
    </xf>
    <xf numFmtId="167" fontId="19" fillId="0" borderId="0" xfId="0" applyNumberFormat="1" applyFont="1" applyAlignment="1">
      <alignment horizontal="right"/>
    </xf>
    <xf numFmtId="168" fontId="19" fillId="0" borderId="0" xfId="0" applyNumberFormat="1" applyFont="1" applyAlignment="1">
      <alignment horizontal="right"/>
    </xf>
    <xf numFmtId="3" fontId="19" fillId="0" borderId="0" xfId="0" applyNumberFormat="1" applyFont="1"/>
    <xf numFmtId="1" fontId="19" fillId="0" borderId="0" xfId="0" applyNumberFormat="1" applyFont="1"/>
    <xf numFmtId="1" fontId="19" fillId="0" borderId="0" xfId="0" applyNumberFormat="1" applyFont="1" applyAlignment="1">
      <alignment horizontal="right"/>
    </xf>
    <xf numFmtId="167" fontId="19" fillId="0" borderId="9" xfId="0" applyNumberFormat="1" applyFont="1" applyBorder="1"/>
    <xf numFmtId="167" fontId="19" fillId="0" borderId="0" xfId="0" applyNumberFormat="1" applyFont="1"/>
    <xf numFmtId="168" fontId="19" fillId="0" borderId="0" xfId="0" applyNumberFormat="1" applyFont="1"/>
    <xf numFmtId="0" fontId="19" fillId="6" borderId="0" xfId="0" applyFont="1" applyFill="1" applyAlignment="1">
      <alignment horizontal="left" wrapText="1"/>
    </xf>
    <xf numFmtId="1" fontId="19" fillId="6" borderId="0" xfId="0" applyNumberFormat="1" applyFont="1" applyFill="1" applyAlignment="1">
      <alignment horizontal="right" wrapText="1"/>
    </xf>
    <xf numFmtId="3" fontId="19" fillId="6" borderId="9" xfId="0" applyNumberFormat="1" applyFont="1" applyFill="1" applyBorder="1" applyAlignment="1">
      <alignment horizontal="right" wrapText="1"/>
    </xf>
    <xf numFmtId="3" fontId="19" fillId="6" borderId="0" xfId="0" applyNumberFormat="1" applyFont="1" applyFill="1" applyAlignment="1">
      <alignment horizontal="right" wrapText="1"/>
    </xf>
    <xf numFmtId="2" fontId="19" fillId="6" borderId="0" xfId="0" applyNumberFormat="1" applyFont="1" applyFill="1" applyAlignment="1">
      <alignment horizontal="right" wrapText="1"/>
    </xf>
    <xf numFmtId="0" fontId="19" fillId="0" borderId="0" xfId="0" applyFont="1" applyAlignment="1">
      <alignment horizontal="right"/>
    </xf>
    <xf numFmtId="167" fontId="19" fillId="0" borderId="0" xfId="0" applyNumberFormat="1" applyFont="1" applyAlignment="1">
      <alignment horizontal="right" wrapText="1"/>
    </xf>
    <xf numFmtId="0" fontId="19" fillId="0" borderId="0" xfId="0" applyFont="1" applyAlignment="1">
      <alignment horizontal="left" wrapText="1"/>
    </xf>
    <xf numFmtId="0" fontId="2" fillId="0" borderId="0" xfId="0" applyFont="1" applyAlignment="1" applyProtection="1">
      <alignment wrapText="1"/>
      <protection locked="0"/>
    </xf>
    <xf numFmtId="0" fontId="4" fillId="0" borderId="0" xfId="3" applyFont="1" applyAlignment="1">
      <alignment horizontal="left"/>
    </xf>
    <xf numFmtId="0" fontId="22" fillId="0" borderId="0" xfId="0" applyFont="1"/>
    <xf numFmtId="14" fontId="2" fillId="0" borderId="0" xfId="2" applyNumberFormat="1" applyFont="1" applyAlignment="1">
      <alignment horizontal="right"/>
    </xf>
    <xf numFmtId="0" fontId="8" fillId="0" borderId="3" xfId="0" applyFont="1" applyBorder="1"/>
    <xf numFmtId="0" fontId="7" fillId="2" borderId="2" xfId="2" applyNumberFormat="1" applyFont="1" applyFill="1" applyBorder="1" applyAlignment="1" applyProtection="1">
      <alignment horizontal="left"/>
    </xf>
    <xf numFmtId="0" fontId="26" fillId="8" borderId="25" xfId="4" applyFont="1" applyFill="1" applyBorder="1" applyAlignment="1" applyProtection="1">
      <alignment horizontal="center" wrapText="1"/>
      <protection locked="0"/>
    </xf>
    <xf numFmtId="0" fontId="26" fillId="8" borderId="26" xfId="4" applyFont="1" applyFill="1" applyBorder="1" applyAlignment="1" applyProtection="1">
      <alignment horizontal="center" wrapText="1"/>
      <protection locked="0"/>
    </xf>
    <xf numFmtId="0" fontId="26" fillId="8" borderId="26" xfId="4" applyFont="1" applyFill="1" applyBorder="1" applyAlignment="1" applyProtection="1">
      <alignment wrapText="1"/>
      <protection locked="0"/>
    </xf>
    <xf numFmtId="0" fontId="26" fillId="8" borderId="27" xfId="4" quotePrefix="1" applyFont="1" applyFill="1" applyBorder="1" applyAlignment="1" applyProtection="1">
      <alignment horizontal="center" wrapText="1"/>
      <protection locked="0"/>
    </xf>
    <xf numFmtId="0" fontId="26" fillId="8" borderId="27" xfId="4" applyFont="1" applyFill="1" applyBorder="1" applyAlignment="1" applyProtection="1">
      <alignment horizontal="center" wrapText="1"/>
      <protection locked="0"/>
    </xf>
    <xf numFmtId="0" fontId="26" fillId="8" borderId="27" xfId="4" applyFont="1" applyFill="1" applyBorder="1" applyAlignment="1" applyProtection="1">
      <alignment wrapText="1"/>
      <protection locked="0"/>
    </xf>
    <xf numFmtId="0" fontId="26" fillId="8" borderId="28" xfId="4" applyFont="1" applyFill="1" applyBorder="1" applyAlignment="1" applyProtection="1">
      <alignment wrapText="1"/>
      <protection locked="0"/>
    </xf>
    <xf numFmtId="0" fontId="26" fillId="8" borderId="29" xfId="4" applyFont="1" applyFill="1" applyBorder="1" applyAlignment="1" applyProtection="1">
      <alignment wrapText="1"/>
      <protection locked="0"/>
    </xf>
    <xf numFmtId="0" fontId="25" fillId="7" borderId="4" xfId="4" applyFont="1" applyFill="1" applyBorder="1" applyAlignment="1" applyProtection="1">
      <alignment horizontal="center" vertical="center"/>
      <protection locked="0"/>
    </xf>
    <xf numFmtId="0" fontId="25" fillId="7" borderId="24" xfId="4" applyFont="1" applyFill="1" applyBorder="1" applyAlignment="1" applyProtection="1">
      <alignment horizontal="center" vertical="center"/>
      <protection locked="0"/>
    </xf>
    <xf numFmtId="167" fontId="2" fillId="2" borderId="10" xfId="0" applyNumberFormat="1" applyFont="1" applyFill="1" applyBorder="1" applyAlignment="1">
      <alignment horizontal="center" vertical="center" wrapText="1"/>
    </xf>
    <xf numFmtId="0" fontId="0" fillId="0" borderId="0" xfId="0" quotePrefix="1"/>
    <xf numFmtId="1" fontId="19" fillId="0" borderId="0" xfId="0" applyNumberFormat="1" applyFont="1" applyAlignment="1">
      <alignment horizontal="right" wrapText="1"/>
    </xf>
    <xf numFmtId="0" fontId="20" fillId="0" borderId="0" xfId="0" applyFont="1"/>
    <xf numFmtId="0" fontId="27" fillId="0" borderId="0" xfId="0" applyFont="1" applyAlignment="1">
      <alignment horizontal="center"/>
    </xf>
    <xf numFmtId="49" fontId="20" fillId="0" borderId="3" xfId="0" applyNumberFormat="1" applyFont="1" applyBorder="1" applyAlignment="1">
      <alignment horizontal="left" wrapText="1"/>
    </xf>
    <xf numFmtId="0" fontId="20" fillId="0" borderId="3" xfId="0" applyFont="1" applyBorder="1" applyAlignment="1">
      <alignment horizontal="left"/>
    </xf>
    <xf numFmtId="0" fontId="20" fillId="0" borderId="3" xfId="0" applyFont="1" applyBorder="1" applyAlignment="1">
      <alignment horizontal="center" wrapText="1"/>
    </xf>
    <xf numFmtId="1" fontId="20" fillId="0" borderId="3" xfId="0" applyNumberFormat="1" applyFont="1" applyBorder="1" applyAlignment="1">
      <alignment horizontal="right"/>
    </xf>
    <xf numFmtId="167" fontId="20" fillId="0" borderId="20" xfId="0" applyNumberFormat="1" applyFont="1" applyBorder="1" applyAlignment="1">
      <alignment horizontal="right" wrapText="1"/>
    </xf>
    <xf numFmtId="167" fontId="20" fillId="0" borderId="3" xfId="0" applyNumberFormat="1" applyFont="1" applyBorder="1" applyAlignment="1">
      <alignment horizontal="right" wrapText="1"/>
    </xf>
    <xf numFmtId="0" fontId="20" fillId="0" borderId="3" xfId="0" applyFont="1" applyBorder="1"/>
    <xf numFmtId="1" fontId="7" fillId="0" borderId="3" xfId="0" applyNumberFormat="1" applyFont="1" applyBorder="1" applyAlignment="1">
      <alignment horizontal="right"/>
    </xf>
    <xf numFmtId="167" fontId="7" fillId="0" borderId="20" xfId="0" applyNumberFormat="1" applyFont="1" applyBorder="1" applyAlignment="1">
      <alignment horizontal="right"/>
    </xf>
    <xf numFmtId="167" fontId="7" fillId="0" borderId="21" xfId="0" applyNumberFormat="1" applyFont="1" applyBorder="1" applyAlignment="1">
      <alignment horizontal="right"/>
    </xf>
    <xf numFmtId="168" fontId="7" fillId="0" borderId="3" xfId="0" applyNumberFormat="1" applyFont="1" applyBorder="1" applyAlignment="1">
      <alignment horizontal="right"/>
    </xf>
    <xf numFmtId="1" fontId="27" fillId="0" borderId="0" xfId="0" applyNumberFormat="1" applyFont="1" applyAlignment="1">
      <alignment horizontal="center"/>
    </xf>
    <xf numFmtId="169" fontId="2" fillId="0" borderId="0" xfId="0" applyNumberFormat="1" applyFont="1" applyAlignment="1">
      <alignment horizontal="left"/>
    </xf>
    <xf numFmtId="9" fontId="2" fillId="0" borderId="0" xfId="2" applyFont="1" applyFill="1" applyAlignment="1" applyProtection="1">
      <alignment horizontal="right"/>
    </xf>
    <xf numFmtId="3" fontId="2" fillId="0" borderId="0" xfId="0" applyNumberFormat="1" applyFont="1" applyAlignment="1">
      <alignment horizontal="right"/>
    </xf>
    <xf numFmtId="1" fontId="2" fillId="0" borderId="0" xfId="2" applyNumberFormat="1" applyFont="1" applyFill="1" applyAlignment="1" applyProtection="1">
      <alignment horizontal="right"/>
    </xf>
    <xf numFmtId="10" fontId="2" fillId="0" borderId="0" xfId="2" applyNumberFormat="1" applyFont="1" applyFill="1" applyAlignment="1" applyProtection="1">
      <alignment horizontal="right"/>
    </xf>
    <xf numFmtId="1" fontId="2" fillId="0" borderId="0" xfId="0" applyNumberFormat="1" applyFont="1" applyAlignment="1">
      <alignment horizontal="left"/>
    </xf>
    <xf numFmtId="0" fontId="2" fillId="0" borderId="0" xfId="2" applyNumberFormat="1" applyFont="1" applyFill="1" applyAlignment="1" applyProtection="1">
      <alignment horizontal="left"/>
    </xf>
    <xf numFmtId="14" fontId="2" fillId="0" borderId="0" xfId="0" applyNumberFormat="1" applyFont="1" applyAlignment="1">
      <alignment horizontal="right"/>
    </xf>
    <xf numFmtId="1" fontId="2" fillId="0" borderId="0" xfId="1" applyNumberFormat="1" applyFont="1" applyFill="1" applyAlignment="1" applyProtection="1">
      <alignment horizontal="right"/>
    </xf>
    <xf numFmtId="1" fontId="2" fillId="0" borderId="0" xfId="1" applyNumberFormat="1" applyFont="1" applyFill="1" applyAlignment="1" applyProtection="1">
      <alignment horizontal="left"/>
    </xf>
    <xf numFmtId="166" fontId="2" fillId="0" borderId="0" xfId="2" applyNumberFormat="1" applyFont="1" applyFill="1" applyAlignment="1" applyProtection="1">
      <alignment horizontal="right"/>
    </xf>
    <xf numFmtId="0" fontId="28" fillId="3" borderId="6" xfId="0" applyFont="1" applyFill="1" applyBorder="1" applyAlignment="1">
      <alignment horizontal="center" vertical="center" wrapText="1"/>
    </xf>
    <xf numFmtId="0" fontId="2" fillId="0" borderId="0" xfId="0" quotePrefix="1" applyFont="1"/>
    <xf numFmtId="0" fontId="8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/>
    </xf>
    <xf numFmtId="169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right"/>
    </xf>
    <xf numFmtId="1" fontId="4" fillId="0" borderId="0" xfId="1" applyNumberFormat="1" applyFont="1" applyFill="1" applyAlignment="1" applyProtection="1">
      <alignment horizontal="right"/>
    </xf>
    <xf numFmtId="1" fontId="4" fillId="0" borderId="0" xfId="0" applyNumberFormat="1" applyFont="1" applyAlignment="1">
      <alignment horizontal="left"/>
    </xf>
    <xf numFmtId="0" fontId="2" fillId="0" borderId="37" xfId="0" applyFont="1" applyBorder="1" applyAlignment="1" applyProtection="1">
      <alignment wrapText="1"/>
      <protection locked="0"/>
    </xf>
    <xf numFmtId="0" fontId="2" fillId="0" borderId="39" xfId="0" applyFont="1" applyBorder="1" applyAlignment="1" applyProtection="1">
      <alignment wrapText="1"/>
      <protection locked="0"/>
    </xf>
    <xf numFmtId="0" fontId="2" fillId="0" borderId="40" xfId="0" applyFont="1" applyBorder="1" applyAlignment="1" applyProtection="1">
      <alignment wrapText="1"/>
      <protection locked="0"/>
    </xf>
    <xf numFmtId="166" fontId="30" fillId="10" borderId="41" xfId="2" applyNumberFormat="1" applyFont="1" applyFill="1" applyBorder="1" applyAlignment="1" applyProtection="1">
      <alignment horizontal="left"/>
      <protection locked="0"/>
    </xf>
    <xf numFmtId="14" fontId="30" fillId="10" borderId="41" xfId="2" applyNumberFormat="1" applyFont="1" applyFill="1" applyBorder="1" applyAlignment="1" applyProtection="1">
      <alignment horizontal="left"/>
      <protection locked="0"/>
    </xf>
    <xf numFmtId="0" fontId="3" fillId="0" borderId="42" xfId="3" applyBorder="1" applyAlignment="1">
      <alignment horizontal="left"/>
    </xf>
    <xf numFmtId="0" fontId="3" fillId="0" borderId="41" xfId="3" applyBorder="1" applyAlignment="1">
      <alignment horizontal="right"/>
    </xf>
    <xf numFmtId="0" fontId="3" fillId="0" borderId="42" xfId="0" applyFont="1" applyBorder="1" applyAlignment="1">
      <alignment horizontal="left"/>
    </xf>
    <xf numFmtId="0" fontId="3" fillId="0" borderId="41" xfId="2" applyNumberFormat="1" applyFont="1" applyFill="1" applyBorder="1" applyAlignment="1" applyProtection="1">
      <alignment horizontal="right"/>
      <protection locked="0"/>
    </xf>
    <xf numFmtId="0" fontId="2" fillId="0" borderId="42" xfId="0" applyFont="1" applyBorder="1"/>
    <xf numFmtId="0" fontId="3" fillId="0" borderId="43" xfId="0" applyFont="1" applyBorder="1" applyAlignment="1">
      <alignment horizontal="left"/>
    </xf>
    <xf numFmtId="0" fontId="3" fillId="0" borderId="44" xfId="0" applyFont="1" applyBorder="1" applyAlignment="1">
      <alignment horizontal="left"/>
    </xf>
    <xf numFmtId="0" fontId="3" fillId="0" borderId="45" xfId="2" applyNumberFormat="1" applyFont="1" applyFill="1" applyBorder="1" applyAlignment="1" applyProtection="1">
      <alignment horizontal="right"/>
      <protection locked="0"/>
    </xf>
    <xf numFmtId="0" fontId="3" fillId="0" borderId="41" xfId="0" applyFont="1" applyBorder="1" applyAlignment="1">
      <alignment horizontal="left"/>
    </xf>
    <xf numFmtId="171" fontId="3" fillId="0" borderId="41" xfId="0" applyNumberFormat="1" applyFont="1" applyBorder="1" applyAlignment="1">
      <alignment horizontal="left"/>
    </xf>
    <xf numFmtId="172" fontId="3" fillId="0" borderId="41" xfId="0" applyNumberFormat="1" applyFont="1" applyBorder="1" applyAlignment="1">
      <alignment horizontal="left"/>
    </xf>
    <xf numFmtId="1" fontId="3" fillId="0" borderId="41" xfId="0" applyNumberFormat="1" applyFont="1" applyBorder="1" applyAlignment="1">
      <alignment horizontal="left"/>
    </xf>
    <xf numFmtId="0" fontId="3" fillId="0" borderId="45" xfId="0" applyFont="1" applyBorder="1" applyAlignment="1">
      <alignment horizontal="left"/>
    </xf>
    <xf numFmtId="166" fontId="3" fillId="0" borderId="41" xfId="2" applyNumberFormat="1" applyFont="1" applyFill="1" applyBorder="1" applyAlignment="1" applyProtection="1">
      <alignment horizontal="left"/>
      <protection locked="0"/>
    </xf>
    <xf numFmtId="1" fontId="2" fillId="0" borderId="41" xfId="2" applyNumberFormat="1" applyFont="1" applyFill="1" applyBorder="1" applyAlignment="1" applyProtection="1">
      <alignment horizontal="left"/>
      <protection locked="0"/>
    </xf>
    <xf numFmtId="1" fontId="16" fillId="0" borderId="41" xfId="2" applyNumberFormat="1" applyFont="1" applyFill="1" applyBorder="1" applyAlignment="1" applyProtection="1">
      <alignment horizontal="left"/>
      <protection locked="0"/>
    </xf>
    <xf numFmtId="14" fontId="30" fillId="10" borderId="45" xfId="2" applyNumberFormat="1" applyFont="1" applyFill="1" applyBorder="1" applyAlignment="1" applyProtection="1">
      <alignment horizontal="left"/>
      <protection locked="0"/>
    </xf>
    <xf numFmtId="166" fontId="2" fillId="0" borderId="41" xfId="2" applyNumberFormat="1" applyFont="1" applyFill="1" applyBorder="1" applyAlignment="1" applyProtection="1">
      <alignment horizontal="left"/>
      <protection locked="0"/>
    </xf>
    <xf numFmtId="167" fontId="2" fillId="0" borderId="41" xfId="0" applyNumberFormat="1" applyFont="1" applyBorder="1" applyAlignment="1" applyProtection="1">
      <alignment horizontal="left"/>
      <protection locked="0"/>
    </xf>
    <xf numFmtId="0" fontId="3" fillId="0" borderId="41" xfId="0" applyFont="1" applyBorder="1" applyAlignment="1" applyProtection="1">
      <alignment horizontal="left"/>
      <protection locked="0"/>
    </xf>
    <xf numFmtId="0" fontId="3" fillId="0" borderId="45" xfId="0" applyFont="1" applyBorder="1" applyAlignment="1" applyProtection="1">
      <alignment horizontal="left"/>
      <protection locked="0"/>
    </xf>
    <xf numFmtId="167" fontId="2" fillId="0" borderId="45" xfId="2" applyNumberFormat="1" applyFont="1" applyFill="1" applyBorder="1" applyAlignment="1" applyProtection="1">
      <alignment horizontal="left"/>
      <protection locked="0"/>
    </xf>
    <xf numFmtId="167" fontId="2" fillId="0" borderId="41" xfId="3" applyNumberFormat="1" applyFont="1" applyBorder="1" applyAlignment="1" applyProtection="1">
      <alignment horizontal="right"/>
      <protection locked="0"/>
    </xf>
    <xf numFmtId="0" fontId="3" fillId="0" borderId="43" xfId="3" applyBorder="1" applyAlignment="1">
      <alignment horizontal="left"/>
    </xf>
    <xf numFmtId="0" fontId="2" fillId="0" borderId="44" xfId="0" applyFont="1" applyBorder="1" applyAlignment="1" applyProtection="1">
      <alignment horizontal="center"/>
      <protection locked="0"/>
    </xf>
    <xf numFmtId="167" fontId="2" fillId="0" borderId="45" xfId="2" applyNumberFormat="1" applyFont="1" applyFill="1" applyBorder="1" applyAlignment="1" applyProtection="1">
      <alignment horizontal="right"/>
      <protection locked="0"/>
    </xf>
    <xf numFmtId="0" fontId="3" fillId="0" borderId="41" xfId="0" applyFont="1" applyBorder="1" applyAlignment="1">
      <alignment horizontal="right"/>
    </xf>
    <xf numFmtId="0" fontId="3" fillId="0" borderId="41" xfId="0" applyFont="1" applyBorder="1" applyAlignment="1" applyProtection="1">
      <alignment horizontal="right"/>
      <protection locked="0"/>
    </xf>
    <xf numFmtId="167" fontId="3" fillId="0" borderId="41" xfId="0" applyNumberFormat="1" applyFont="1" applyBorder="1" applyAlignment="1" applyProtection="1">
      <alignment horizontal="right"/>
      <protection locked="0"/>
    </xf>
    <xf numFmtId="167" fontId="3" fillId="0" borderId="45" xfId="0" applyNumberFormat="1" applyFont="1" applyBorder="1" applyAlignment="1" applyProtection="1">
      <alignment horizontal="right"/>
      <protection locked="0"/>
    </xf>
    <xf numFmtId="0" fontId="3" fillId="0" borderId="42" xfId="0" applyFont="1" applyBorder="1"/>
    <xf numFmtId="0" fontId="3" fillId="0" borderId="41" xfId="2" applyNumberFormat="1" applyFont="1" applyFill="1" applyBorder="1" applyAlignment="1" applyProtection="1">
      <alignment horizontal="center"/>
      <protection locked="0"/>
    </xf>
    <xf numFmtId="0" fontId="2" fillId="0" borderId="43" xfId="0" applyFont="1" applyBorder="1"/>
    <xf numFmtId="167" fontId="2" fillId="0" borderId="44" xfId="1" applyNumberFormat="1" applyFont="1" applyFill="1" applyBorder="1" applyAlignment="1" applyProtection="1">
      <alignment horizontal="center"/>
      <protection locked="0"/>
    </xf>
    <xf numFmtId="167" fontId="2" fillId="0" borderId="45" xfId="1" applyNumberFormat="1" applyFont="1" applyFill="1" applyBorder="1" applyAlignment="1" applyProtection="1">
      <alignment horizontal="center"/>
      <protection locked="0"/>
    </xf>
    <xf numFmtId="0" fontId="5" fillId="11" borderId="0" xfId="0" applyFont="1" applyFill="1"/>
    <xf numFmtId="0" fontId="5" fillId="11" borderId="33" xfId="0" applyFont="1" applyFill="1" applyBorder="1"/>
    <xf numFmtId="0" fontId="5" fillId="12" borderId="34" xfId="0" applyFont="1" applyFill="1" applyBorder="1" applyAlignment="1">
      <alignment horizontal="left"/>
    </xf>
    <xf numFmtId="0" fontId="4" fillId="12" borderId="2" xfId="0" applyFont="1" applyFill="1" applyBorder="1" applyAlignment="1">
      <alignment horizontal="left"/>
    </xf>
    <xf numFmtId="0" fontId="4" fillId="12" borderId="35" xfId="3" applyFont="1" applyFill="1" applyBorder="1" applyAlignment="1">
      <alignment horizontal="right"/>
    </xf>
    <xf numFmtId="0" fontId="5" fillId="12" borderId="34" xfId="0" applyFont="1" applyFill="1" applyBorder="1"/>
    <xf numFmtId="0" fontId="5" fillId="12" borderId="2" xfId="0" applyFont="1" applyFill="1" applyBorder="1"/>
    <xf numFmtId="0" fontId="5" fillId="12" borderId="35" xfId="0" applyFont="1" applyFill="1" applyBorder="1"/>
    <xf numFmtId="0" fontId="18" fillId="11" borderId="0" xfId="0" applyFont="1" applyFill="1" applyAlignment="1">
      <alignment horizontal="center"/>
    </xf>
    <xf numFmtId="0" fontId="32" fillId="12" borderId="2" xfId="0" applyFont="1" applyFill="1" applyBorder="1" applyAlignment="1">
      <alignment horizontal="right"/>
    </xf>
    <xf numFmtId="0" fontId="32" fillId="12" borderId="2" xfId="0" applyFont="1" applyFill="1" applyBorder="1"/>
    <xf numFmtId="0" fontId="32" fillId="12" borderId="35" xfId="0" applyFont="1" applyFill="1" applyBorder="1" applyAlignment="1">
      <alignment horizontal="left"/>
    </xf>
    <xf numFmtId="0" fontId="5" fillId="12" borderId="35" xfId="0" applyFont="1" applyFill="1" applyBorder="1" applyAlignment="1">
      <alignment horizontal="center"/>
    </xf>
    <xf numFmtId="0" fontId="11" fillId="0" borderId="0" xfId="0" applyFont="1" applyAlignment="1">
      <alignment horizontal="center" vertical="center"/>
    </xf>
    <xf numFmtId="164" fontId="12" fillId="0" borderId="7" xfId="0" applyNumberFormat="1" applyFont="1" applyBorder="1" applyAlignment="1">
      <alignment horizontal="center" vertical="center"/>
    </xf>
    <xf numFmtId="169" fontId="2" fillId="0" borderId="0" xfId="0" applyNumberFormat="1" applyFont="1" applyAlignment="1">
      <alignment horizontal="left"/>
    </xf>
    <xf numFmtId="0" fontId="29" fillId="0" borderId="0" xfId="0" applyFont="1" applyAlignment="1">
      <alignment horizontal="center"/>
    </xf>
    <xf numFmtId="0" fontId="8" fillId="7" borderId="16" xfId="3" applyFont="1" applyFill="1" applyBorder="1" applyAlignment="1">
      <alignment horizontal="center"/>
    </xf>
    <xf numFmtId="0" fontId="8" fillId="7" borderId="0" xfId="3" applyFont="1" applyFill="1" applyAlignment="1">
      <alignment horizontal="center"/>
    </xf>
    <xf numFmtId="170" fontId="13" fillId="0" borderId="8" xfId="0" applyNumberFormat="1" applyFont="1" applyBorder="1" applyAlignment="1">
      <alignment horizontal="right" vertical="center"/>
    </xf>
    <xf numFmtId="170" fontId="13" fillId="0" borderId="0" xfId="0" applyNumberFormat="1" applyFont="1" applyAlignment="1">
      <alignment horizontal="right" vertical="center"/>
    </xf>
    <xf numFmtId="0" fontId="8" fillId="7" borderId="30" xfId="3" applyFont="1" applyFill="1" applyBorder="1" applyAlignment="1">
      <alignment horizontal="center"/>
    </xf>
    <xf numFmtId="0" fontId="8" fillId="7" borderId="32" xfId="3" applyFont="1" applyFill="1" applyBorder="1" applyAlignment="1">
      <alignment horizontal="center"/>
    </xf>
    <xf numFmtId="0" fontId="8" fillId="7" borderId="31" xfId="3" applyFont="1" applyFill="1" applyBorder="1" applyAlignment="1">
      <alignment horizontal="center"/>
    </xf>
    <xf numFmtId="0" fontId="5" fillId="12" borderId="34" xfId="0" applyFont="1" applyFill="1" applyBorder="1"/>
    <xf numFmtId="0" fontId="5" fillId="12" borderId="2" xfId="0" applyFont="1" applyFill="1" applyBorder="1"/>
    <xf numFmtId="0" fontId="5" fillId="12" borderId="35" xfId="0" applyFont="1" applyFill="1" applyBorder="1"/>
    <xf numFmtId="0" fontId="2" fillId="0" borderId="36" xfId="0" applyFont="1" applyBorder="1" applyAlignment="1" applyProtection="1">
      <alignment wrapText="1"/>
      <protection locked="0"/>
    </xf>
    <xf numFmtId="0" fontId="2" fillId="0" borderId="5" xfId="0" applyFont="1" applyBorder="1" applyAlignment="1" applyProtection="1">
      <alignment wrapText="1"/>
      <protection locked="0"/>
    </xf>
    <xf numFmtId="0" fontId="2" fillId="0" borderId="37" xfId="0" applyFont="1" applyBorder="1" applyAlignment="1" applyProtection="1">
      <alignment wrapText="1"/>
      <protection locked="0"/>
    </xf>
    <xf numFmtId="0" fontId="2" fillId="0" borderId="36" xfId="0" applyFont="1" applyBorder="1" applyAlignment="1" applyProtection="1">
      <alignment horizontal="left" wrapText="1"/>
      <protection locked="0"/>
    </xf>
    <xf numFmtId="0" fontId="2" fillId="0" borderId="5" xfId="0" applyFont="1" applyBorder="1" applyAlignment="1" applyProtection="1">
      <alignment horizontal="left" wrapText="1"/>
      <protection locked="0"/>
    </xf>
    <xf numFmtId="0" fontId="2" fillId="0" borderId="38" xfId="0" applyFont="1" applyBorder="1" applyAlignment="1" applyProtection="1">
      <alignment horizontal="left" wrapText="1"/>
      <protection locked="0"/>
    </xf>
    <xf numFmtId="0" fontId="2" fillId="0" borderId="39" xfId="0" applyFont="1" applyBorder="1" applyAlignment="1" applyProtection="1">
      <alignment horizontal="left" wrapText="1"/>
      <protection locked="0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7" fontId="16" fillId="0" borderId="0" xfId="1" applyNumberFormat="1" applyFont="1" applyFill="1" applyBorder="1" applyAlignment="1" applyProtection="1">
      <alignment horizontal="center"/>
    </xf>
    <xf numFmtId="0" fontId="8" fillId="0" borderId="0" xfId="0" applyFont="1" applyAlignment="1">
      <alignment horizontal="center" vertical="center"/>
    </xf>
    <xf numFmtId="0" fontId="5" fillId="12" borderId="2" xfId="0" applyFont="1" applyFill="1" applyBorder="1" applyAlignment="1">
      <alignment horizontal="center"/>
    </xf>
    <xf numFmtId="164" fontId="12" fillId="0" borderId="7" xfId="0" applyNumberFormat="1" applyFont="1" applyBorder="1" applyAlignment="1">
      <alignment horizontal="center" vertical="top"/>
    </xf>
    <xf numFmtId="0" fontId="21" fillId="0" borderId="0" xfId="0" applyFont="1" applyAlignment="1">
      <alignment horizontal="center" vertical="center"/>
    </xf>
    <xf numFmtId="0" fontId="24" fillId="9" borderId="22" xfId="4" applyFont="1" applyFill="1" applyBorder="1" applyAlignment="1" applyProtection="1">
      <alignment horizontal="center" vertical="center"/>
      <protection locked="0"/>
    </xf>
    <xf numFmtId="0" fontId="24" fillId="9" borderId="23" xfId="4" applyFont="1" applyFill="1" applyBorder="1" applyAlignment="1" applyProtection="1">
      <alignment horizontal="center" vertical="center"/>
      <protection locked="0"/>
    </xf>
  </cellXfs>
  <cellStyles count="5">
    <cellStyle name="Currency" xfId="1" builtinId="4"/>
    <cellStyle name="Normal" xfId="0" builtinId="0"/>
    <cellStyle name="Normal 2" xfId="4" xr:uid="{00000000-0005-0000-0000-000002000000}"/>
    <cellStyle name="Normal_MARKET SURVEY MASTER- FINAL 051807" xfId="3" xr:uid="{00000000-0005-0000-0000-000003000000}"/>
    <cellStyle name="Percent" xfId="2" builtinId="5"/>
  </cellStyles>
  <dxfs count="11">
    <dxf>
      <font>
        <color theme="9"/>
      </font>
    </dxf>
    <dxf>
      <font>
        <color rgb="FFC00000"/>
      </font>
    </dxf>
    <dxf>
      <fill>
        <patternFill>
          <bgColor theme="7" tint="0.59996337778862885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ill>
        <patternFill>
          <bgColor rgb="FFFFF2CC"/>
        </patternFill>
      </fill>
    </dxf>
    <dxf>
      <font>
        <color rgb="FF92D050"/>
      </font>
    </dxf>
    <dxf>
      <font>
        <color rgb="FFC00000"/>
      </font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Relationship Id="rId27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203200</xdr:colOff>
      <xdr:row>0</xdr:row>
      <xdr:rowOff>88900</xdr:rowOff>
    </xdr:from>
    <xdr:to>
      <xdr:col>20</xdr:col>
      <xdr:colOff>711200</xdr:colOff>
      <xdr:row>0</xdr:row>
      <xdr:rowOff>393700</xdr:rowOff>
    </xdr:to>
    <xdr:sp macro="" textlink="">
      <xdr:nvSpPr>
        <xdr:cNvPr id="1028" name="logDataBtn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482600</xdr:colOff>
      <xdr:row>0</xdr:row>
      <xdr:rowOff>101600</xdr:rowOff>
    </xdr:from>
    <xdr:to>
      <xdr:col>19</xdr:col>
      <xdr:colOff>114300</xdr:colOff>
      <xdr:row>0</xdr:row>
      <xdr:rowOff>406400</xdr:rowOff>
    </xdr:to>
    <xdr:sp macro="" textlink="">
      <xdr:nvSpPr>
        <xdr:cNvPr id="1030" name="addPropertyButton" hidden="1">
          <a:extLst>
            <a:ext uri="{63B3BB69-23CF-44E3-9099-C40C66FF867C}">
              <a14:compatExt xmlns:a14="http://schemas.microsoft.com/office/drawing/2010/main" spid="_x0000_s1030"/>
            </a:ex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121920</xdr:colOff>
      <xdr:row>0</xdr:row>
      <xdr:rowOff>53340</xdr:rowOff>
    </xdr:from>
    <xdr:to>
      <xdr:col>20</xdr:col>
      <xdr:colOff>426720</xdr:colOff>
      <xdr:row>0</xdr:row>
      <xdr:rowOff>236220</xdr:rowOff>
    </xdr:to>
    <xdr:pic>
      <xdr:nvPicPr>
        <xdr:cNvPr id="5" name="logDataBt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4460" y="53340"/>
          <a:ext cx="117348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289560</xdr:colOff>
      <xdr:row>0</xdr:row>
      <xdr:rowOff>60960</xdr:rowOff>
    </xdr:from>
    <xdr:to>
      <xdr:col>19</xdr:col>
      <xdr:colOff>68580</xdr:colOff>
      <xdr:row>0</xdr:row>
      <xdr:rowOff>243840</xdr:rowOff>
    </xdr:to>
    <xdr:pic>
      <xdr:nvPicPr>
        <xdr:cNvPr id="6" name="addPropertyButto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4740" y="60960"/>
          <a:ext cx="151638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438150</xdr:colOff>
          <xdr:row>1</xdr:row>
          <xdr:rowOff>209550</xdr:rowOff>
        </xdr:from>
        <xdr:to>
          <xdr:col>10</xdr:col>
          <xdr:colOff>838200</xdr:colOff>
          <xdr:row>1</xdr:row>
          <xdr:rowOff>514350</xdr:rowOff>
        </xdr:to>
        <xdr:sp macro="" textlink="">
          <xdr:nvSpPr>
            <xdr:cNvPr id="7181" name="Button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5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Adjusted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857250</xdr:colOff>
          <xdr:row>1</xdr:row>
          <xdr:rowOff>228600</xdr:rowOff>
        </xdr:from>
        <xdr:to>
          <xdr:col>9</xdr:col>
          <xdr:colOff>361950</xdr:colOff>
          <xdr:row>1</xdr:row>
          <xdr:rowOff>514350</xdr:rowOff>
        </xdr:to>
        <xdr:sp macro="" textlink="">
          <xdr:nvSpPr>
            <xdr:cNvPr id="7182" name="Button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5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Effective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361950</xdr:colOff>
          <xdr:row>1</xdr:row>
          <xdr:rowOff>209550</xdr:rowOff>
        </xdr:from>
        <xdr:to>
          <xdr:col>7</xdr:col>
          <xdr:colOff>762000</xdr:colOff>
          <xdr:row>1</xdr:row>
          <xdr:rowOff>514350</xdr:rowOff>
        </xdr:to>
        <xdr:sp macro="" textlink="">
          <xdr:nvSpPr>
            <xdr:cNvPr id="7183" name="Button 15" descr="Market Rent&#10;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5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Market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247650</xdr:colOff>
          <xdr:row>1</xdr:row>
          <xdr:rowOff>285750</xdr:rowOff>
        </xdr:from>
        <xdr:to>
          <xdr:col>10</xdr:col>
          <xdr:colOff>838200</xdr:colOff>
          <xdr:row>1</xdr:row>
          <xdr:rowOff>628650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6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Adjusted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476250</xdr:colOff>
          <xdr:row>1</xdr:row>
          <xdr:rowOff>323850</xdr:rowOff>
        </xdr:from>
        <xdr:to>
          <xdr:col>9</xdr:col>
          <xdr:colOff>171450</xdr:colOff>
          <xdr:row>1</xdr:row>
          <xdr:rowOff>628650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6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Effective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628650</xdr:colOff>
          <xdr:row>1</xdr:row>
          <xdr:rowOff>304800</xdr:rowOff>
        </xdr:from>
        <xdr:to>
          <xdr:col>7</xdr:col>
          <xdr:colOff>400050</xdr:colOff>
          <xdr:row>1</xdr:row>
          <xdr:rowOff>628650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6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Market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/>
  </sheetPr>
  <dimension ref="A1:AC234"/>
  <sheetViews>
    <sheetView showGridLines="0" topLeftCell="D1" zoomScaleNormal="100" workbookViewId="0">
      <selection activeCell="G64" sqref="G64"/>
    </sheetView>
  </sheetViews>
  <sheetFormatPr defaultColWidth="9.28515625" defaultRowHeight="12.75"/>
  <cols>
    <col min="1" max="1" width="12.7109375" style="1" customWidth="1"/>
    <col min="2" max="2" width="19.42578125" style="1" customWidth="1"/>
    <col min="3" max="3" width="13.7109375" style="1" customWidth="1"/>
    <col min="4" max="4" width="18.28515625" style="1" customWidth="1"/>
    <col min="5" max="5" width="12.42578125" style="1" customWidth="1"/>
    <col min="6" max="6" width="11.28515625" style="1" customWidth="1"/>
    <col min="7" max="8" width="8.7109375" style="1" customWidth="1"/>
    <col min="9" max="9" width="11.7109375" style="40" customWidth="1"/>
    <col min="10" max="10" width="12.140625" style="40" customWidth="1"/>
    <col min="11" max="12" width="11.7109375" style="40" customWidth="1"/>
    <col min="13" max="13" width="12.7109375" style="40" customWidth="1"/>
    <col min="14" max="15" width="12.7109375" style="41" customWidth="1"/>
    <col min="16" max="16" width="12.42578125" style="42" customWidth="1"/>
    <col min="17" max="19" width="12.7109375" style="42" customWidth="1"/>
    <col min="20" max="20" width="12.7109375" style="43" customWidth="1"/>
    <col min="21" max="21" width="11.7109375" style="1" customWidth="1"/>
    <col min="22" max="22" width="25.42578125" style="1" customWidth="1"/>
    <col min="23" max="23" width="9.28515625" style="1"/>
    <col min="24" max="24" width="28.28515625" style="3" customWidth="1"/>
    <col min="25" max="25" width="18.42578125" style="3" customWidth="1"/>
    <col min="26" max="28" width="10.7109375" style="3" customWidth="1"/>
    <col min="29" max="29" width="8.28515625" style="262" customWidth="1"/>
    <col min="30" max="16384" width="9.28515625" style="1"/>
  </cols>
  <sheetData>
    <row r="1" spans="1:29" ht="37.5" customHeight="1">
      <c r="A1" s="321" t="s">
        <v>0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5">
        <v>45252</v>
      </c>
      <c r="X1" s="2"/>
      <c r="Y1" s="2"/>
      <c r="Z1" s="2"/>
      <c r="AA1" s="2"/>
      <c r="AB1" s="2"/>
      <c r="AC1" s="261"/>
    </row>
    <row r="2" spans="1:29" ht="24" customHeight="1" thickBot="1">
      <c r="A2" s="322">
        <f ca="1">TODAY()-WEEKDAY(TODAY(),2)</f>
        <v>45732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W2" s="17"/>
    </row>
    <row r="3" spans="1:29" ht="37.5" customHeight="1" thickBot="1">
      <c r="A3" s="44" t="s">
        <v>1</v>
      </c>
      <c r="B3" s="44"/>
      <c r="C3" s="44" t="s">
        <v>2</v>
      </c>
      <c r="D3" s="44"/>
      <c r="E3" s="44" t="s">
        <v>3</v>
      </c>
      <c r="F3" s="44" t="s">
        <v>4</v>
      </c>
      <c r="G3" s="44" t="s">
        <v>5</v>
      </c>
      <c r="H3" s="44" t="s">
        <v>6</v>
      </c>
      <c r="I3" s="44" t="s">
        <v>7</v>
      </c>
      <c r="J3" s="44" t="s">
        <v>8</v>
      </c>
      <c r="K3" s="44" t="s">
        <v>9</v>
      </c>
      <c r="L3" s="44" t="s">
        <v>10</v>
      </c>
      <c r="M3" s="44" t="s">
        <v>11</v>
      </c>
      <c r="N3" s="44" t="s">
        <v>12</v>
      </c>
      <c r="O3" s="44" t="s">
        <v>13</v>
      </c>
      <c r="P3" s="44" t="s">
        <v>14</v>
      </c>
      <c r="Q3" s="44" t="s">
        <v>15</v>
      </c>
      <c r="R3" s="44" t="s">
        <v>16</v>
      </c>
      <c r="S3" s="44" t="s">
        <v>17</v>
      </c>
      <c r="T3" s="44" t="s">
        <v>18</v>
      </c>
      <c r="U3" s="44" t="s">
        <v>19</v>
      </c>
      <c r="Y3" s="6"/>
      <c r="Z3" s="6"/>
    </row>
    <row r="4" spans="1:29">
      <c r="A4" s="219" t="s">
        <v>20</v>
      </c>
      <c r="B4" s="7"/>
      <c r="C4" s="7"/>
      <c r="D4" s="8"/>
      <c r="E4" s="8"/>
      <c r="F4" s="8"/>
      <c r="G4" s="8"/>
      <c r="H4" s="8"/>
      <c r="I4" s="8"/>
      <c r="J4" s="8"/>
      <c r="K4" s="8"/>
      <c r="L4" s="9"/>
      <c r="M4" s="8"/>
      <c r="N4" s="8"/>
      <c r="O4" s="8"/>
      <c r="P4" s="8"/>
      <c r="Q4" s="8"/>
      <c r="R4" s="8"/>
      <c r="S4" s="8"/>
      <c r="T4" s="8"/>
      <c r="U4" s="8"/>
    </row>
    <row r="5" spans="1:29">
      <c r="A5" s="1" t="s">
        <v>21</v>
      </c>
      <c r="C5" s="1" t="str">
        <f t="shared" ref="C5:C12" ca="1" si="0">IF(A5="","",INDIRECT("'"&amp;A5&amp;"'!$B$9"))</f>
        <v>CREI</v>
      </c>
      <c r="D5" s="11"/>
      <c r="E5" s="11" t="str">
        <f t="shared" ref="E5:E12" ca="1" si="1">IF(A5="","",INDIRECT("'"&amp;A5&amp;"'!$B$13"))</f>
        <v>High-Rise</v>
      </c>
      <c r="F5" s="11">
        <f t="shared" ref="F5:F12" ca="1" si="2">IF(A5="","",INDIRECT("'"&amp;A5&amp;"'!$B$16"))</f>
        <v>2014</v>
      </c>
      <c r="G5" s="10">
        <f t="shared" ref="G5:G12" ca="1" si="3">IF(A5="","",INDIRECT("'"&amp;A5&amp;"'!$B$14"))</f>
        <v>3</v>
      </c>
      <c r="H5" s="10">
        <f t="shared" ref="H5:H12" ca="1" si="4">IF(A5="","",INDIRECT("'"&amp;A5&amp;"'!$D$82"))</f>
        <v>150</v>
      </c>
      <c r="I5" s="12">
        <f t="shared" ref="I5:I12" ca="1" si="5">IF(A5="","",INDIRECT("'"&amp;A5&amp;"'!$B$22"))</f>
        <v>1</v>
      </c>
      <c r="J5" s="217">
        <f t="shared" ref="J5:J12" ca="1" si="6">IF(A5="","",IF(INDIRECT("'"&amp;A5&amp;"'!$B$23")=0,"",INDIRECT("'"&amp;A5&amp;"'!$B$23")))</f>
        <v>45200</v>
      </c>
      <c r="K5" s="217">
        <f t="shared" ref="K5:K12" ca="1" si="7">IF(A5="","",IF(INDIRECT("'"&amp;A5&amp;"'!$B$24")=0,"",INDIRECT("'"&amp;A5&amp;"'!$B$24")))</f>
        <v>45200</v>
      </c>
      <c r="L5" s="13">
        <f t="shared" ref="L5:L12" ca="1" si="8">IF(A5="","",INDIRECT("'"&amp;A5&amp;"'!$B$26"))</f>
        <v>1</v>
      </c>
      <c r="M5" s="12">
        <f t="shared" ref="M5:M12" ca="1" si="9">IF(A5="","",INDIRECT("'"&amp;A5&amp;"'!$B$27"))</f>
        <v>1</v>
      </c>
      <c r="N5" s="10">
        <f t="shared" ref="N5:N12" ca="1" si="10">IF(A5="","",INDIRECT("'"&amp;A5&amp;"'!$B$30"))</f>
        <v>0</v>
      </c>
      <c r="O5" s="14">
        <f t="shared" ref="O5:O12" ca="1" si="11">IF(A5="","",INDIRECT("'"&amp;A5&amp;"'!$I$82"))</f>
        <v>0</v>
      </c>
      <c r="P5" s="14">
        <f t="shared" ref="P5:P12" ca="1" si="12">IFERROR(Q5-O5,"")</f>
        <v>0</v>
      </c>
      <c r="Q5" s="14">
        <f t="shared" ref="Q5:Q12" ca="1" si="13">IF(A5="","",INDIRECT("'"&amp;A5&amp;"'!$M$82"))</f>
        <v>0</v>
      </c>
      <c r="R5" s="14">
        <f t="shared" ref="R5:R12" ca="1" si="14">IFERROR(S5-Q5,"")</f>
        <v>-45</v>
      </c>
      <c r="S5" s="14">
        <f t="shared" ref="S5:S12" ca="1" si="15">IF(A5="","",INDIRECT("'"&amp;A5&amp;"'!$V$82"))</f>
        <v>-45</v>
      </c>
      <c r="T5" s="15">
        <f t="shared" ref="T5:T12" ca="1" si="16">IF(A5="","",INDIRECT("'"&amp;A5&amp;"'!$W$82"))</f>
        <v>-4.4954481784093753E-2</v>
      </c>
      <c r="U5" s="16">
        <f t="shared" ref="U5:U12" ca="1" si="17">IF(A5="","",INDIRECT("'"&amp;A5&amp;"'!$B$31"))</f>
        <v>45583</v>
      </c>
      <c r="V5" s="30"/>
      <c r="W5" s="30"/>
      <c r="X5" s="1"/>
      <c r="AC5" s="262" t="b" cm="1">
        <f t="array" aca="1" ref="AC5" ca="1">IF($A5="",FALSE,INDIRECT("'"&amp;$A5&amp;"'!$B$15")="Subject Property")</f>
        <v>0</v>
      </c>
    </row>
    <row r="6" spans="1:29">
      <c r="A6" s="1" t="s">
        <v>22</v>
      </c>
      <c r="C6" s="1" t="str">
        <f t="shared" ca="1" si="0"/>
        <v>GMH</v>
      </c>
      <c r="D6" s="11"/>
      <c r="E6" s="11" t="str">
        <f t="shared" ca="1" si="1"/>
        <v>High-Rise</v>
      </c>
      <c r="F6" s="11">
        <f t="shared" ca="1" si="2"/>
        <v>2008</v>
      </c>
      <c r="G6" s="10">
        <f t="shared" ca="1" si="3"/>
        <v>3</v>
      </c>
      <c r="H6" s="10">
        <f t="shared" ca="1" si="4"/>
        <v>219</v>
      </c>
      <c r="I6" s="12">
        <f t="shared" ca="1" si="5"/>
        <v>0.99060000000000004</v>
      </c>
      <c r="J6" s="217">
        <f t="shared" ca="1" si="6"/>
        <v>45579</v>
      </c>
      <c r="K6" s="217">
        <f t="shared" ca="1" si="7"/>
        <v>45565</v>
      </c>
      <c r="L6" s="13">
        <f t="shared" ca="1" si="8"/>
        <v>0.90780000000000005</v>
      </c>
      <c r="M6" s="12">
        <f t="shared" ca="1" si="9"/>
        <v>1</v>
      </c>
      <c r="N6" s="10">
        <f t="shared" ca="1" si="10"/>
        <v>0</v>
      </c>
      <c r="O6" s="14">
        <f t="shared" ca="1" si="11"/>
        <v>1120.0913242009133</v>
      </c>
      <c r="P6" s="14">
        <f t="shared" ca="1" si="12"/>
        <v>0</v>
      </c>
      <c r="Q6" s="14">
        <f t="shared" ca="1" si="13"/>
        <v>1120.0913242009133</v>
      </c>
      <c r="R6" s="14">
        <f t="shared" ca="1" si="14"/>
        <v>-45</v>
      </c>
      <c r="S6" s="14">
        <f t="shared" ca="1" si="15"/>
        <v>1075.0913242009133</v>
      </c>
      <c r="T6" s="15">
        <f t="shared" ca="1" si="16"/>
        <v>1.2761131189109192</v>
      </c>
      <c r="U6" s="16">
        <f t="shared" ca="1" si="17"/>
        <v>45719</v>
      </c>
      <c r="V6" s="30"/>
      <c r="W6" s="30"/>
      <c r="X6" s="1"/>
    </row>
    <row r="7" spans="1:29" ht="14.25" customHeight="1">
      <c r="A7" s="1" t="s">
        <v>23</v>
      </c>
      <c r="C7" s="1" t="str">
        <f t="shared" ca="1" si="0"/>
        <v>Landmark</v>
      </c>
      <c r="D7" s="11"/>
      <c r="E7" s="11" t="str">
        <f t="shared" ca="1" si="1"/>
        <v>Garden</v>
      </c>
      <c r="F7" s="11">
        <f t="shared" ca="1" si="2"/>
        <v>2023</v>
      </c>
      <c r="G7" s="10">
        <f t="shared" ca="1" si="3"/>
        <v>5</v>
      </c>
      <c r="H7" s="10">
        <f t="shared" ca="1" si="4"/>
        <v>585</v>
      </c>
      <c r="I7" s="12">
        <f t="shared" ca="1" si="5"/>
        <v>0.99</v>
      </c>
      <c r="J7" s="217">
        <f t="shared" ca="1" si="6"/>
        <v>45209</v>
      </c>
      <c r="K7" s="217">
        <f t="shared" ca="1" si="7"/>
        <v>45196</v>
      </c>
      <c r="L7" s="13">
        <f t="shared" ca="1" si="8"/>
        <v>0.88</v>
      </c>
      <c r="M7" s="12">
        <f t="shared" ca="1" si="9"/>
        <v>0.99</v>
      </c>
      <c r="N7" s="10">
        <f t="shared" ca="1" si="10"/>
        <v>0</v>
      </c>
      <c r="O7" s="14">
        <f t="shared" ca="1" si="11"/>
        <v>1054.7606837606838</v>
      </c>
      <c r="P7" s="14">
        <f t="shared" ca="1" si="12"/>
        <v>0</v>
      </c>
      <c r="Q7" s="14">
        <f t="shared" ca="1" si="13"/>
        <v>1054.7606837606838</v>
      </c>
      <c r="R7" s="14">
        <f t="shared" ca="1" si="14"/>
        <v>-44.000000000000114</v>
      </c>
      <c r="S7" s="14">
        <f t="shared" ca="1" si="15"/>
        <v>1010.7606837606837</v>
      </c>
      <c r="T7" s="15">
        <f t="shared" ca="1" si="16"/>
        <v>0.54831451700707778</v>
      </c>
      <c r="U7" s="16">
        <f t="shared" ca="1" si="17"/>
        <v>45719</v>
      </c>
      <c r="V7" s="30"/>
      <c r="W7" s="30"/>
      <c r="X7" s="1"/>
      <c r="AC7" s="262" t="b" cm="1">
        <f t="array" aca="1" ref="AC7" ca="1">IF($A7="",FALSE,INDIRECT("'"&amp;$A7&amp;"'!$B$15")="Subject Property")</f>
        <v>0</v>
      </c>
    </row>
    <row r="8" spans="1:29">
      <c r="A8" s="4" t="s">
        <v>24</v>
      </c>
      <c r="C8" s="1" t="str">
        <f t="shared" ca="1" si="0"/>
        <v>Asset</v>
      </c>
      <c r="E8" s="11" t="str">
        <f t="shared" ca="1" si="1"/>
        <v>High-Rise</v>
      </c>
      <c r="F8" s="11">
        <f t="shared" ca="1" si="2"/>
        <v>2016</v>
      </c>
      <c r="G8" s="10">
        <f t="shared" ca="1" si="3"/>
        <v>4</v>
      </c>
      <c r="H8" s="10">
        <f t="shared" ca="1" si="4"/>
        <v>198</v>
      </c>
      <c r="I8" s="12">
        <f t="shared" ca="1" si="5"/>
        <v>0.98</v>
      </c>
      <c r="J8" s="217">
        <f t="shared" ca="1" si="6"/>
        <v>45201</v>
      </c>
      <c r="K8" s="217">
        <f t="shared" ca="1" si="7"/>
        <v>45201</v>
      </c>
      <c r="L8" s="13">
        <f t="shared" ca="1" si="8"/>
        <v>0.87</v>
      </c>
      <c r="M8" s="12">
        <f t="shared" ca="1" si="9"/>
        <v>1</v>
      </c>
      <c r="N8" s="10">
        <f t="shared" ca="1" si="10"/>
        <v>0</v>
      </c>
      <c r="O8" s="14">
        <f t="shared" ca="1" si="11"/>
        <v>1003.6464646464647</v>
      </c>
      <c r="P8" s="14">
        <f t="shared" ca="1" si="12"/>
        <v>0</v>
      </c>
      <c r="Q8" s="14">
        <f t="shared" ca="1" si="13"/>
        <v>1003.6464646464647</v>
      </c>
      <c r="R8" s="14">
        <f t="shared" ca="1" si="14"/>
        <v>-60</v>
      </c>
      <c r="S8" s="14">
        <f t="shared" ca="1" si="15"/>
        <v>943.64646464646466</v>
      </c>
      <c r="T8" s="15">
        <f t="shared" ca="1" si="16"/>
        <v>1.0123354527839976</v>
      </c>
      <c r="U8" s="16">
        <f t="shared" ca="1" si="17"/>
        <v>45719</v>
      </c>
      <c r="V8" s="30"/>
      <c r="W8" s="30"/>
      <c r="X8" s="1"/>
      <c r="AC8" s="262" t="b" cm="1">
        <f t="array" aca="1" ref="AC8" ca="1">IF($A8="",FALSE,INDIRECT("'"&amp;$A8&amp;"'!$B$15")="Subject Property")</f>
        <v>0</v>
      </c>
    </row>
    <row r="9" spans="1:29">
      <c r="A9" s="1" t="s">
        <v>25</v>
      </c>
      <c r="C9" s="1" t="str">
        <f t="shared" ca="1" si="0"/>
        <v>Cardinal Group</v>
      </c>
      <c r="D9" s="11"/>
      <c r="E9" s="11" t="str">
        <f t="shared" ca="1" si="1"/>
        <v>Garden</v>
      </c>
      <c r="F9" s="11">
        <f t="shared" ca="1" si="2"/>
        <v>2009</v>
      </c>
      <c r="G9" s="10">
        <f t="shared" ca="1" si="3"/>
        <v>3</v>
      </c>
      <c r="H9" s="10">
        <f t="shared" ca="1" si="4"/>
        <v>288</v>
      </c>
      <c r="I9" s="12">
        <f t="shared" ca="1" si="5"/>
        <v>0.8569</v>
      </c>
      <c r="J9" s="217">
        <f t="shared" ca="1" si="6"/>
        <v>45566</v>
      </c>
      <c r="K9" s="217">
        <f t="shared" ca="1" si="7"/>
        <v>45566</v>
      </c>
      <c r="L9" s="13">
        <f t="shared" ca="1" si="8"/>
        <v>0.82379999999999998</v>
      </c>
      <c r="M9" s="12">
        <f t="shared" ca="1" si="9"/>
        <v>0.77500000000000002</v>
      </c>
      <c r="N9" s="10">
        <f t="shared" ca="1" si="10"/>
        <v>10</v>
      </c>
      <c r="O9" s="14">
        <f t="shared" ca="1" si="11"/>
        <v>990</v>
      </c>
      <c r="P9" s="14">
        <f t="shared" ca="1" si="12"/>
        <v>0</v>
      </c>
      <c r="Q9" s="14">
        <f t="shared" ca="1" si="13"/>
        <v>990</v>
      </c>
      <c r="R9" s="14">
        <f t="shared" ca="1" si="14"/>
        <v>-55</v>
      </c>
      <c r="S9" s="14">
        <f t="shared" ca="1" si="15"/>
        <v>935</v>
      </c>
      <c r="T9" s="15">
        <f t="shared" ca="1" si="16"/>
        <v>1.0635043199960228</v>
      </c>
      <c r="U9" s="16">
        <f t="shared" ca="1" si="17"/>
        <v>45719</v>
      </c>
      <c r="V9" s="30"/>
      <c r="W9" s="30"/>
      <c r="X9" s="1"/>
      <c r="AC9" s="262" t="b" cm="1">
        <f t="array" aca="1" ref="AC9" ca="1">IF($A9="",FALSE,INDIRECT("'"&amp;$A9&amp;"'!$B$15")="Subject Property")</f>
        <v>0</v>
      </c>
    </row>
    <row r="10" spans="1:29">
      <c r="A10" s="1" t="s">
        <v>26</v>
      </c>
      <c r="C10" s="1" t="str">
        <f t="shared" ca="1" si="0"/>
        <v>Student Quarters</v>
      </c>
      <c r="D10" s="11"/>
      <c r="E10" s="11" t="str">
        <f t="shared" ca="1" si="1"/>
        <v>High-Rise</v>
      </c>
      <c r="F10" s="11">
        <f t="shared" ca="1" si="2"/>
        <v>2018</v>
      </c>
      <c r="G10" s="10">
        <f t="shared" ca="1" si="3"/>
        <v>3</v>
      </c>
      <c r="H10" s="10">
        <f t="shared" ca="1" si="4"/>
        <v>180</v>
      </c>
      <c r="I10" s="12">
        <f t="shared" ca="1" si="5"/>
        <v>0.95</v>
      </c>
      <c r="J10" s="217">
        <f t="shared" ca="1" si="6"/>
        <v>45171</v>
      </c>
      <c r="K10" s="217">
        <f t="shared" ca="1" si="7"/>
        <v>45171</v>
      </c>
      <c r="L10" s="13">
        <f t="shared" ca="1" si="8"/>
        <v>0.73</v>
      </c>
      <c r="M10" s="12">
        <f t="shared" ca="1" si="9"/>
        <v>1</v>
      </c>
      <c r="N10" s="10">
        <f t="shared" ca="1" si="10"/>
        <v>0</v>
      </c>
      <c r="O10" s="14">
        <f t="shared" ca="1" si="11"/>
        <v>762.21111111111111</v>
      </c>
      <c r="P10" s="14">
        <f t="shared" ca="1" si="12"/>
        <v>0</v>
      </c>
      <c r="Q10" s="14">
        <f t="shared" ca="1" si="13"/>
        <v>762.21111111111111</v>
      </c>
      <c r="R10" s="14">
        <f t="shared" ca="1" si="14"/>
        <v>-58</v>
      </c>
      <c r="S10" s="14">
        <f t="shared" ca="1" si="15"/>
        <v>704.21111111111111</v>
      </c>
      <c r="T10" s="15">
        <f t="shared" ca="1" si="16"/>
        <v>0.56833494697119147</v>
      </c>
      <c r="U10" s="16">
        <f t="shared" ca="1" si="17"/>
        <v>45709</v>
      </c>
      <c r="V10" s="30"/>
      <c r="W10" s="30"/>
      <c r="X10" s="1"/>
      <c r="AC10" s="262" t="b" cm="1">
        <f t="array" aca="1" ref="AC10" ca="1">IF($A10="",FALSE,INDIRECT("'"&amp;$A10&amp;"'!$B$15")="Subject Property")</f>
        <v>0</v>
      </c>
    </row>
    <row r="11" spans="1:29">
      <c r="A11" s="1" t="s">
        <v>27</v>
      </c>
      <c r="C11" s="1" t="str">
        <f t="shared" ca="1" si="0"/>
        <v xml:space="preserve">Scion </v>
      </c>
      <c r="D11" s="11"/>
      <c r="E11" s="11" t="str">
        <f t="shared" ca="1" si="1"/>
        <v>Mid-Rise</v>
      </c>
      <c r="F11" s="11">
        <f t="shared" ca="1" si="2"/>
        <v>2016</v>
      </c>
      <c r="G11" s="10">
        <f t="shared" ca="1" si="3"/>
        <v>4</v>
      </c>
      <c r="H11" s="10">
        <f t="shared" ca="1" si="4"/>
        <v>226</v>
      </c>
      <c r="I11" s="12">
        <f t="shared" ca="1" si="5"/>
        <v>1</v>
      </c>
      <c r="J11" s="217">
        <f t="shared" ca="1" si="6"/>
        <v>45195</v>
      </c>
      <c r="K11" s="217">
        <f t="shared" ca="1" si="7"/>
        <v>45195</v>
      </c>
      <c r="L11" s="13">
        <f t="shared" ca="1" si="8"/>
        <v>0.45</v>
      </c>
      <c r="M11" s="12">
        <f t="shared" ca="1" si="9"/>
        <v>1</v>
      </c>
      <c r="N11" s="10">
        <f t="shared" ca="1" si="10"/>
        <v>15</v>
      </c>
      <c r="O11" s="14">
        <f t="shared" ca="1" si="11"/>
        <v>1066.8761061946902</v>
      </c>
      <c r="P11" s="14">
        <f t="shared" ca="1" si="12"/>
        <v>0</v>
      </c>
      <c r="Q11" s="14">
        <f t="shared" ca="1" si="13"/>
        <v>1066.8761061946902</v>
      </c>
      <c r="R11" s="14">
        <f t="shared" ca="1" si="14"/>
        <v>-45</v>
      </c>
      <c r="S11" s="14">
        <f t="shared" ca="1" si="15"/>
        <v>1021.8761061946902</v>
      </c>
      <c r="T11" s="15">
        <f t="shared" ca="1" si="16"/>
        <v>1.2747611025349608</v>
      </c>
      <c r="U11" s="16">
        <f t="shared" ca="1" si="17"/>
        <v>45590</v>
      </c>
      <c r="V11" s="30"/>
      <c r="W11" s="30"/>
      <c r="X11" s="1"/>
      <c r="AC11" s="262" t="b" cm="1">
        <f t="array" aca="1" ref="AC11" ca="1">IF($A11="",FALSE,INDIRECT("'"&amp;$A11&amp;"'!$B$15")="Subject Property")</f>
        <v>0</v>
      </c>
    </row>
    <row r="12" spans="1:29">
      <c r="A12" s="1" t="s">
        <v>28</v>
      </c>
      <c r="C12" s="1" t="str">
        <f t="shared" ca="1" si="0"/>
        <v>Scion</v>
      </c>
      <c r="D12" s="11"/>
      <c r="E12" s="11" t="str">
        <f t="shared" ca="1" si="1"/>
        <v>Garden</v>
      </c>
      <c r="F12" s="11">
        <f t="shared" ca="1" si="2"/>
        <v>2013</v>
      </c>
      <c r="G12" s="10">
        <f t="shared" ca="1" si="3"/>
        <v>4</v>
      </c>
      <c r="H12" s="10">
        <f t="shared" ca="1" si="4"/>
        <v>228</v>
      </c>
      <c r="I12" s="12">
        <f t="shared" ca="1" si="5"/>
        <v>0.95</v>
      </c>
      <c r="J12" s="217">
        <f t="shared" ca="1" si="6"/>
        <v>45195</v>
      </c>
      <c r="K12" s="217">
        <f t="shared" ca="1" si="7"/>
        <v>45195</v>
      </c>
      <c r="L12" s="13">
        <f t="shared" ca="1" si="8"/>
        <v>0</v>
      </c>
      <c r="M12" s="12">
        <f t="shared" ca="1" si="9"/>
        <v>0.76</v>
      </c>
      <c r="N12" s="10">
        <f t="shared" ca="1" si="10"/>
        <v>25</v>
      </c>
      <c r="O12" s="14">
        <f t="shared" ca="1" si="11"/>
        <v>976.36842105263156</v>
      </c>
      <c r="P12" s="14">
        <f t="shared" ca="1" si="12"/>
        <v>0</v>
      </c>
      <c r="Q12" s="14">
        <f t="shared" ca="1" si="13"/>
        <v>976.36842105263156</v>
      </c>
      <c r="R12" s="14">
        <f t="shared" ca="1" si="14"/>
        <v>-51</v>
      </c>
      <c r="S12" s="14">
        <f t="shared" ca="1" si="15"/>
        <v>925.36842105263156</v>
      </c>
      <c r="T12" s="15">
        <f t="shared" ca="1" si="16"/>
        <v>1.0283800338648739</v>
      </c>
      <c r="U12" s="16">
        <f t="shared" ca="1" si="17"/>
        <v>45583</v>
      </c>
      <c r="V12" s="30"/>
      <c r="W12" s="30"/>
      <c r="X12" s="1"/>
      <c r="AC12" s="262" t="b" cm="1">
        <f t="array" aca="1" ref="AC12" ca="1">IF($A12="",FALSE,INDIRECT("'"&amp;$A12&amp;"'!$B$15")="Subject Property")</f>
        <v>0</v>
      </c>
    </row>
    <row r="13" spans="1:29" hidden="1">
      <c r="C13" s="1" t="str">
        <f t="shared" ref="C13" ca="1" si="18">IF(A13="","",INDIRECT("'"&amp;A13&amp;"'!$B$9"))</f>
        <v/>
      </c>
      <c r="D13" s="11"/>
      <c r="E13" s="11" t="str">
        <f t="shared" ref="E13" ca="1" si="19">IF(A13="","",INDIRECT("'"&amp;A13&amp;"'!$B$13"))</f>
        <v/>
      </c>
      <c r="F13" s="11" t="str">
        <f t="shared" ref="F13" ca="1" si="20">IF(A13="","",INDIRECT("'"&amp;A13&amp;"'!$B$16"))</f>
        <v/>
      </c>
      <c r="G13" s="10" t="str">
        <f t="shared" ref="G13" ca="1" si="21">IF(A13="","",INDIRECT("'"&amp;A13&amp;"'!$B$14"))</f>
        <v/>
      </c>
      <c r="H13" s="10" t="str">
        <f t="shared" ref="H13" ca="1" si="22">IF(A13="","",INDIRECT("'"&amp;A13&amp;"'!$D$82"))</f>
        <v/>
      </c>
      <c r="I13" s="12" t="str">
        <f t="shared" ref="I13" ca="1" si="23">IF(A13="","",INDIRECT("'"&amp;A13&amp;"'!$B$22"))</f>
        <v/>
      </c>
      <c r="J13" s="217" t="str">
        <f t="shared" ref="J13" ca="1" si="24">IF(A13="","",IF(INDIRECT("'"&amp;A13&amp;"'!$B$23")=0,"",INDIRECT("'"&amp;A13&amp;"'!$B$23")))</f>
        <v/>
      </c>
      <c r="K13" s="217" t="str">
        <f t="shared" ref="K13" ca="1" si="25">IF(A13="","",IF(INDIRECT("'"&amp;A13&amp;"'!$B$24")=0,"",INDIRECT("'"&amp;A13&amp;"'!$B$24")))</f>
        <v/>
      </c>
      <c r="L13" s="13" t="str">
        <f t="shared" ref="L13" ca="1" si="26">IF(A13="","",INDIRECT("'"&amp;A13&amp;"'!$B$26"))</f>
        <v/>
      </c>
      <c r="M13" s="12" t="str">
        <f t="shared" ref="M13" ca="1" si="27">IF(A13="","",INDIRECT("'"&amp;A13&amp;"'!$B$27"))</f>
        <v/>
      </c>
      <c r="N13" s="10" t="str">
        <f t="shared" ref="N13" ca="1" si="28">IF(A13="","",INDIRECT("'"&amp;A13&amp;"'!$B$30"))</f>
        <v/>
      </c>
      <c r="O13" s="14" t="str">
        <f t="shared" ref="O13" ca="1" si="29">IF(A13="","",INDIRECT("'"&amp;A13&amp;"'!$I$82"))</f>
        <v/>
      </c>
      <c r="P13" s="14" t="str">
        <f t="shared" ref="P13" ca="1" si="30">IFERROR(Q13-O13,"")</f>
        <v/>
      </c>
      <c r="Q13" s="14" t="str">
        <f t="shared" ref="Q13" ca="1" si="31">IF(A13="","",INDIRECT("'"&amp;A13&amp;"'!$M$82"))</f>
        <v/>
      </c>
      <c r="R13" s="14" t="str">
        <f t="shared" ref="R13" ca="1" si="32">IFERROR(S13-Q13,"")</f>
        <v/>
      </c>
      <c r="S13" s="14" t="str">
        <f t="shared" ref="S13" ca="1" si="33">IF(A13="","",INDIRECT("'"&amp;A13&amp;"'!$V$82"))</f>
        <v/>
      </c>
      <c r="T13" s="15" t="str">
        <f t="shared" ref="T13" ca="1" si="34">IF(A13="","",INDIRECT("'"&amp;A13&amp;"'!$W$82"))</f>
        <v/>
      </c>
      <c r="U13" s="16" t="str">
        <f t="shared" ref="U13" ca="1" si="35">IF(A13="","",INDIRECT("'"&amp;A13&amp;"'!$B$31"))</f>
        <v/>
      </c>
      <c r="V13" s="30"/>
      <c r="W13" s="30"/>
      <c r="X13" s="1"/>
      <c r="AC13" s="262" t="b" cm="1">
        <f t="array" aca="1" ref="AC13" ca="1">IF($A13="",FALSE,INDIRECT("'"&amp;$A13&amp;"'!$B$15")="Subject Property")</f>
        <v>0</v>
      </c>
    </row>
    <row r="14" spans="1:29" hidden="1">
      <c r="C14" s="1" t="str">
        <f t="shared" ref="C14" ca="1" si="36">IF(A14="","",INDIRECT("'"&amp;A14&amp;"'!$B$9"))</f>
        <v/>
      </c>
      <c r="D14" s="11"/>
      <c r="E14" s="11" t="str">
        <f t="shared" ref="E14" ca="1" si="37">IF(A14="","",INDIRECT("'"&amp;A14&amp;"'!$B$13"))</f>
        <v/>
      </c>
      <c r="F14" s="11" t="str">
        <f t="shared" ref="F14" ca="1" si="38">IF(A14="","",INDIRECT("'"&amp;A14&amp;"'!$B$16"))</f>
        <v/>
      </c>
      <c r="G14" s="10" t="str">
        <f t="shared" ref="G14" ca="1" si="39">IF(A14="","",INDIRECT("'"&amp;A14&amp;"'!$B$14"))</f>
        <v/>
      </c>
      <c r="H14" s="10" t="str">
        <f t="shared" ref="H14" ca="1" si="40">IF(A14="","",INDIRECT("'"&amp;A14&amp;"'!$D$82"))</f>
        <v/>
      </c>
      <c r="I14" s="12" t="str">
        <f t="shared" ref="I14" ca="1" si="41">IF(A14="","",INDIRECT("'"&amp;A14&amp;"'!$B$22"))</f>
        <v/>
      </c>
      <c r="J14" s="217" t="str">
        <f t="shared" ref="J14" ca="1" si="42">IF(A14="","",IF(INDIRECT("'"&amp;A14&amp;"'!$B$23")=0,"",INDIRECT("'"&amp;A14&amp;"'!$B$23")))</f>
        <v/>
      </c>
      <c r="K14" s="217" t="str">
        <f t="shared" ref="K14" ca="1" si="43">IF(A14="","",IF(INDIRECT("'"&amp;A14&amp;"'!$B$24")=0,"",INDIRECT("'"&amp;A14&amp;"'!$B$24")))</f>
        <v/>
      </c>
      <c r="L14" s="13" t="str">
        <f t="shared" ref="L14" ca="1" si="44">IF(A14="","",INDIRECT("'"&amp;A14&amp;"'!$B$26"))</f>
        <v/>
      </c>
      <c r="M14" s="12" t="str">
        <f t="shared" ref="M14" ca="1" si="45">IF(A14="","",INDIRECT("'"&amp;A14&amp;"'!$B$27"))</f>
        <v/>
      </c>
      <c r="N14" s="10" t="str">
        <f t="shared" ref="N14" ca="1" si="46">IF(A14="","",INDIRECT("'"&amp;A14&amp;"'!$B$30"))</f>
        <v/>
      </c>
      <c r="O14" s="14" t="str">
        <f t="shared" ref="O14" ca="1" si="47">IF(A14="","",INDIRECT("'"&amp;A14&amp;"'!$I$82"))</f>
        <v/>
      </c>
      <c r="P14" s="14" t="str">
        <f t="shared" ref="P14" ca="1" si="48">IFERROR(Q14-O14,"")</f>
        <v/>
      </c>
      <c r="Q14" s="14" t="str">
        <f t="shared" ref="Q14" ca="1" si="49">IF(A14="","",INDIRECT("'"&amp;A14&amp;"'!$M$82"))</f>
        <v/>
      </c>
      <c r="R14" s="14" t="str">
        <f t="shared" ref="R14" ca="1" si="50">IFERROR(S14-Q14,"")</f>
        <v/>
      </c>
      <c r="S14" s="14" t="str">
        <f t="shared" ref="S14" ca="1" si="51">IF(A14="","",INDIRECT("'"&amp;A14&amp;"'!$V$82"))</f>
        <v/>
      </c>
      <c r="T14" s="15" t="str">
        <f t="shared" ref="T14" ca="1" si="52">IF(A14="","",INDIRECT("'"&amp;A14&amp;"'!$W$82"))</f>
        <v/>
      </c>
      <c r="U14" s="16" t="str">
        <f t="shared" ref="U14" ca="1" si="53">IF(A14="","",INDIRECT("'"&amp;A14&amp;"'!$B$31"))</f>
        <v/>
      </c>
      <c r="V14" s="30"/>
      <c r="W14" s="30"/>
      <c r="X14" s="1"/>
      <c r="AC14" s="262" t="b" cm="1">
        <f t="array" aca="1" ref="AC14" ca="1">IF($A14="",FALSE,INDIRECT("'"&amp;$A14&amp;"'!$B$15")="Subject Property")</f>
        <v>0</v>
      </c>
    </row>
    <row r="15" spans="1:29" hidden="1">
      <c r="C15" s="1" t="str">
        <f t="shared" ref="C15:C51" ca="1" si="54">IF(A15="","",INDIRECT("'"&amp;A15&amp;"'!$B$9"))</f>
        <v/>
      </c>
      <c r="D15" s="11"/>
      <c r="E15" s="11" t="str">
        <f t="shared" ref="E15:E49" ca="1" si="55">IF(A15="","",INDIRECT("'"&amp;A15&amp;"'!$B$13"))</f>
        <v/>
      </c>
      <c r="F15" s="11" t="str">
        <f t="shared" ref="F15:F49" ca="1" si="56">IF(A15="","",INDIRECT("'"&amp;A15&amp;"'!$B$16"))</f>
        <v/>
      </c>
      <c r="G15" s="10" t="str">
        <f t="shared" ref="G15:G49" ca="1" si="57">IF(A15="","",INDIRECT("'"&amp;A15&amp;"'!$B$14"))</f>
        <v/>
      </c>
      <c r="H15" s="10" t="str">
        <f t="shared" ref="H15:H51" ca="1" si="58">IF(A15="","",INDIRECT("'"&amp;A15&amp;"'!$D$82"))</f>
        <v/>
      </c>
      <c r="I15" s="12" t="str">
        <f t="shared" ref="I15:I49" ca="1" si="59">IF(A15="","",INDIRECT("'"&amp;A15&amp;"'!$B$22"))</f>
        <v/>
      </c>
      <c r="J15" s="217" t="str">
        <f t="shared" ref="J15:J51" ca="1" si="60">IF(A15="","",IF(INDIRECT("'"&amp;A15&amp;"'!$B$23")=0,"",INDIRECT("'"&amp;A15&amp;"'!$B$23")))</f>
        <v/>
      </c>
      <c r="K15" s="217" t="str">
        <f t="shared" ref="K15:K51" ca="1" si="61">IF(A15="","",IF(INDIRECT("'"&amp;A15&amp;"'!$B$24")=0,"",INDIRECT("'"&amp;A15&amp;"'!$B$24")))</f>
        <v/>
      </c>
      <c r="L15" s="13" t="str">
        <f t="shared" ref="L15:L49" ca="1" si="62">IF(A15="","",INDIRECT("'"&amp;A15&amp;"'!$B$26"))</f>
        <v/>
      </c>
      <c r="M15" s="12" t="str">
        <f t="shared" ref="M15:M49" ca="1" si="63">IF(A15="","",INDIRECT("'"&amp;A15&amp;"'!$B$27"))</f>
        <v/>
      </c>
      <c r="N15" s="10" t="str">
        <f t="shared" ref="N15:N49" ca="1" si="64">IF(A15="","",INDIRECT("'"&amp;A15&amp;"'!$B$30"))</f>
        <v/>
      </c>
      <c r="O15" s="14" t="str">
        <f t="shared" ref="O15:O49" ca="1" si="65">IF(A15="","",INDIRECT("'"&amp;A15&amp;"'!$I$82"))</f>
        <v/>
      </c>
      <c r="P15" s="14" t="str">
        <f t="shared" ref="P15:P49" ca="1" si="66">IFERROR(Q15-O15,"")</f>
        <v/>
      </c>
      <c r="Q15" s="14" t="str">
        <f t="shared" ref="Q15:Q49" ca="1" si="67">IF(A15="","",INDIRECT("'"&amp;A15&amp;"'!$M$82"))</f>
        <v/>
      </c>
      <c r="R15" s="14" t="str">
        <f t="shared" ref="R15:R49" ca="1" si="68">IFERROR(S15-Q15,"")</f>
        <v/>
      </c>
      <c r="S15" s="14" t="str">
        <f t="shared" ref="S15:S49" ca="1" si="69">IF(A15="","",INDIRECT("'"&amp;A15&amp;"'!$V$82"))</f>
        <v/>
      </c>
      <c r="T15" s="15" t="str">
        <f t="shared" ref="T15:T49" ca="1" si="70">IF(A15="","",INDIRECT("'"&amp;A15&amp;"'!$W$82"))</f>
        <v/>
      </c>
      <c r="U15" s="16" t="str">
        <f t="shared" ref="U15:U49" ca="1" si="71">IF(A15="","",INDIRECT("'"&amp;A15&amp;"'!$B$31"))</f>
        <v/>
      </c>
      <c r="V15" s="30"/>
      <c r="W15" s="30"/>
      <c r="X15" s="1"/>
      <c r="AC15" s="262" t="b" cm="1">
        <f t="array" aca="1" ref="AC15" ca="1">IF($A15="",FALSE,INDIRECT("'"&amp;$A15&amp;"'!$B$15")="Subject Property")</f>
        <v>0</v>
      </c>
    </row>
    <row r="16" spans="1:29" ht="13.5" hidden="1" customHeight="1">
      <c r="C16" s="1" t="str">
        <f t="shared" ca="1" si="54"/>
        <v/>
      </c>
      <c r="D16" s="11"/>
      <c r="E16" s="11" t="str">
        <f t="shared" ca="1" si="55"/>
        <v/>
      </c>
      <c r="F16" s="11" t="str">
        <f t="shared" ca="1" si="56"/>
        <v/>
      </c>
      <c r="G16" s="10" t="str">
        <f t="shared" ca="1" si="57"/>
        <v/>
      </c>
      <c r="H16" s="10" t="str">
        <f t="shared" ca="1" si="58"/>
        <v/>
      </c>
      <c r="I16" s="12" t="str">
        <f t="shared" ca="1" si="59"/>
        <v/>
      </c>
      <c r="J16" s="217" t="str">
        <f t="shared" ca="1" si="60"/>
        <v/>
      </c>
      <c r="K16" s="217" t="str">
        <f t="shared" ca="1" si="61"/>
        <v/>
      </c>
      <c r="L16" s="13" t="str">
        <f t="shared" ca="1" si="62"/>
        <v/>
      </c>
      <c r="M16" s="12" t="str">
        <f t="shared" ca="1" si="63"/>
        <v/>
      </c>
      <c r="N16" s="10" t="str">
        <f t="shared" ca="1" si="64"/>
        <v/>
      </c>
      <c r="O16" s="14" t="str">
        <f t="shared" ca="1" si="65"/>
        <v/>
      </c>
      <c r="P16" s="14" t="str">
        <f t="shared" ca="1" si="66"/>
        <v/>
      </c>
      <c r="Q16" s="14" t="str">
        <f t="shared" ca="1" si="67"/>
        <v/>
      </c>
      <c r="R16" s="14" t="str">
        <f t="shared" ca="1" si="68"/>
        <v/>
      </c>
      <c r="S16" s="14" t="str">
        <f t="shared" ca="1" si="69"/>
        <v/>
      </c>
      <c r="T16" s="15" t="str">
        <f t="shared" ca="1" si="70"/>
        <v/>
      </c>
      <c r="U16" s="16" t="str">
        <f t="shared" ca="1" si="71"/>
        <v/>
      </c>
      <c r="V16" s="30"/>
      <c r="W16" s="30"/>
      <c r="X16" s="1"/>
      <c r="AC16" s="262" t="b" cm="1">
        <f t="array" aca="1" ref="AC16" ca="1">IF($A16="",FALSE,INDIRECT("'"&amp;$A16&amp;"'!$B$15")="Subject Property")</f>
        <v>0</v>
      </c>
    </row>
    <row r="17" spans="3:29" hidden="1">
      <c r="C17" s="1" t="str">
        <f t="shared" ca="1" si="54"/>
        <v/>
      </c>
      <c r="E17" s="11" t="str">
        <f t="shared" ca="1" si="55"/>
        <v/>
      </c>
      <c r="F17" s="11" t="str">
        <f t="shared" ca="1" si="56"/>
        <v/>
      </c>
      <c r="G17" s="10" t="str">
        <f t="shared" ca="1" si="57"/>
        <v/>
      </c>
      <c r="H17" s="10"/>
      <c r="I17" s="12" t="str">
        <f t="shared" ca="1" si="59"/>
        <v/>
      </c>
      <c r="J17" s="217" t="str">
        <f t="shared" ca="1" si="60"/>
        <v/>
      </c>
      <c r="K17" s="217" t="str">
        <f t="shared" ca="1" si="61"/>
        <v/>
      </c>
      <c r="L17" s="13" t="str">
        <f t="shared" ca="1" si="62"/>
        <v/>
      </c>
      <c r="M17" s="12" t="str">
        <f t="shared" ca="1" si="63"/>
        <v/>
      </c>
      <c r="N17" s="10" t="str">
        <f t="shared" ca="1" si="64"/>
        <v/>
      </c>
      <c r="O17" s="14" t="str">
        <f t="shared" ca="1" si="65"/>
        <v/>
      </c>
      <c r="P17" s="14" t="str">
        <f t="shared" ca="1" si="66"/>
        <v/>
      </c>
      <c r="Q17" s="14" t="str">
        <f t="shared" ca="1" si="67"/>
        <v/>
      </c>
      <c r="R17" s="14" t="str">
        <f t="shared" ca="1" si="68"/>
        <v/>
      </c>
      <c r="S17" s="14" t="str">
        <f t="shared" ca="1" si="69"/>
        <v/>
      </c>
      <c r="T17" s="15" t="str">
        <f t="shared" ca="1" si="70"/>
        <v/>
      </c>
      <c r="U17" s="16" t="str">
        <f t="shared" ca="1" si="71"/>
        <v/>
      </c>
      <c r="V17" s="30"/>
      <c r="W17" s="30"/>
      <c r="X17" s="1"/>
      <c r="AC17" s="262" t="b" cm="1">
        <f t="array" aca="1" ref="AC17" ca="1">IF($A17="",FALSE,INDIRECT("'"&amp;$A17&amp;"'!$B$15")="Subject Property")</f>
        <v>0</v>
      </c>
    </row>
    <row r="18" spans="3:29" hidden="1">
      <c r="C18" s="1" t="str">
        <f t="shared" ca="1" si="54"/>
        <v/>
      </c>
      <c r="E18" s="11" t="str">
        <f t="shared" ca="1" si="55"/>
        <v/>
      </c>
      <c r="F18" s="11" t="str">
        <f t="shared" ca="1" si="56"/>
        <v/>
      </c>
      <c r="G18" s="10" t="str">
        <f t="shared" ca="1" si="57"/>
        <v/>
      </c>
      <c r="H18" s="10" t="str">
        <f t="shared" ca="1" si="58"/>
        <v/>
      </c>
      <c r="I18" s="12" t="str">
        <f t="shared" ca="1" si="59"/>
        <v/>
      </c>
      <c r="J18" s="217" t="str">
        <f t="shared" ca="1" si="60"/>
        <v/>
      </c>
      <c r="K18" s="217" t="str">
        <f t="shared" ca="1" si="61"/>
        <v/>
      </c>
      <c r="L18" s="13" t="str">
        <f t="shared" ca="1" si="62"/>
        <v/>
      </c>
      <c r="M18" s="12" t="str">
        <f t="shared" ca="1" si="63"/>
        <v/>
      </c>
      <c r="N18" s="10" t="str">
        <f t="shared" ca="1" si="64"/>
        <v/>
      </c>
      <c r="O18" s="14" t="str">
        <f t="shared" ca="1" si="65"/>
        <v/>
      </c>
      <c r="P18" s="14" t="str">
        <f t="shared" ca="1" si="66"/>
        <v/>
      </c>
      <c r="Q18" s="14" t="str">
        <f t="shared" ca="1" si="67"/>
        <v/>
      </c>
      <c r="R18" s="14" t="str">
        <f t="shared" ca="1" si="68"/>
        <v/>
      </c>
      <c r="S18" s="14" t="str">
        <f t="shared" ca="1" si="69"/>
        <v/>
      </c>
      <c r="T18" s="15" t="str">
        <f t="shared" ca="1" si="70"/>
        <v/>
      </c>
      <c r="U18" s="16" t="str">
        <f t="shared" ca="1" si="71"/>
        <v/>
      </c>
      <c r="V18" s="30"/>
      <c r="W18" s="30"/>
      <c r="X18" s="1"/>
      <c r="AC18" s="262" t="b" cm="1">
        <f t="array" aca="1" ref="AC18" ca="1">IF($A18="",FALSE,INDIRECT("'"&amp;$A18&amp;"'!$B$15")="Subject Property")</f>
        <v>0</v>
      </c>
    </row>
    <row r="19" spans="3:29" hidden="1">
      <c r="C19" s="1" t="str">
        <f t="shared" ca="1" si="54"/>
        <v/>
      </c>
      <c r="E19" s="11" t="str">
        <f t="shared" ca="1" si="55"/>
        <v/>
      </c>
      <c r="F19" s="11" t="str">
        <f t="shared" ca="1" si="56"/>
        <v/>
      </c>
      <c r="G19" s="10" t="str">
        <f t="shared" ca="1" si="57"/>
        <v/>
      </c>
      <c r="H19" s="10" t="str">
        <f t="shared" ca="1" si="58"/>
        <v/>
      </c>
      <c r="I19" s="12" t="str">
        <f t="shared" ca="1" si="59"/>
        <v/>
      </c>
      <c r="J19" s="217" t="str">
        <f t="shared" ca="1" si="60"/>
        <v/>
      </c>
      <c r="K19" s="217" t="str">
        <f t="shared" ca="1" si="61"/>
        <v/>
      </c>
      <c r="L19" s="13" t="str">
        <f t="shared" ca="1" si="62"/>
        <v/>
      </c>
      <c r="M19" s="12" t="str">
        <f t="shared" ca="1" si="63"/>
        <v/>
      </c>
      <c r="N19" s="10" t="str">
        <f t="shared" ca="1" si="64"/>
        <v/>
      </c>
      <c r="O19" s="14" t="str">
        <f t="shared" ca="1" si="65"/>
        <v/>
      </c>
      <c r="P19" s="14" t="str">
        <f t="shared" ca="1" si="66"/>
        <v/>
      </c>
      <c r="Q19" s="14" t="str">
        <f t="shared" ca="1" si="67"/>
        <v/>
      </c>
      <c r="R19" s="14" t="str">
        <f t="shared" ca="1" si="68"/>
        <v/>
      </c>
      <c r="S19" s="14" t="str">
        <f t="shared" ca="1" si="69"/>
        <v/>
      </c>
      <c r="T19" s="15" t="str">
        <f t="shared" ca="1" si="70"/>
        <v/>
      </c>
      <c r="U19" s="16" t="str">
        <f t="shared" ca="1" si="71"/>
        <v/>
      </c>
      <c r="V19" s="30"/>
      <c r="W19" s="30"/>
      <c r="X19" s="1"/>
      <c r="AC19" s="262" t="b" cm="1">
        <f t="array" aca="1" ref="AC19" ca="1">IF($A19="",FALSE,INDIRECT("'"&amp;$A19&amp;"'!$B$15")="Subject Property")</f>
        <v>0</v>
      </c>
    </row>
    <row r="20" spans="3:29" hidden="1">
      <c r="C20" s="1" t="str">
        <f t="shared" ca="1" si="54"/>
        <v/>
      </c>
      <c r="E20" s="11" t="str">
        <f t="shared" ca="1" si="55"/>
        <v/>
      </c>
      <c r="F20" s="11" t="str">
        <f t="shared" ca="1" si="56"/>
        <v/>
      </c>
      <c r="G20" s="10" t="str">
        <f t="shared" ca="1" si="57"/>
        <v/>
      </c>
      <c r="H20" s="10" t="str">
        <f t="shared" ca="1" si="58"/>
        <v/>
      </c>
      <c r="I20" s="12" t="str">
        <f t="shared" ca="1" si="59"/>
        <v/>
      </c>
      <c r="J20" s="217" t="str">
        <f t="shared" ca="1" si="60"/>
        <v/>
      </c>
      <c r="K20" s="217" t="str">
        <f t="shared" ca="1" si="61"/>
        <v/>
      </c>
      <c r="L20" s="13" t="str">
        <f t="shared" ca="1" si="62"/>
        <v/>
      </c>
      <c r="M20" s="12" t="str">
        <f t="shared" ca="1" si="63"/>
        <v/>
      </c>
      <c r="N20" s="10" t="str">
        <f t="shared" ca="1" si="64"/>
        <v/>
      </c>
      <c r="O20" s="14" t="str">
        <f t="shared" ca="1" si="65"/>
        <v/>
      </c>
      <c r="P20" s="14" t="str">
        <f t="shared" ca="1" si="66"/>
        <v/>
      </c>
      <c r="Q20" s="14" t="str">
        <f t="shared" ca="1" si="67"/>
        <v/>
      </c>
      <c r="R20" s="14" t="str">
        <f t="shared" ca="1" si="68"/>
        <v/>
      </c>
      <c r="S20" s="14" t="str">
        <f t="shared" ca="1" si="69"/>
        <v/>
      </c>
      <c r="T20" s="15" t="str">
        <f t="shared" ca="1" si="70"/>
        <v/>
      </c>
      <c r="U20" s="16" t="str">
        <f t="shared" ca="1" si="71"/>
        <v/>
      </c>
      <c r="V20" s="30"/>
      <c r="W20" s="30"/>
      <c r="X20" s="1"/>
      <c r="AC20" s="262" t="b" cm="1">
        <f t="array" aca="1" ref="AC20" ca="1">IF($A20="",FALSE,INDIRECT("'"&amp;$A20&amp;"'!$B$15")="Subject Property")</f>
        <v>0</v>
      </c>
    </row>
    <row r="21" spans="3:29" hidden="1">
      <c r="C21" s="1" t="str">
        <f t="shared" ca="1" si="54"/>
        <v/>
      </c>
      <c r="E21" s="11" t="str">
        <f t="shared" ca="1" si="55"/>
        <v/>
      </c>
      <c r="F21" s="11" t="str">
        <f t="shared" ca="1" si="56"/>
        <v/>
      </c>
      <c r="G21" s="10" t="str">
        <f t="shared" ca="1" si="57"/>
        <v/>
      </c>
      <c r="H21" s="10" t="str">
        <f t="shared" ca="1" si="58"/>
        <v/>
      </c>
      <c r="I21" s="12" t="str">
        <f t="shared" ca="1" si="59"/>
        <v/>
      </c>
      <c r="J21" s="217" t="str">
        <f t="shared" ca="1" si="60"/>
        <v/>
      </c>
      <c r="K21" s="217" t="str">
        <f t="shared" ca="1" si="61"/>
        <v/>
      </c>
      <c r="L21" s="13" t="str">
        <f t="shared" ca="1" si="62"/>
        <v/>
      </c>
      <c r="M21" s="12" t="str">
        <f t="shared" ca="1" si="63"/>
        <v/>
      </c>
      <c r="N21" s="10" t="str">
        <f t="shared" ca="1" si="64"/>
        <v/>
      </c>
      <c r="O21" s="14" t="str">
        <f t="shared" ca="1" si="65"/>
        <v/>
      </c>
      <c r="P21" s="14" t="str">
        <f t="shared" ca="1" si="66"/>
        <v/>
      </c>
      <c r="Q21" s="14" t="str">
        <f t="shared" ca="1" si="67"/>
        <v/>
      </c>
      <c r="R21" s="14" t="str">
        <f t="shared" ca="1" si="68"/>
        <v/>
      </c>
      <c r="S21" s="14" t="str">
        <f t="shared" ca="1" si="69"/>
        <v/>
      </c>
      <c r="T21" s="15" t="str">
        <f t="shared" ca="1" si="70"/>
        <v/>
      </c>
      <c r="U21" s="16" t="str">
        <f t="shared" ca="1" si="71"/>
        <v/>
      </c>
      <c r="V21" s="30"/>
      <c r="W21" s="30"/>
      <c r="X21" s="1"/>
      <c r="AC21" s="262" t="b" cm="1">
        <f t="array" aca="1" ref="AC21" ca="1">IF($A21="",FALSE,INDIRECT("'"&amp;$A21&amp;"'!$B$15")="Subject Property")</f>
        <v>0</v>
      </c>
    </row>
    <row r="22" spans="3:29" hidden="1">
      <c r="C22" s="1" t="str">
        <f t="shared" ca="1" si="54"/>
        <v/>
      </c>
      <c r="E22" s="11" t="str">
        <f t="shared" ca="1" si="55"/>
        <v/>
      </c>
      <c r="F22" s="11" t="str">
        <f t="shared" ca="1" si="56"/>
        <v/>
      </c>
      <c r="G22" s="10" t="str">
        <f t="shared" ca="1" si="57"/>
        <v/>
      </c>
      <c r="H22" s="10" t="str">
        <f t="shared" ca="1" si="58"/>
        <v/>
      </c>
      <c r="I22" s="12" t="str">
        <f t="shared" ca="1" si="59"/>
        <v/>
      </c>
      <c r="J22" s="217" t="str">
        <f t="shared" ca="1" si="60"/>
        <v/>
      </c>
      <c r="K22" s="217" t="str">
        <f t="shared" ca="1" si="61"/>
        <v/>
      </c>
      <c r="L22" s="13" t="str">
        <f t="shared" ca="1" si="62"/>
        <v/>
      </c>
      <c r="M22" s="12" t="str">
        <f t="shared" ca="1" si="63"/>
        <v/>
      </c>
      <c r="N22" s="10" t="str">
        <f t="shared" ca="1" si="64"/>
        <v/>
      </c>
      <c r="O22" s="14" t="str">
        <f t="shared" ca="1" si="65"/>
        <v/>
      </c>
      <c r="P22" s="14" t="str">
        <f t="shared" ca="1" si="66"/>
        <v/>
      </c>
      <c r="Q22" s="14" t="str">
        <f t="shared" ca="1" si="67"/>
        <v/>
      </c>
      <c r="R22" s="14" t="str">
        <f t="shared" ca="1" si="68"/>
        <v/>
      </c>
      <c r="S22" s="14" t="str">
        <f t="shared" ca="1" si="69"/>
        <v/>
      </c>
      <c r="T22" s="15" t="str">
        <f t="shared" ca="1" si="70"/>
        <v/>
      </c>
      <c r="U22" s="16" t="str">
        <f t="shared" ca="1" si="71"/>
        <v/>
      </c>
      <c r="V22" s="30"/>
      <c r="W22" s="30"/>
      <c r="X22" s="1"/>
      <c r="AC22" s="262" t="b" cm="1">
        <f t="array" aca="1" ref="AC22" ca="1">IF($A22="",FALSE,INDIRECT("'"&amp;$A22&amp;"'!$B$15")="Subject Property")</f>
        <v>0</v>
      </c>
    </row>
    <row r="23" spans="3:29" hidden="1">
      <c r="C23" s="1" t="str">
        <f t="shared" ca="1" si="54"/>
        <v/>
      </c>
      <c r="E23" s="11" t="str">
        <f t="shared" ca="1" si="55"/>
        <v/>
      </c>
      <c r="F23" s="11" t="str">
        <f t="shared" ca="1" si="56"/>
        <v/>
      </c>
      <c r="G23" s="10" t="str">
        <f t="shared" ca="1" si="57"/>
        <v/>
      </c>
      <c r="H23" s="10" t="str">
        <f t="shared" ca="1" si="58"/>
        <v/>
      </c>
      <c r="I23" s="12" t="str">
        <f t="shared" ca="1" si="59"/>
        <v/>
      </c>
      <c r="J23" s="217" t="str">
        <f t="shared" ca="1" si="60"/>
        <v/>
      </c>
      <c r="K23" s="217" t="str">
        <f t="shared" ca="1" si="61"/>
        <v/>
      </c>
      <c r="L23" s="13" t="str">
        <f t="shared" ca="1" si="62"/>
        <v/>
      </c>
      <c r="M23" s="12" t="str">
        <f t="shared" ca="1" si="63"/>
        <v/>
      </c>
      <c r="N23" s="10" t="str">
        <f t="shared" ca="1" si="64"/>
        <v/>
      </c>
      <c r="O23" s="14" t="str">
        <f t="shared" ca="1" si="65"/>
        <v/>
      </c>
      <c r="P23" s="14" t="str">
        <f t="shared" ca="1" si="66"/>
        <v/>
      </c>
      <c r="Q23" s="14" t="str">
        <f t="shared" ca="1" si="67"/>
        <v/>
      </c>
      <c r="R23" s="14" t="str">
        <f t="shared" ca="1" si="68"/>
        <v/>
      </c>
      <c r="S23" s="14" t="str">
        <f t="shared" ca="1" si="69"/>
        <v/>
      </c>
      <c r="T23" s="15" t="str">
        <f t="shared" ca="1" si="70"/>
        <v/>
      </c>
      <c r="U23" s="16" t="str">
        <f t="shared" ca="1" si="71"/>
        <v/>
      </c>
      <c r="V23" s="30"/>
      <c r="W23" s="30"/>
      <c r="X23" s="1"/>
      <c r="AC23" s="262" t="b" cm="1">
        <f t="array" aca="1" ref="AC23" ca="1">IF($A23="",FALSE,INDIRECT("'"&amp;$A23&amp;"'!$B$15")="Subject Property")</f>
        <v>0</v>
      </c>
    </row>
    <row r="24" spans="3:29" hidden="1">
      <c r="C24" s="1" t="str">
        <f t="shared" ca="1" si="54"/>
        <v/>
      </c>
      <c r="E24" s="11" t="str">
        <f t="shared" ca="1" si="55"/>
        <v/>
      </c>
      <c r="F24" s="11" t="str">
        <f t="shared" ca="1" si="56"/>
        <v/>
      </c>
      <c r="G24" s="10" t="str">
        <f t="shared" ca="1" si="57"/>
        <v/>
      </c>
      <c r="H24" s="10" t="str">
        <f t="shared" ca="1" si="58"/>
        <v/>
      </c>
      <c r="I24" s="12" t="str">
        <f t="shared" ca="1" si="59"/>
        <v/>
      </c>
      <c r="J24" s="217" t="str">
        <f t="shared" ca="1" si="60"/>
        <v/>
      </c>
      <c r="K24" s="217" t="str">
        <f t="shared" ca="1" si="61"/>
        <v/>
      </c>
      <c r="L24" s="13" t="str">
        <f t="shared" ca="1" si="62"/>
        <v/>
      </c>
      <c r="M24" s="12" t="str">
        <f t="shared" ca="1" si="63"/>
        <v/>
      </c>
      <c r="N24" s="10" t="str">
        <f t="shared" ca="1" si="64"/>
        <v/>
      </c>
      <c r="O24" s="14" t="str">
        <f t="shared" ca="1" si="65"/>
        <v/>
      </c>
      <c r="P24" s="14" t="str">
        <f t="shared" ca="1" si="66"/>
        <v/>
      </c>
      <c r="Q24" s="14" t="str">
        <f t="shared" ca="1" si="67"/>
        <v/>
      </c>
      <c r="R24" s="14" t="str">
        <f t="shared" ca="1" si="68"/>
        <v/>
      </c>
      <c r="S24" s="14" t="str">
        <f t="shared" ca="1" si="69"/>
        <v/>
      </c>
      <c r="T24" s="15" t="str">
        <f t="shared" ca="1" si="70"/>
        <v/>
      </c>
      <c r="U24" s="16" t="str">
        <f t="shared" ca="1" si="71"/>
        <v/>
      </c>
      <c r="V24" s="30"/>
      <c r="W24" s="30"/>
      <c r="X24" s="1"/>
      <c r="AC24" s="262" t="b" cm="1">
        <f t="array" aca="1" ref="AC24" ca="1">IF($A24="",FALSE,INDIRECT("'"&amp;$A24&amp;"'!$B$15")="Subject Property")</f>
        <v>0</v>
      </c>
    </row>
    <row r="25" spans="3:29" hidden="1">
      <c r="C25" s="1" t="str">
        <f t="shared" ca="1" si="54"/>
        <v/>
      </c>
      <c r="E25" s="11" t="str">
        <f t="shared" ca="1" si="55"/>
        <v/>
      </c>
      <c r="F25" s="11" t="str">
        <f t="shared" ca="1" si="56"/>
        <v/>
      </c>
      <c r="G25" s="10" t="str">
        <f t="shared" ca="1" si="57"/>
        <v/>
      </c>
      <c r="H25" s="10" t="str">
        <f t="shared" ca="1" si="58"/>
        <v/>
      </c>
      <c r="I25" s="12" t="str">
        <f t="shared" ca="1" si="59"/>
        <v/>
      </c>
      <c r="J25" s="217" t="str">
        <f t="shared" ca="1" si="60"/>
        <v/>
      </c>
      <c r="K25" s="217" t="str">
        <f t="shared" ca="1" si="61"/>
        <v/>
      </c>
      <c r="L25" s="13" t="str">
        <f t="shared" ca="1" si="62"/>
        <v/>
      </c>
      <c r="M25" s="12" t="str">
        <f t="shared" ca="1" si="63"/>
        <v/>
      </c>
      <c r="N25" s="10" t="str">
        <f t="shared" ca="1" si="64"/>
        <v/>
      </c>
      <c r="O25" s="14" t="str">
        <f t="shared" ca="1" si="65"/>
        <v/>
      </c>
      <c r="P25" s="14" t="str">
        <f t="shared" ca="1" si="66"/>
        <v/>
      </c>
      <c r="Q25" s="14" t="str">
        <f t="shared" ca="1" si="67"/>
        <v/>
      </c>
      <c r="R25" s="14" t="str">
        <f t="shared" ca="1" si="68"/>
        <v/>
      </c>
      <c r="S25" s="14" t="str">
        <f t="shared" ca="1" si="69"/>
        <v/>
      </c>
      <c r="T25" s="15" t="str">
        <f t="shared" ca="1" si="70"/>
        <v/>
      </c>
      <c r="U25" s="16" t="str">
        <f t="shared" ca="1" si="71"/>
        <v/>
      </c>
      <c r="V25" s="30"/>
      <c r="W25" s="30"/>
      <c r="X25" s="1"/>
      <c r="AC25" s="262" t="b" cm="1">
        <f t="array" aca="1" ref="AC25" ca="1">IF($A25="",FALSE,INDIRECT("'"&amp;$A25&amp;"'!$B$15")="Subject Property")</f>
        <v>0</v>
      </c>
    </row>
    <row r="26" spans="3:29" hidden="1">
      <c r="C26" s="1" t="str">
        <f t="shared" ca="1" si="54"/>
        <v/>
      </c>
      <c r="E26" s="11" t="str">
        <f t="shared" ca="1" si="55"/>
        <v/>
      </c>
      <c r="F26" s="11" t="str">
        <f t="shared" ca="1" si="56"/>
        <v/>
      </c>
      <c r="G26" s="10" t="str">
        <f t="shared" ca="1" si="57"/>
        <v/>
      </c>
      <c r="H26" s="10" t="str">
        <f t="shared" ca="1" si="58"/>
        <v/>
      </c>
      <c r="I26" s="12" t="str">
        <f t="shared" ca="1" si="59"/>
        <v/>
      </c>
      <c r="J26" s="217" t="str">
        <f t="shared" ca="1" si="60"/>
        <v/>
      </c>
      <c r="K26" s="217" t="str">
        <f t="shared" ca="1" si="61"/>
        <v/>
      </c>
      <c r="L26" s="13" t="str">
        <f t="shared" ca="1" si="62"/>
        <v/>
      </c>
      <c r="M26" s="12" t="str">
        <f t="shared" ca="1" si="63"/>
        <v/>
      </c>
      <c r="N26" s="10" t="str">
        <f t="shared" ca="1" si="64"/>
        <v/>
      </c>
      <c r="O26" s="14" t="str">
        <f t="shared" ca="1" si="65"/>
        <v/>
      </c>
      <c r="P26" s="14" t="str">
        <f t="shared" ca="1" si="66"/>
        <v/>
      </c>
      <c r="Q26" s="14" t="str">
        <f t="shared" ca="1" si="67"/>
        <v/>
      </c>
      <c r="R26" s="14" t="str">
        <f t="shared" ca="1" si="68"/>
        <v/>
      </c>
      <c r="S26" s="14" t="str">
        <f t="shared" ca="1" si="69"/>
        <v/>
      </c>
      <c r="T26" s="15" t="str">
        <f t="shared" ca="1" si="70"/>
        <v/>
      </c>
      <c r="U26" s="16" t="str">
        <f t="shared" ca="1" si="71"/>
        <v/>
      </c>
      <c r="V26" s="30"/>
      <c r="W26" s="30"/>
      <c r="X26" s="1"/>
      <c r="AC26" s="262" t="b" cm="1">
        <f t="array" aca="1" ref="AC26" ca="1">IF($A26="",FALSE,INDIRECT("'"&amp;$A26&amp;"'!$B$15")="Subject Property")</f>
        <v>0</v>
      </c>
    </row>
    <row r="27" spans="3:29" hidden="1">
      <c r="C27" s="1" t="str">
        <f t="shared" ca="1" si="54"/>
        <v/>
      </c>
      <c r="E27" s="11" t="str">
        <f t="shared" ca="1" si="55"/>
        <v/>
      </c>
      <c r="F27" s="11" t="str">
        <f t="shared" ca="1" si="56"/>
        <v/>
      </c>
      <c r="G27" s="10" t="str">
        <f t="shared" ca="1" si="57"/>
        <v/>
      </c>
      <c r="H27" s="10" t="str">
        <f t="shared" ca="1" si="58"/>
        <v/>
      </c>
      <c r="I27" s="12" t="str">
        <f t="shared" ca="1" si="59"/>
        <v/>
      </c>
      <c r="J27" s="217" t="str">
        <f t="shared" ca="1" si="60"/>
        <v/>
      </c>
      <c r="K27" s="217" t="str">
        <f t="shared" ca="1" si="61"/>
        <v/>
      </c>
      <c r="L27" s="13" t="str">
        <f t="shared" ca="1" si="62"/>
        <v/>
      </c>
      <c r="M27" s="12" t="str">
        <f t="shared" ca="1" si="63"/>
        <v/>
      </c>
      <c r="N27" s="10" t="str">
        <f t="shared" ca="1" si="64"/>
        <v/>
      </c>
      <c r="O27" s="14" t="str">
        <f t="shared" ca="1" si="65"/>
        <v/>
      </c>
      <c r="P27" s="14" t="str">
        <f t="shared" ca="1" si="66"/>
        <v/>
      </c>
      <c r="Q27" s="14" t="str">
        <f t="shared" ca="1" si="67"/>
        <v/>
      </c>
      <c r="R27" s="14" t="str">
        <f t="shared" ca="1" si="68"/>
        <v/>
      </c>
      <c r="S27" s="14" t="str">
        <f t="shared" ca="1" si="69"/>
        <v/>
      </c>
      <c r="T27" s="15" t="str">
        <f t="shared" ca="1" si="70"/>
        <v/>
      </c>
      <c r="U27" s="16" t="str">
        <f t="shared" ca="1" si="71"/>
        <v/>
      </c>
      <c r="V27" s="30"/>
      <c r="W27" s="30"/>
      <c r="X27" s="1"/>
      <c r="AC27" s="262" t="b" cm="1">
        <f t="array" aca="1" ref="AC27" ca="1">IF($A27="",FALSE,INDIRECT("'"&amp;$A27&amp;"'!$B$15")="Subject Property")</f>
        <v>0</v>
      </c>
    </row>
    <row r="28" spans="3:29" hidden="1">
      <c r="C28" s="1" t="str">
        <f t="shared" ca="1" si="54"/>
        <v/>
      </c>
      <c r="E28" s="11" t="str">
        <f t="shared" ca="1" si="55"/>
        <v/>
      </c>
      <c r="F28" s="11" t="str">
        <f t="shared" ca="1" si="56"/>
        <v/>
      </c>
      <c r="G28" s="10" t="str">
        <f t="shared" ca="1" si="57"/>
        <v/>
      </c>
      <c r="H28" s="10" t="str">
        <f t="shared" ca="1" si="58"/>
        <v/>
      </c>
      <c r="I28" s="12" t="str">
        <f t="shared" ca="1" si="59"/>
        <v/>
      </c>
      <c r="J28" s="217" t="str">
        <f t="shared" ca="1" si="60"/>
        <v/>
      </c>
      <c r="K28" s="217" t="str">
        <f t="shared" ca="1" si="61"/>
        <v/>
      </c>
      <c r="L28" s="13" t="str">
        <f t="shared" ca="1" si="62"/>
        <v/>
      </c>
      <c r="M28" s="12" t="str">
        <f t="shared" ca="1" si="63"/>
        <v/>
      </c>
      <c r="N28" s="10" t="str">
        <f t="shared" ca="1" si="64"/>
        <v/>
      </c>
      <c r="O28" s="14" t="str">
        <f t="shared" ca="1" si="65"/>
        <v/>
      </c>
      <c r="P28" s="14" t="str">
        <f t="shared" ca="1" si="66"/>
        <v/>
      </c>
      <c r="Q28" s="14" t="str">
        <f t="shared" ca="1" si="67"/>
        <v/>
      </c>
      <c r="R28" s="14" t="str">
        <f t="shared" ca="1" si="68"/>
        <v/>
      </c>
      <c r="S28" s="14" t="str">
        <f t="shared" ca="1" si="69"/>
        <v/>
      </c>
      <c r="T28" s="15" t="str">
        <f t="shared" ca="1" si="70"/>
        <v/>
      </c>
      <c r="U28" s="16" t="str">
        <f t="shared" ca="1" si="71"/>
        <v/>
      </c>
      <c r="V28" s="30"/>
      <c r="W28" s="30"/>
      <c r="X28" s="1"/>
      <c r="AC28" s="262" t="b" cm="1">
        <f t="array" aca="1" ref="AC28" ca="1">IF($A28="",FALSE,INDIRECT("'"&amp;$A28&amp;"'!$B$15")="Subject Property")</f>
        <v>0</v>
      </c>
    </row>
    <row r="29" spans="3:29" hidden="1">
      <c r="C29" s="1" t="str">
        <f t="shared" ca="1" si="54"/>
        <v/>
      </c>
      <c r="E29" s="11" t="str">
        <f t="shared" ca="1" si="55"/>
        <v/>
      </c>
      <c r="F29" s="11" t="str">
        <f t="shared" ca="1" si="56"/>
        <v/>
      </c>
      <c r="G29" s="10" t="str">
        <f t="shared" ca="1" si="57"/>
        <v/>
      </c>
      <c r="H29" s="10" t="str">
        <f t="shared" ca="1" si="58"/>
        <v/>
      </c>
      <c r="I29" s="12" t="str">
        <f t="shared" ca="1" si="59"/>
        <v/>
      </c>
      <c r="J29" s="217" t="str">
        <f t="shared" ca="1" si="60"/>
        <v/>
      </c>
      <c r="K29" s="217" t="str">
        <f t="shared" ca="1" si="61"/>
        <v/>
      </c>
      <c r="L29" s="13" t="str">
        <f t="shared" ca="1" si="62"/>
        <v/>
      </c>
      <c r="M29" s="12" t="str">
        <f t="shared" ca="1" si="63"/>
        <v/>
      </c>
      <c r="N29" s="10" t="str">
        <f t="shared" ca="1" si="64"/>
        <v/>
      </c>
      <c r="O29" s="14" t="str">
        <f t="shared" ca="1" si="65"/>
        <v/>
      </c>
      <c r="P29" s="14" t="str">
        <f t="shared" ca="1" si="66"/>
        <v/>
      </c>
      <c r="Q29" s="14" t="str">
        <f t="shared" ca="1" si="67"/>
        <v/>
      </c>
      <c r="R29" s="14" t="str">
        <f t="shared" ca="1" si="68"/>
        <v/>
      </c>
      <c r="S29" s="14" t="str">
        <f t="shared" ca="1" si="69"/>
        <v/>
      </c>
      <c r="T29" s="15" t="str">
        <f t="shared" ca="1" si="70"/>
        <v/>
      </c>
      <c r="U29" s="16" t="str">
        <f t="shared" ca="1" si="71"/>
        <v/>
      </c>
      <c r="V29" s="30"/>
      <c r="W29" s="30"/>
      <c r="X29" s="1"/>
      <c r="AC29" s="262" t="b" cm="1">
        <f t="array" aca="1" ref="AC29" ca="1">IF($A29="",FALSE,INDIRECT("'"&amp;$A29&amp;"'!$B$15")="Subject Property")</f>
        <v>0</v>
      </c>
    </row>
    <row r="30" spans="3:29" hidden="1">
      <c r="C30" s="1" t="str">
        <f t="shared" ca="1" si="54"/>
        <v/>
      </c>
      <c r="E30" s="11" t="str">
        <f t="shared" ca="1" si="55"/>
        <v/>
      </c>
      <c r="F30" s="11" t="str">
        <f t="shared" ca="1" si="56"/>
        <v/>
      </c>
      <c r="G30" s="10" t="str">
        <f t="shared" ca="1" si="57"/>
        <v/>
      </c>
      <c r="H30" s="10" t="str">
        <f t="shared" ca="1" si="58"/>
        <v/>
      </c>
      <c r="I30" s="12" t="str">
        <f t="shared" ca="1" si="59"/>
        <v/>
      </c>
      <c r="J30" s="217" t="str">
        <f t="shared" ca="1" si="60"/>
        <v/>
      </c>
      <c r="K30" s="217" t="str">
        <f t="shared" ca="1" si="61"/>
        <v/>
      </c>
      <c r="L30" s="13" t="str">
        <f t="shared" ca="1" si="62"/>
        <v/>
      </c>
      <c r="M30" s="12" t="str">
        <f t="shared" ca="1" si="63"/>
        <v/>
      </c>
      <c r="N30" s="10" t="str">
        <f t="shared" ca="1" si="64"/>
        <v/>
      </c>
      <c r="O30" s="14" t="str">
        <f t="shared" ca="1" si="65"/>
        <v/>
      </c>
      <c r="P30" s="14" t="str">
        <f t="shared" ca="1" si="66"/>
        <v/>
      </c>
      <c r="Q30" s="14" t="str">
        <f t="shared" ca="1" si="67"/>
        <v/>
      </c>
      <c r="R30" s="14" t="str">
        <f t="shared" ca="1" si="68"/>
        <v/>
      </c>
      <c r="S30" s="14" t="str">
        <f t="shared" ca="1" si="69"/>
        <v/>
      </c>
      <c r="T30" s="15" t="str">
        <f t="shared" ca="1" si="70"/>
        <v/>
      </c>
      <c r="U30" s="16" t="str">
        <f t="shared" ca="1" si="71"/>
        <v/>
      </c>
      <c r="V30" s="30"/>
      <c r="W30" s="30"/>
      <c r="X30" s="1"/>
      <c r="AC30" s="262" t="b" cm="1">
        <f t="array" aca="1" ref="AC30" ca="1">IF($A30="",FALSE,INDIRECT("'"&amp;$A30&amp;"'!$B$15")="Subject Property")</f>
        <v>0</v>
      </c>
    </row>
    <row r="31" spans="3:29" hidden="1">
      <c r="C31" s="1" t="str">
        <f t="shared" ca="1" si="54"/>
        <v/>
      </c>
      <c r="E31" s="11" t="str">
        <f t="shared" ca="1" si="55"/>
        <v/>
      </c>
      <c r="F31" s="11" t="str">
        <f t="shared" ca="1" si="56"/>
        <v/>
      </c>
      <c r="G31" s="10" t="str">
        <f t="shared" ca="1" si="57"/>
        <v/>
      </c>
      <c r="H31" s="10" t="str">
        <f t="shared" ca="1" si="58"/>
        <v/>
      </c>
      <c r="I31" s="12" t="str">
        <f t="shared" ca="1" si="59"/>
        <v/>
      </c>
      <c r="J31" s="217" t="str">
        <f t="shared" ca="1" si="60"/>
        <v/>
      </c>
      <c r="K31" s="217" t="str">
        <f t="shared" ca="1" si="61"/>
        <v/>
      </c>
      <c r="L31" s="13" t="str">
        <f t="shared" ca="1" si="62"/>
        <v/>
      </c>
      <c r="M31" s="12" t="str">
        <f t="shared" ca="1" si="63"/>
        <v/>
      </c>
      <c r="N31" s="10" t="str">
        <f t="shared" ca="1" si="64"/>
        <v/>
      </c>
      <c r="O31" s="14" t="str">
        <f t="shared" ca="1" si="65"/>
        <v/>
      </c>
      <c r="P31" s="14" t="str">
        <f t="shared" ca="1" si="66"/>
        <v/>
      </c>
      <c r="Q31" s="14" t="str">
        <f t="shared" ca="1" si="67"/>
        <v/>
      </c>
      <c r="R31" s="14" t="str">
        <f t="shared" ca="1" si="68"/>
        <v/>
      </c>
      <c r="S31" s="14" t="str">
        <f t="shared" ca="1" si="69"/>
        <v/>
      </c>
      <c r="T31" s="15" t="str">
        <f t="shared" ca="1" si="70"/>
        <v/>
      </c>
      <c r="U31" s="16" t="str">
        <f t="shared" ca="1" si="71"/>
        <v/>
      </c>
      <c r="V31" s="30"/>
      <c r="W31" s="30"/>
      <c r="X31" s="1"/>
      <c r="AC31" s="262" t="b" cm="1">
        <f t="array" aca="1" ref="AC31" ca="1">IF($A31="",FALSE,INDIRECT("'"&amp;$A31&amp;"'!$B$15")="Subject Property")</f>
        <v>0</v>
      </c>
    </row>
    <row r="32" spans="3:29" hidden="1">
      <c r="C32" s="1" t="str">
        <f t="shared" ca="1" si="54"/>
        <v/>
      </c>
      <c r="E32" s="11" t="str">
        <f t="shared" ca="1" si="55"/>
        <v/>
      </c>
      <c r="F32" s="11" t="str">
        <f t="shared" ca="1" si="56"/>
        <v/>
      </c>
      <c r="G32" s="10" t="str">
        <f t="shared" ca="1" si="57"/>
        <v/>
      </c>
      <c r="H32" s="10" t="str">
        <f t="shared" ca="1" si="58"/>
        <v/>
      </c>
      <c r="I32" s="12" t="str">
        <f t="shared" ca="1" si="59"/>
        <v/>
      </c>
      <c r="J32" s="217" t="str">
        <f t="shared" ca="1" si="60"/>
        <v/>
      </c>
      <c r="K32" s="217" t="str">
        <f t="shared" ca="1" si="61"/>
        <v/>
      </c>
      <c r="L32" s="13" t="str">
        <f t="shared" ca="1" si="62"/>
        <v/>
      </c>
      <c r="M32" s="12" t="str">
        <f t="shared" ca="1" si="63"/>
        <v/>
      </c>
      <c r="N32" s="10" t="str">
        <f t="shared" ca="1" si="64"/>
        <v/>
      </c>
      <c r="O32" s="14" t="str">
        <f t="shared" ca="1" si="65"/>
        <v/>
      </c>
      <c r="P32" s="14" t="str">
        <f t="shared" ca="1" si="66"/>
        <v/>
      </c>
      <c r="Q32" s="14" t="str">
        <f t="shared" ca="1" si="67"/>
        <v/>
      </c>
      <c r="R32" s="14" t="str">
        <f t="shared" ca="1" si="68"/>
        <v/>
      </c>
      <c r="S32" s="14" t="str">
        <f t="shared" ca="1" si="69"/>
        <v/>
      </c>
      <c r="T32" s="15" t="str">
        <f t="shared" ca="1" si="70"/>
        <v/>
      </c>
      <c r="U32" s="16" t="str">
        <f t="shared" ca="1" si="71"/>
        <v/>
      </c>
      <c r="V32" s="30"/>
      <c r="W32" s="30"/>
      <c r="X32" s="1"/>
      <c r="AC32" s="262" t="b" cm="1">
        <f t="array" aca="1" ref="AC32" ca="1">IF($A32="",FALSE,INDIRECT("'"&amp;$A32&amp;"'!$B$15")="Subject Property")</f>
        <v>0</v>
      </c>
    </row>
    <row r="33" spans="3:29" hidden="1">
      <c r="C33" s="1" t="str">
        <f t="shared" ca="1" si="54"/>
        <v/>
      </c>
      <c r="E33" s="11" t="str">
        <f t="shared" ca="1" si="55"/>
        <v/>
      </c>
      <c r="F33" s="11" t="str">
        <f t="shared" ca="1" si="56"/>
        <v/>
      </c>
      <c r="G33" s="10" t="str">
        <f t="shared" ca="1" si="57"/>
        <v/>
      </c>
      <c r="H33" s="10" t="str">
        <f t="shared" ca="1" si="58"/>
        <v/>
      </c>
      <c r="I33" s="12" t="str">
        <f t="shared" ca="1" si="59"/>
        <v/>
      </c>
      <c r="J33" s="217" t="str">
        <f t="shared" ca="1" si="60"/>
        <v/>
      </c>
      <c r="K33" s="217" t="str">
        <f t="shared" ca="1" si="61"/>
        <v/>
      </c>
      <c r="L33" s="13" t="str">
        <f t="shared" ca="1" si="62"/>
        <v/>
      </c>
      <c r="M33" s="12" t="str">
        <f t="shared" ca="1" si="63"/>
        <v/>
      </c>
      <c r="N33" s="10" t="str">
        <f t="shared" ca="1" si="64"/>
        <v/>
      </c>
      <c r="O33" s="14" t="str">
        <f t="shared" ca="1" si="65"/>
        <v/>
      </c>
      <c r="P33" s="14" t="str">
        <f t="shared" ca="1" si="66"/>
        <v/>
      </c>
      <c r="Q33" s="14" t="str">
        <f t="shared" ca="1" si="67"/>
        <v/>
      </c>
      <c r="R33" s="14" t="str">
        <f t="shared" ca="1" si="68"/>
        <v/>
      </c>
      <c r="S33" s="14" t="str">
        <f t="shared" ca="1" si="69"/>
        <v/>
      </c>
      <c r="T33" s="15" t="str">
        <f t="shared" ca="1" si="70"/>
        <v/>
      </c>
      <c r="U33" s="16" t="str">
        <f t="shared" ca="1" si="71"/>
        <v/>
      </c>
      <c r="V33" s="30"/>
      <c r="W33" s="30"/>
      <c r="X33" s="1"/>
      <c r="AC33" s="262" t="b" cm="1">
        <f t="array" aca="1" ref="AC33" ca="1">IF($A33="",FALSE,INDIRECT("'"&amp;$A33&amp;"'!$B$15")="Subject Property")</f>
        <v>0</v>
      </c>
    </row>
    <row r="34" spans="3:29" hidden="1">
      <c r="C34" s="1" t="str">
        <f t="shared" ca="1" si="54"/>
        <v/>
      </c>
      <c r="E34" s="11" t="str">
        <f t="shared" ca="1" si="55"/>
        <v/>
      </c>
      <c r="F34" s="11" t="str">
        <f t="shared" ca="1" si="56"/>
        <v/>
      </c>
      <c r="G34" s="10" t="str">
        <f t="shared" ca="1" si="57"/>
        <v/>
      </c>
      <c r="H34" s="10" t="str">
        <f t="shared" ca="1" si="58"/>
        <v/>
      </c>
      <c r="I34" s="12" t="str">
        <f t="shared" ca="1" si="59"/>
        <v/>
      </c>
      <c r="J34" s="217" t="str">
        <f t="shared" ca="1" si="60"/>
        <v/>
      </c>
      <c r="K34" s="217" t="str">
        <f t="shared" ca="1" si="61"/>
        <v/>
      </c>
      <c r="L34" s="13" t="str">
        <f t="shared" ca="1" si="62"/>
        <v/>
      </c>
      <c r="M34" s="12" t="str">
        <f t="shared" ca="1" si="63"/>
        <v/>
      </c>
      <c r="N34" s="10" t="str">
        <f t="shared" ca="1" si="64"/>
        <v/>
      </c>
      <c r="O34" s="14" t="str">
        <f t="shared" ca="1" si="65"/>
        <v/>
      </c>
      <c r="P34" s="14" t="str">
        <f t="shared" ca="1" si="66"/>
        <v/>
      </c>
      <c r="Q34" s="14" t="str">
        <f t="shared" ca="1" si="67"/>
        <v/>
      </c>
      <c r="R34" s="14" t="str">
        <f t="shared" ca="1" si="68"/>
        <v/>
      </c>
      <c r="S34" s="14" t="str">
        <f t="shared" ca="1" si="69"/>
        <v/>
      </c>
      <c r="T34" s="15" t="str">
        <f t="shared" ca="1" si="70"/>
        <v/>
      </c>
      <c r="U34" s="16" t="str">
        <f t="shared" ca="1" si="71"/>
        <v/>
      </c>
      <c r="V34" s="30"/>
      <c r="W34" s="30"/>
      <c r="X34" s="1"/>
      <c r="AC34" s="262" t="b" cm="1">
        <f t="array" aca="1" ref="AC34" ca="1">IF($A34="",FALSE,INDIRECT("'"&amp;$A34&amp;"'!$B$15")="Subject Property")</f>
        <v>0</v>
      </c>
    </row>
    <row r="35" spans="3:29" hidden="1">
      <c r="C35" s="1" t="str">
        <f t="shared" ca="1" si="54"/>
        <v/>
      </c>
      <c r="E35" s="11" t="str">
        <f t="shared" ca="1" si="55"/>
        <v/>
      </c>
      <c r="F35" s="11" t="str">
        <f t="shared" ca="1" si="56"/>
        <v/>
      </c>
      <c r="G35" s="10" t="str">
        <f t="shared" ca="1" si="57"/>
        <v/>
      </c>
      <c r="H35" s="10" t="str">
        <f t="shared" ca="1" si="58"/>
        <v/>
      </c>
      <c r="I35" s="12" t="str">
        <f t="shared" ca="1" si="59"/>
        <v/>
      </c>
      <c r="J35" s="217" t="str">
        <f t="shared" ca="1" si="60"/>
        <v/>
      </c>
      <c r="K35" s="217" t="str">
        <f t="shared" ca="1" si="61"/>
        <v/>
      </c>
      <c r="L35" s="13" t="str">
        <f t="shared" ca="1" si="62"/>
        <v/>
      </c>
      <c r="M35" s="12" t="str">
        <f t="shared" ca="1" si="63"/>
        <v/>
      </c>
      <c r="N35" s="10" t="str">
        <f t="shared" ca="1" si="64"/>
        <v/>
      </c>
      <c r="O35" s="14" t="str">
        <f t="shared" ca="1" si="65"/>
        <v/>
      </c>
      <c r="P35" s="14" t="str">
        <f t="shared" ca="1" si="66"/>
        <v/>
      </c>
      <c r="Q35" s="14" t="str">
        <f t="shared" ca="1" si="67"/>
        <v/>
      </c>
      <c r="R35" s="14" t="str">
        <f t="shared" ca="1" si="68"/>
        <v/>
      </c>
      <c r="S35" s="14" t="str">
        <f t="shared" ca="1" si="69"/>
        <v/>
      </c>
      <c r="T35" s="15" t="str">
        <f t="shared" ca="1" si="70"/>
        <v/>
      </c>
      <c r="U35" s="16" t="str">
        <f t="shared" ca="1" si="71"/>
        <v/>
      </c>
      <c r="V35" s="30"/>
      <c r="W35" s="30"/>
      <c r="X35" s="1"/>
      <c r="AC35" s="262" t="b" cm="1">
        <f t="array" aca="1" ref="AC35" ca="1">IF($A35="",FALSE,INDIRECT("'"&amp;$A35&amp;"'!$B$15")="Subject Property")</f>
        <v>0</v>
      </c>
    </row>
    <row r="36" spans="3:29" hidden="1">
      <c r="C36" s="1" t="str">
        <f t="shared" ca="1" si="54"/>
        <v/>
      </c>
      <c r="E36" s="11" t="str">
        <f t="shared" ca="1" si="55"/>
        <v/>
      </c>
      <c r="F36" s="11" t="str">
        <f t="shared" ca="1" si="56"/>
        <v/>
      </c>
      <c r="G36" s="10" t="str">
        <f t="shared" ca="1" si="57"/>
        <v/>
      </c>
      <c r="H36" s="10" t="str">
        <f t="shared" ca="1" si="58"/>
        <v/>
      </c>
      <c r="I36" s="12" t="str">
        <f t="shared" ca="1" si="59"/>
        <v/>
      </c>
      <c r="J36" s="217" t="str">
        <f t="shared" ca="1" si="60"/>
        <v/>
      </c>
      <c r="K36" s="217" t="str">
        <f t="shared" ca="1" si="61"/>
        <v/>
      </c>
      <c r="L36" s="13" t="str">
        <f t="shared" ca="1" si="62"/>
        <v/>
      </c>
      <c r="M36" s="12" t="str">
        <f t="shared" ca="1" si="63"/>
        <v/>
      </c>
      <c r="N36" s="10" t="str">
        <f t="shared" ca="1" si="64"/>
        <v/>
      </c>
      <c r="O36" s="14" t="str">
        <f t="shared" ca="1" si="65"/>
        <v/>
      </c>
      <c r="P36" s="14" t="str">
        <f t="shared" ca="1" si="66"/>
        <v/>
      </c>
      <c r="Q36" s="14" t="str">
        <f t="shared" ca="1" si="67"/>
        <v/>
      </c>
      <c r="R36" s="14" t="str">
        <f t="shared" ca="1" si="68"/>
        <v/>
      </c>
      <c r="S36" s="14" t="str">
        <f t="shared" ca="1" si="69"/>
        <v/>
      </c>
      <c r="T36" s="15" t="str">
        <f t="shared" ca="1" si="70"/>
        <v/>
      </c>
      <c r="U36" s="16" t="str">
        <f t="shared" ca="1" si="71"/>
        <v/>
      </c>
      <c r="V36" s="30"/>
      <c r="W36" s="30"/>
      <c r="X36" s="1"/>
      <c r="AC36" s="262" t="b" cm="1">
        <f t="array" aca="1" ref="AC36" ca="1">IF($A36="",FALSE,INDIRECT("'"&amp;$A36&amp;"'!$B$15")="Subject Property")</f>
        <v>0</v>
      </c>
    </row>
    <row r="37" spans="3:29" hidden="1">
      <c r="C37" s="1" t="str">
        <f t="shared" ca="1" si="54"/>
        <v/>
      </c>
      <c r="E37" s="11" t="str">
        <f t="shared" ca="1" si="55"/>
        <v/>
      </c>
      <c r="F37" s="11" t="str">
        <f t="shared" ca="1" si="56"/>
        <v/>
      </c>
      <c r="G37" s="10" t="str">
        <f t="shared" ca="1" si="57"/>
        <v/>
      </c>
      <c r="H37" s="10" t="str">
        <f t="shared" ca="1" si="58"/>
        <v/>
      </c>
      <c r="I37" s="12" t="str">
        <f t="shared" ca="1" si="59"/>
        <v/>
      </c>
      <c r="J37" s="217" t="str">
        <f t="shared" ca="1" si="60"/>
        <v/>
      </c>
      <c r="K37" s="217" t="str">
        <f t="shared" ca="1" si="61"/>
        <v/>
      </c>
      <c r="L37" s="13" t="str">
        <f t="shared" ca="1" si="62"/>
        <v/>
      </c>
      <c r="M37" s="12" t="str">
        <f t="shared" ca="1" si="63"/>
        <v/>
      </c>
      <c r="N37" s="10" t="str">
        <f t="shared" ca="1" si="64"/>
        <v/>
      </c>
      <c r="O37" s="14" t="str">
        <f t="shared" ca="1" si="65"/>
        <v/>
      </c>
      <c r="P37" s="14" t="str">
        <f t="shared" ca="1" si="66"/>
        <v/>
      </c>
      <c r="Q37" s="14" t="str">
        <f t="shared" ca="1" si="67"/>
        <v/>
      </c>
      <c r="R37" s="14" t="str">
        <f t="shared" ca="1" si="68"/>
        <v/>
      </c>
      <c r="S37" s="14" t="str">
        <f t="shared" ca="1" si="69"/>
        <v/>
      </c>
      <c r="T37" s="15" t="str">
        <f t="shared" ca="1" si="70"/>
        <v/>
      </c>
      <c r="U37" s="16" t="str">
        <f t="shared" ca="1" si="71"/>
        <v/>
      </c>
      <c r="V37" s="30"/>
      <c r="W37" s="30"/>
      <c r="X37" s="1"/>
      <c r="AC37" s="262" t="b" cm="1">
        <f t="array" aca="1" ref="AC37" ca="1">IF($A37="",FALSE,INDIRECT("'"&amp;$A37&amp;"'!$B$15")="Subject Property")</f>
        <v>0</v>
      </c>
    </row>
    <row r="38" spans="3:29" hidden="1">
      <c r="C38" s="1" t="str">
        <f t="shared" ca="1" si="54"/>
        <v/>
      </c>
      <c r="E38" s="11" t="str">
        <f t="shared" ca="1" si="55"/>
        <v/>
      </c>
      <c r="F38" s="11" t="str">
        <f t="shared" ca="1" si="56"/>
        <v/>
      </c>
      <c r="G38" s="10" t="str">
        <f t="shared" ca="1" si="57"/>
        <v/>
      </c>
      <c r="H38" s="10" t="str">
        <f t="shared" ca="1" si="58"/>
        <v/>
      </c>
      <c r="I38" s="12" t="str">
        <f t="shared" ca="1" si="59"/>
        <v/>
      </c>
      <c r="J38" s="217" t="str">
        <f t="shared" ca="1" si="60"/>
        <v/>
      </c>
      <c r="K38" s="217" t="str">
        <f t="shared" ca="1" si="61"/>
        <v/>
      </c>
      <c r="L38" s="13" t="str">
        <f t="shared" ca="1" si="62"/>
        <v/>
      </c>
      <c r="M38" s="12" t="str">
        <f t="shared" ca="1" si="63"/>
        <v/>
      </c>
      <c r="N38" s="10" t="str">
        <f t="shared" ca="1" si="64"/>
        <v/>
      </c>
      <c r="O38" s="14" t="str">
        <f t="shared" ca="1" si="65"/>
        <v/>
      </c>
      <c r="P38" s="14" t="str">
        <f t="shared" ca="1" si="66"/>
        <v/>
      </c>
      <c r="Q38" s="14" t="str">
        <f t="shared" ca="1" si="67"/>
        <v/>
      </c>
      <c r="R38" s="14" t="str">
        <f t="shared" ca="1" si="68"/>
        <v/>
      </c>
      <c r="S38" s="14" t="str">
        <f t="shared" ca="1" si="69"/>
        <v/>
      </c>
      <c r="T38" s="15" t="str">
        <f t="shared" ca="1" si="70"/>
        <v/>
      </c>
      <c r="U38" s="16" t="str">
        <f t="shared" ca="1" si="71"/>
        <v/>
      </c>
      <c r="V38" s="30"/>
      <c r="W38" s="30"/>
      <c r="X38" s="1"/>
      <c r="AC38" s="262" t="b" cm="1">
        <f t="array" aca="1" ref="AC38" ca="1">IF($A38="",FALSE,INDIRECT("'"&amp;$A38&amp;"'!$B$15")="Subject Property")</f>
        <v>0</v>
      </c>
    </row>
    <row r="39" spans="3:29" hidden="1">
      <c r="C39" s="1" t="str">
        <f t="shared" ca="1" si="54"/>
        <v/>
      </c>
      <c r="E39" s="11" t="str">
        <f t="shared" ca="1" si="55"/>
        <v/>
      </c>
      <c r="F39" s="11" t="str">
        <f t="shared" ca="1" si="56"/>
        <v/>
      </c>
      <c r="G39" s="10" t="str">
        <f t="shared" ca="1" si="57"/>
        <v/>
      </c>
      <c r="H39" s="10" t="str">
        <f t="shared" ca="1" si="58"/>
        <v/>
      </c>
      <c r="I39" s="12" t="str">
        <f t="shared" ca="1" si="59"/>
        <v/>
      </c>
      <c r="J39" s="217" t="str">
        <f t="shared" ca="1" si="60"/>
        <v/>
      </c>
      <c r="K39" s="217" t="str">
        <f t="shared" ca="1" si="61"/>
        <v/>
      </c>
      <c r="L39" s="13" t="str">
        <f t="shared" ca="1" si="62"/>
        <v/>
      </c>
      <c r="M39" s="12" t="str">
        <f t="shared" ca="1" si="63"/>
        <v/>
      </c>
      <c r="N39" s="10" t="str">
        <f t="shared" ca="1" si="64"/>
        <v/>
      </c>
      <c r="O39" s="14" t="str">
        <f t="shared" ca="1" si="65"/>
        <v/>
      </c>
      <c r="P39" s="14" t="str">
        <f t="shared" ca="1" si="66"/>
        <v/>
      </c>
      <c r="Q39" s="14" t="str">
        <f t="shared" ca="1" si="67"/>
        <v/>
      </c>
      <c r="R39" s="14" t="str">
        <f t="shared" ca="1" si="68"/>
        <v/>
      </c>
      <c r="S39" s="14" t="str">
        <f t="shared" ca="1" si="69"/>
        <v/>
      </c>
      <c r="T39" s="15" t="str">
        <f t="shared" ca="1" si="70"/>
        <v/>
      </c>
      <c r="U39" s="16" t="str">
        <f t="shared" ca="1" si="71"/>
        <v/>
      </c>
      <c r="V39" s="30"/>
      <c r="W39" s="30"/>
      <c r="X39" s="1"/>
      <c r="AC39" s="262" t="b" cm="1">
        <f t="array" aca="1" ref="AC39" ca="1">IF($A39="",FALSE,INDIRECT("'"&amp;$A39&amp;"'!$B$15")="Subject Property")</f>
        <v>0</v>
      </c>
    </row>
    <row r="40" spans="3:29" hidden="1">
      <c r="C40" s="1" t="str">
        <f t="shared" ca="1" si="54"/>
        <v/>
      </c>
      <c r="E40" s="11" t="str">
        <f t="shared" ca="1" si="55"/>
        <v/>
      </c>
      <c r="F40" s="11" t="str">
        <f t="shared" ca="1" si="56"/>
        <v/>
      </c>
      <c r="G40" s="10" t="str">
        <f t="shared" ca="1" si="57"/>
        <v/>
      </c>
      <c r="H40" s="10" t="str">
        <f t="shared" ca="1" si="58"/>
        <v/>
      </c>
      <c r="I40" s="12" t="str">
        <f t="shared" ca="1" si="59"/>
        <v/>
      </c>
      <c r="J40" s="217" t="str">
        <f t="shared" ca="1" si="60"/>
        <v/>
      </c>
      <c r="K40" s="217" t="str">
        <f t="shared" ca="1" si="61"/>
        <v/>
      </c>
      <c r="L40" s="13" t="str">
        <f t="shared" ca="1" si="62"/>
        <v/>
      </c>
      <c r="M40" s="12" t="str">
        <f t="shared" ca="1" si="63"/>
        <v/>
      </c>
      <c r="N40" s="10" t="str">
        <f t="shared" ca="1" si="64"/>
        <v/>
      </c>
      <c r="O40" s="14" t="str">
        <f t="shared" ca="1" si="65"/>
        <v/>
      </c>
      <c r="P40" s="14" t="str">
        <f t="shared" ca="1" si="66"/>
        <v/>
      </c>
      <c r="Q40" s="14" t="str">
        <f t="shared" ca="1" si="67"/>
        <v/>
      </c>
      <c r="R40" s="14" t="str">
        <f t="shared" ca="1" si="68"/>
        <v/>
      </c>
      <c r="S40" s="14" t="str">
        <f t="shared" ca="1" si="69"/>
        <v/>
      </c>
      <c r="T40" s="15" t="str">
        <f t="shared" ca="1" si="70"/>
        <v/>
      </c>
      <c r="U40" s="16" t="str">
        <f t="shared" ca="1" si="71"/>
        <v/>
      </c>
      <c r="V40" s="30"/>
      <c r="W40" s="30"/>
      <c r="X40" s="1"/>
      <c r="AC40" s="262" t="b" cm="1">
        <f t="array" aca="1" ref="AC40" ca="1">IF($A40="",FALSE,INDIRECT("'"&amp;$A40&amp;"'!$B$15")="Subject Property")</f>
        <v>0</v>
      </c>
    </row>
    <row r="41" spans="3:29" hidden="1">
      <c r="C41" s="1" t="str">
        <f t="shared" ca="1" si="54"/>
        <v/>
      </c>
      <c r="E41" s="11" t="str">
        <f t="shared" ca="1" si="55"/>
        <v/>
      </c>
      <c r="F41" s="11" t="str">
        <f t="shared" ca="1" si="56"/>
        <v/>
      </c>
      <c r="G41" s="10" t="str">
        <f t="shared" ca="1" si="57"/>
        <v/>
      </c>
      <c r="H41" s="10" t="str">
        <f t="shared" ca="1" si="58"/>
        <v/>
      </c>
      <c r="I41" s="12" t="str">
        <f t="shared" ca="1" si="59"/>
        <v/>
      </c>
      <c r="J41" s="217" t="str">
        <f t="shared" ca="1" si="60"/>
        <v/>
      </c>
      <c r="K41" s="217" t="str">
        <f t="shared" ca="1" si="61"/>
        <v/>
      </c>
      <c r="L41" s="13" t="str">
        <f t="shared" ca="1" si="62"/>
        <v/>
      </c>
      <c r="M41" s="12" t="str">
        <f t="shared" ca="1" si="63"/>
        <v/>
      </c>
      <c r="N41" s="10" t="str">
        <f t="shared" ca="1" si="64"/>
        <v/>
      </c>
      <c r="O41" s="14" t="str">
        <f t="shared" ca="1" si="65"/>
        <v/>
      </c>
      <c r="P41" s="14" t="str">
        <f t="shared" ca="1" si="66"/>
        <v/>
      </c>
      <c r="Q41" s="14" t="str">
        <f t="shared" ca="1" si="67"/>
        <v/>
      </c>
      <c r="R41" s="14" t="str">
        <f t="shared" ca="1" si="68"/>
        <v/>
      </c>
      <c r="S41" s="14" t="str">
        <f t="shared" ca="1" si="69"/>
        <v/>
      </c>
      <c r="T41" s="15" t="str">
        <f t="shared" ca="1" si="70"/>
        <v/>
      </c>
      <c r="U41" s="16" t="str">
        <f t="shared" ca="1" si="71"/>
        <v/>
      </c>
      <c r="V41" s="30"/>
      <c r="W41" s="30"/>
      <c r="X41" s="1"/>
      <c r="AC41" s="262" t="b" cm="1">
        <f t="array" aca="1" ref="AC41" ca="1">IF($A41="",FALSE,INDIRECT("'"&amp;$A41&amp;"'!$B$15")="Subject Property")</f>
        <v>0</v>
      </c>
    </row>
    <row r="42" spans="3:29" hidden="1">
      <c r="C42" s="1" t="str">
        <f t="shared" ca="1" si="54"/>
        <v/>
      </c>
      <c r="E42" s="11" t="str">
        <f t="shared" ca="1" si="55"/>
        <v/>
      </c>
      <c r="F42" s="11" t="str">
        <f t="shared" ca="1" si="56"/>
        <v/>
      </c>
      <c r="G42" s="10" t="str">
        <f t="shared" ca="1" si="57"/>
        <v/>
      </c>
      <c r="H42" s="10" t="str">
        <f t="shared" ca="1" si="58"/>
        <v/>
      </c>
      <c r="I42" s="12" t="str">
        <f t="shared" ca="1" si="59"/>
        <v/>
      </c>
      <c r="J42" s="217" t="str">
        <f t="shared" ca="1" si="60"/>
        <v/>
      </c>
      <c r="K42" s="217" t="str">
        <f t="shared" ca="1" si="61"/>
        <v/>
      </c>
      <c r="L42" s="13" t="str">
        <f t="shared" ca="1" si="62"/>
        <v/>
      </c>
      <c r="M42" s="12" t="str">
        <f t="shared" ca="1" si="63"/>
        <v/>
      </c>
      <c r="N42" s="10" t="str">
        <f t="shared" ca="1" si="64"/>
        <v/>
      </c>
      <c r="O42" s="14" t="str">
        <f t="shared" ca="1" si="65"/>
        <v/>
      </c>
      <c r="P42" s="14" t="str">
        <f t="shared" ca="1" si="66"/>
        <v/>
      </c>
      <c r="Q42" s="14" t="str">
        <f t="shared" ca="1" si="67"/>
        <v/>
      </c>
      <c r="R42" s="14" t="str">
        <f t="shared" ca="1" si="68"/>
        <v/>
      </c>
      <c r="S42" s="14" t="str">
        <f t="shared" ca="1" si="69"/>
        <v/>
      </c>
      <c r="T42" s="15" t="str">
        <f t="shared" ca="1" si="70"/>
        <v/>
      </c>
      <c r="U42" s="16" t="str">
        <f t="shared" ca="1" si="71"/>
        <v/>
      </c>
      <c r="V42" s="30"/>
      <c r="W42" s="30"/>
      <c r="X42" s="1"/>
      <c r="AC42" s="262" t="b" cm="1">
        <f t="array" aca="1" ref="AC42" ca="1">IF($A42="",FALSE,INDIRECT("'"&amp;$A42&amp;"'!$B$15")="Subject Property")</f>
        <v>0</v>
      </c>
    </row>
    <row r="43" spans="3:29" hidden="1">
      <c r="C43" s="1" t="str">
        <f t="shared" ca="1" si="54"/>
        <v/>
      </c>
      <c r="E43" s="11" t="str">
        <f t="shared" ca="1" si="55"/>
        <v/>
      </c>
      <c r="F43" s="11" t="str">
        <f t="shared" ca="1" si="56"/>
        <v/>
      </c>
      <c r="G43" s="10" t="str">
        <f t="shared" ca="1" si="57"/>
        <v/>
      </c>
      <c r="H43" s="10" t="str">
        <f t="shared" ca="1" si="58"/>
        <v/>
      </c>
      <c r="I43" s="12" t="str">
        <f t="shared" ca="1" si="59"/>
        <v/>
      </c>
      <c r="J43" s="217" t="str">
        <f t="shared" ca="1" si="60"/>
        <v/>
      </c>
      <c r="K43" s="217" t="str">
        <f t="shared" ca="1" si="61"/>
        <v/>
      </c>
      <c r="L43" s="13" t="str">
        <f t="shared" ca="1" si="62"/>
        <v/>
      </c>
      <c r="M43" s="12" t="str">
        <f t="shared" ca="1" si="63"/>
        <v/>
      </c>
      <c r="N43" s="10" t="str">
        <f t="shared" ca="1" si="64"/>
        <v/>
      </c>
      <c r="O43" s="14" t="str">
        <f t="shared" ca="1" si="65"/>
        <v/>
      </c>
      <c r="P43" s="14" t="str">
        <f t="shared" ca="1" si="66"/>
        <v/>
      </c>
      <c r="Q43" s="14" t="str">
        <f t="shared" ca="1" si="67"/>
        <v/>
      </c>
      <c r="R43" s="14" t="str">
        <f t="shared" ca="1" si="68"/>
        <v/>
      </c>
      <c r="S43" s="14" t="str">
        <f t="shared" ca="1" si="69"/>
        <v/>
      </c>
      <c r="T43" s="15" t="str">
        <f t="shared" ca="1" si="70"/>
        <v/>
      </c>
      <c r="U43" s="16" t="str">
        <f t="shared" ca="1" si="71"/>
        <v/>
      </c>
      <c r="V43" s="30"/>
      <c r="W43" s="30"/>
      <c r="X43" s="1"/>
      <c r="AC43" s="262" t="b" cm="1">
        <f t="array" aca="1" ref="AC43" ca="1">IF($A43="",FALSE,INDIRECT("'"&amp;$A43&amp;"'!$B$15")="Subject Property")</f>
        <v>0</v>
      </c>
    </row>
    <row r="44" spans="3:29" hidden="1">
      <c r="C44" s="1" t="str">
        <f t="shared" ca="1" si="54"/>
        <v/>
      </c>
      <c r="E44" s="11" t="str">
        <f t="shared" ca="1" si="55"/>
        <v/>
      </c>
      <c r="F44" s="11" t="str">
        <f t="shared" ca="1" si="56"/>
        <v/>
      </c>
      <c r="G44" s="10" t="str">
        <f t="shared" ca="1" si="57"/>
        <v/>
      </c>
      <c r="H44" s="10" t="str">
        <f t="shared" ca="1" si="58"/>
        <v/>
      </c>
      <c r="I44" s="12" t="str">
        <f t="shared" ca="1" si="59"/>
        <v/>
      </c>
      <c r="J44" s="217" t="str">
        <f t="shared" ca="1" si="60"/>
        <v/>
      </c>
      <c r="K44" s="217" t="str">
        <f t="shared" ca="1" si="61"/>
        <v/>
      </c>
      <c r="L44" s="13" t="str">
        <f t="shared" ca="1" si="62"/>
        <v/>
      </c>
      <c r="M44" s="12" t="str">
        <f t="shared" ca="1" si="63"/>
        <v/>
      </c>
      <c r="N44" s="10" t="str">
        <f t="shared" ca="1" si="64"/>
        <v/>
      </c>
      <c r="O44" s="14" t="str">
        <f t="shared" ca="1" si="65"/>
        <v/>
      </c>
      <c r="P44" s="14" t="str">
        <f t="shared" ca="1" si="66"/>
        <v/>
      </c>
      <c r="Q44" s="14" t="str">
        <f t="shared" ca="1" si="67"/>
        <v/>
      </c>
      <c r="R44" s="14" t="str">
        <f t="shared" ca="1" si="68"/>
        <v/>
      </c>
      <c r="S44" s="14" t="str">
        <f t="shared" ca="1" si="69"/>
        <v/>
      </c>
      <c r="T44" s="15" t="str">
        <f t="shared" ca="1" si="70"/>
        <v/>
      </c>
      <c r="U44" s="16" t="str">
        <f t="shared" ca="1" si="71"/>
        <v/>
      </c>
      <c r="V44" s="30"/>
      <c r="W44" s="30"/>
      <c r="X44" s="1"/>
      <c r="AC44" s="262" t="b" cm="1">
        <f t="array" aca="1" ref="AC44" ca="1">IF($A44="",FALSE,INDIRECT("'"&amp;$A44&amp;"'!$B$15")="Subject Property")</f>
        <v>0</v>
      </c>
    </row>
    <row r="45" spans="3:29" hidden="1">
      <c r="C45" s="1" t="str">
        <f t="shared" ca="1" si="54"/>
        <v/>
      </c>
      <c r="E45" s="11" t="str">
        <f t="shared" ca="1" si="55"/>
        <v/>
      </c>
      <c r="F45" s="11" t="str">
        <f t="shared" ca="1" si="56"/>
        <v/>
      </c>
      <c r="G45" s="10" t="str">
        <f t="shared" ca="1" si="57"/>
        <v/>
      </c>
      <c r="H45" s="10" t="str">
        <f t="shared" ca="1" si="58"/>
        <v/>
      </c>
      <c r="I45" s="12" t="str">
        <f t="shared" ca="1" si="59"/>
        <v/>
      </c>
      <c r="J45" s="217" t="str">
        <f t="shared" ca="1" si="60"/>
        <v/>
      </c>
      <c r="K45" s="217" t="str">
        <f t="shared" ca="1" si="61"/>
        <v/>
      </c>
      <c r="L45" s="13" t="str">
        <f t="shared" ca="1" si="62"/>
        <v/>
      </c>
      <c r="M45" s="12" t="str">
        <f t="shared" ca="1" si="63"/>
        <v/>
      </c>
      <c r="N45" s="10" t="str">
        <f t="shared" ca="1" si="64"/>
        <v/>
      </c>
      <c r="O45" s="14" t="str">
        <f t="shared" ca="1" si="65"/>
        <v/>
      </c>
      <c r="P45" s="14" t="str">
        <f t="shared" ca="1" si="66"/>
        <v/>
      </c>
      <c r="Q45" s="14" t="str">
        <f t="shared" ca="1" si="67"/>
        <v/>
      </c>
      <c r="R45" s="14" t="str">
        <f t="shared" ca="1" si="68"/>
        <v/>
      </c>
      <c r="S45" s="14" t="str">
        <f t="shared" ca="1" si="69"/>
        <v/>
      </c>
      <c r="T45" s="15" t="str">
        <f t="shared" ca="1" si="70"/>
        <v/>
      </c>
      <c r="U45" s="16" t="str">
        <f t="shared" ca="1" si="71"/>
        <v/>
      </c>
      <c r="V45" s="30"/>
      <c r="W45" s="30"/>
      <c r="X45" s="1"/>
      <c r="AC45" s="262" t="b" cm="1">
        <f t="array" aca="1" ref="AC45" ca="1">IF($A45="",FALSE,INDIRECT("'"&amp;$A45&amp;"'!$B$15")="Subject Property")</f>
        <v>0</v>
      </c>
    </row>
    <row r="46" spans="3:29" hidden="1">
      <c r="C46" s="1" t="str">
        <f t="shared" ca="1" si="54"/>
        <v/>
      </c>
      <c r="E46" s="11" t="str">
        <f t="shared" ca="1" si="55"/>
        <v/>
      </c>
      <c r="F46" s="11" t="str">
        <f t="shared" ca="1" si="56"/>
        <v/>
      </c>
      <c r="G46" s="10" t="str">
        <f t="shared" ca="1" si="57"/>
        <v/>
      </c>
      <c r="H46" s="10" t="str">
        <f t="shared" ca="1" si="58"/>
        <v/>
      </c>
      <c r="I46" s="12" t="str">
        <f t="shared" ca="1" si="59"/>
        <v/>
      </c>
      <c r="J46" s="217" t="str">
        <f t="shared" ca="1" si="60"/>
        <v/>
      </c>
      <c r="K46" s="217" t="str">
        <f t="shared" ca="1" si="61"/>
        <v/>
      </c>
      <c r="L46" s="13" t="str">
        <f t="shared" ca="1" si="62"/>
        <v/>
      </c>
      <c r="M46" s="12" t="str">
        <f t="shared" ca="1" si="63"/>
        <v/>
      </c>
      <c r="N46" s="10" t="str">
        <f t="shared" ca="1" si="64"/>
        <v/>
      </c>
      <c r="O46" s="14" t="str">
        <f t="shared" ca="1" si="65"/>
        <v/>
      </c>
      <c r="P46" s="14" t="str">
        <f t="shared" ca="1" si="66"/>
        <v/>
      </c>
      <c r="Q46" s="14" t="str">
        <f t="shared" ca="1" si="67"/>
        <v/>
      </c>
      <c r="R46" s="14" t="str">
        <f t="shared" ca="1" si="68"/>
        <v/>
      </c>
      <c r="S46" s="14" t="str">
        <f t="shared" ca="1" si="69"/>
        <v/>
      </c>
      <c r="T46" s="15" t="str">
        <f t="shared" ca="1" si="70"/>
        <v/>
      </c>
      <c r="U46" s="16" t="str">
        <f t="shared" ca="1" si="71"/>
        <v/>
      </c>
      <c r="V46" s="30"/>
      <c r="W46" s="30"/>
      <c r="X46" s="1"/>
      <c r="AC46" s="262" t="b" cm="1">
        <f t="array" aca="1" ref="AC46" ca="1">IF($A46="",FALSE,INDIRECT("'"&amp;$A46&amp;"'!$B$15")="Subject Property")</f>
        <v>0</v>
      </c>
    </row>
    <row r="47" spans="3:29" hidden="1">
      <c r="C47" s="1" t="str">
        <f t="shared" ca="1" si="54"/>
        <v/>
      </c>
      <c r="E47" s="11" t="str">
        <f t="shared" ca="1" si="55"/>
        <v/>
      </c>
      <c r="F47" s="11" t="str">
        <f t="shared" ca="1" si="56"/>
        <v/>
      </c>
      <c r="G47" s="10" t="str">
        <f t="shared" ca="1" si="57"/>
        <v/>
      </c>
      <c r="H47" s="10" t="str">
        <f t="shared" ca="1" si="58"/>
        <v/>
      </c>
      <c r="I47" s="12" t="str">
        <f t="shared" ca="1" si="59"/>
        <v/>
      </c>
      <c r="J47" s="217" t="str">
        <f t="shared" ca="1" si="60"/>
        <v/>
      </c>
      <c r="K47" s="217" t="str">
        <f t="shared" ca="1" si="61"/>
        <v/>
      </c>
      <c r="L47" s="13" t="str">
        <f t="shared" ca="1" si="62"/>
        <v/>
      </c>
      <c r="M47" s="12" t="str">
        <f t="shared" ca="1" si="63"/>
        <v/>
      </c>
      <c r="N47" s="10" t="str">
        <f t="shared" ca="1" si="64"/>
        <v/>
      </c>
      <c r="O47" s="14" t="str">
        <f t="shared" ca="1" si="65"/>
        <v/>
      </c>
      <c r="P47" s="14" t="str">
        <f t="shared" ca="1" si="66"/>
        <v/>
      </c>
      <c r="Q47" s="14" t="str">
        <f t="shared" ca="1" si="67"/>
        <v/>
      </c>
      <c r="R47" s="14" t="str">
        <f t="shared" ca="1" si="68"/>
        <v/>
      </c>
      <c r="S47" s="14" t="str">
        <f t="shared" ca="1" si="69"/>
        <v/>
      </c>
      <c r="T47" s="15" t="str">
        <f t="shared" ca="1" si="70"/>
        <v/>
      </c>
      <c r="U47" s="16" t="str">
        <f t="shared" ca="1" si="71"/>
        <v/>
      </c>
      <c r="V47" s="30"/>
      <c r="W47" s="30"/>
      <c r="X47" s="1"/>
      <c r="AC47" s="262" t="b" cm="1">
        <f t="array" aca="1" ref="AC47" ca="1">IF($A47="",FALSE,INDIRECT("'"&amp;$A47&amp;"'!$B$15")="Subject Property")</f>
        <v>0</v>
      </c>
    </row>
    <row r="48" spans="3:29" hidden="1">
      <c r="C48" s="1" t="str">
        <f t="shared" ca="1" si="54"/>
        <v/>
      </c>
      <c r="E48" s="11" t="str">
        <f t="shared" ca="1" si="55"/>
        <v/>
      </c>
      <c r="F48" s="11" t="str">
        <f t="shared" ca="1" si="56"/>
        <v/>
      </c>
      <c r="G48" s="10" t="str">
        <f t="shared" ca="1" si="57"/>
        <v/>
      </c>
      <c r="H48" s="10" t="str">
        <f t="shared" ca="1" si="58"/>
        <v/>
      </c>
      <c r="I48" s="12" t="str">
        <f t="shared" ca="1" si="59"/>
        <v/>
      </c>
      <c r="J48" s="217" t="str">
        <f t="shared" ca="1" si="60"/>
        <v/>
      </c>
      <c r="K48" s="217" t="str">
        <f t="shared" ca="1" si="61"/>
        <v/>
      </c>
      <c r="L48" s="13" t="str">
        <f t="shared" ca="1" si="62"/>
        <v/>
      </c>
      <c r="M48" s="12" t="str">
        <f t="shared" ca="1" si="63"/>
        <v/>
      </c>
      <c r="N48" s="10" t="str">
        <f t="shared" ca="1" si="64"/>
        <v/>
      </c>
      <c r="O48" s="14" t="str">
        <f t="shared" ca="1" si="65"/>
        <v/>
      </c>
      <c r="P48" s="14" t="str">
        <f t="shared" ca="1" si="66"/>
        <v/>
      </c>
      <c r="Q48" s="14" t="str">
        <f t="shared" ca="1" si="67"/>
        <v/>
      </c>
      <c r="R48" s="14" t="str">
        <f t="shared" ca="1" si="68"/>
        <v/>
      </c>
      <c r="S48" s="14" t="str">
        <f t="shared" ca="1" si="69"/>
        <v/>
      </c>
      <c r="T48" s="15" t="str">
        <f t="shared" ca="1" si="70"/>
        <v/>
      </c>
      <c r="U48" s="16" t="str">
        <f t="shared" ca="1" si="71"/>
        <v/>
      </c>
      <c r="V48" s="30"/>
      <c r="W48" s="30"/>
      <c r="X48" s="1"/>
      <c r="AC48" s="262" t="b" cm="1">
        <f t="array" aca="1" ref="AC48" ca="1">IF($A48="",FALSE,INDIRECT("'"&amp;$A48&amp;"'!$B$15")="Subject Property")</f>
        <v>0</v>
      </c>
    </row>
    <row r="49" spans="1:29" ht="25.5" hidden="1" customHeight="1">
      <c r="C49" s="1" t="str">
        <f t="shared" ca="1" si="54"/>
        <v/>
      </c>
      <c r="E49" s="11" t="str">
        <f t="shared" ca="1" si="55"/>
        <v/>
      </c>
      <c r="F49" s="11" t="str">
        <f t="shared" ca="1" si="56"/>
        <v/>
      </c>
      <c r="G49" s="10" t="str">
        <f t="shared" ca="1" si="57"/>
        <v/>
      </c>
      <c r="H49" s="10" t="str">
        <f t="shared" ca="1" si="58"/>
        <v/>
      </c>
      <c r="I49" s="12" t="str">
        <f t="shared" ca="1" si="59"/>
        <v/>
      </c>
      <c r="J49" s="217" t="str">
        <f t="shared" ca="1" si="60"/>
        <v/>
      </c>
      <c r="K49" s="217" t="str">
        <f t="shared" ca="1" si="61"/>
        <v/>
      </c>
      <c r="L49" s="13" t="str">
        <f t="shared" ca="1" si="62"/>
        <v/>
      </c>
      <c r="M49" s="12" t="str">
        <f t="shared" ca="1" si="63"/>
        <v/>
      </c>
      <c r="N49" s="10" t="str">
        <f t="shared" ca="1" si="64"/>
        <v/>
      </c>
      <c r="O49" s="14" t="str">
        <f t="shared" ca="1" si="65"/>
        <v/>
      </c>
      <c r="P49" s="14" t="str">
        <f t="shared" ca="1" si="66"/>
        <v/>
      </c>
      <c r="Q49" s="14" t="str">
        <f t="shared" ca="1" si="67"/>
        <v/>
      </c>
      <c r="R49" s="14" t="str">
        <f t="shared" ca="1" si="68"/>
        <v/>
      </c>
      <c r="S49" s="14" t="str">
        <f t="shared" ca="1" si="69"/>
        <v/>
      </c>
      <c r="T49" s="15" t="str">
        <f t="shared" ca="1" si="70"/>
        <v/>
      </c>
      <c r="U49" s="16" t="str">
        <f t="shared" ca="1" si="71"/>
        <v/>
      </c>
      <c r="V49" s="30"/>
      <c r="W49" s="30"/>
      <c r="X49" s="1"/>
      <c r="AC49" s="262" t="b" cm="1">
        <f t="array" aca="1" ref="AC49" ca="1">IF($A49="",FALSE,INDIRECT("'"&amp;$A49&amp;"'!$B$15")="Subject Property")</f>
        <v>0</v>
      </c>
    </row>
    <row r="50" spans="1:29" ht="14.25" hidden="1" customHeight="1">
      <c r="C50" s="1" t="str">
        <f t="shared" ca="1" si="54"/>
        <v/>
      </c>
      <c r="E50" s="11" t="str">
        <f t="shared" ref="E50:E51" ca="1" si="72">IF(A50="","",INDIRECT("'"&amp;A50&amp;"'!$B$13"))</f>
        <v/>
      </c>
      <c r="F50" s="11" t="str">
        <f t="shared" ref="F50:F51" ca="1" si="73">IF(A50="","",INDIRECT("'"&amp;A50&amp;"'!$B$16"))</f>
        <v/>
      </c>
      <c r="G50" s="10" t="str">
        <f t="shared" ref="G50:G51" ca="1" si="74">IF(A50="","",INDIRECT("'"&amp;A50&amp;"'!$B$14"))</f>
        <v/>
      </c>
      <c r="H50" s="10" t="str">
        <f t="shared" ca="1" si="58"/>
        <v/>
      </c>
      <c r="I50" s="12" t="str">
        <f t="shared" ref="I50:I51" ca="1" si="75">IF(A50="","",INDIRECT("'"&amp;A50&amp;"'!$B$22"))</f>
        <v/>
      </c>
      <c r="J50" s="217" t="str">
        <f t="shared" ca="1" si="60"/>
        <v/>
      </c>
      <c r="K50" s="217" t="str">
        <f t="shared" ca="1" si="61"/>
        <v/>
      </c>
      <c r="L50" s="13" t="str">
        <f t="shared" ref="L50:L51" ca="1" si="76">IF(A50="","",INDIRECT("'"&amp;A50&amp;"'!$B$26"))</f>
        <v/>
      </c>
      <c r="M50" s="12" t="str">
        <f t="shared" ref="M50:M51" ca="1" si="77">IF(A50="","",INDIRECT("'"&amp;A50&amp;"'!$B$27"))</f>
        <v/>
      </c>
      <c r="N50" s="10" t="str">
        <f t="shared" ref="N50:N51" ca="1" si="78">IF(A50="","",INDIRECT("'"&amp;A50&amp;"'!$B$30"))</f>
        <v/>
      </c>
      <c r="O50" s="14" t="str">
        <f t="shared" ref="O50:O51" ca="1" si="79">IF(A50="","",INDIRECT("'"&amp;A50&amp;"'!$I$82"))</f>
        <v/>
      </c>
      <c r="P50" s="14" t="str">
        <f t="shared" ref="P50:P51" ca="1" si="80">IFERROR(Q50-O50,"")</f>
        <v/>
      </c>
      <c r="Q50" s="14" t="str">
        <f t="shared" ref="Q50:Q51" ca="1" si="81">IF(A50="","",INDIRECT("'"&amp;A50&amp;"'!$M$82"))</f>
        <v/>
      </c>
      <c r="R50" s="14" t="str">
        <f t="shared" ref="R50:R51" ca="1" si="82">IFERROR(S50-Q50,"")</f>
        <v/>
      </c>
      <c r="S50" s="14" t="str">
        <f t="shared" ref="S50:S51" ca="1" si="83">IF(A50="","",INDIRECT("'"&amp;A50&amp;"'!$V$82"))</f>
        <v/>
      </c>
      <c r="T50" s="15" t="str">
        <f t="shared" ref="T50:T51" ca="1" si="84">IF(A50="","",INDIRECT("'"&amp;A50&amp;"'!$W$82"))</f>
        <v/>
      </c>
      <c r="U50" s="16" t="str">
        <f t="shared" ref="U50:U51" ca="1" si="85">IF(A50="","",INDIRECT("'"&amp;A50&amp;"'!$B$31"))</f>
        <v/>
      </c>
      <c r="V50" s="30"/>
      <c r="W50" s="30"/>
      <c r="X50" s="1"/>
      <c r="AC50" s="262" t="b" cm="1">
        <f t="array" aca="1" ref="AC50" ca="1">IF($A50="",FALSE,INDIRECT("'"&amp;$A50&amp;"'!$B$15")="Subject Property")</f>
        <v>0</v>
      </c>
    </row>
    <row r="51" spans="1:29" ht="12" hidden="1" customHeight="1">
      <c r="C51" s="1" t="str">
        <f t="shared" ca="1" si="54"/>
        <v/>
      </c>
      <c r="E51" s="11" t="str">
        <f t="shared" ca="1" si="72"/>
        <v/>
      </c>
      <c r="F51" s="11" t="str">
        <f t="shared" ca="1" si="73"/>
        <v/>
      </c>
      <c r="G51" s="10" t="str">
        <f t="shared" ca="1" si="74"/>
        <v/>
      </c>
      <c r="H51" s="10" t="str">
        <f t="shared" ca="1" si="58"/>
        <v/>
      </c>
      <c r="I51" s="12" t="str">
        <f t="shared" ca="1" si="75"/>
        <v/>
      </c>
      <c r="J51" s="217" t="str">
        <f t="shared" ca="1" si="60"/>
        <v/>
      </c>
      <c r="K51" s="217" t="str">
        <f t="shared" ca="1" si="61"/>
        <v/>
      </c>
      <c r="L51" s="13" t="str">
        <f t="shared" ca="1" si="76"/>
        <v/>
      </c>
      <c r="M51" s="12" t="str">
        <f t="shared" ca="1" si="77"/>
        <v/>
      </c>
      <c r="N51" s="10" t="str">
        <f t="shared" ca="1" si="78"/>
        <v/>
      </c>
      <c r="O51" s="14" t="str">
        <f t="shared" ca="1" si="79"/>
        <v/>
      </c>
      <c r="P51" s="14" t="str">
        <f t="shared" ca="1" si="80"/>
        <v/>
      </c>
      <c r="Q51" s="14" t="str">
        <f t="shared" ca="1" si="81"/>
        <v/>
      </c>
      <c r="R51" s="14" t="str">
        <f t="shared" ca="1" si="82"/>
        <v/>
      </c>
      <c r="S51" s="14" t="str">
        <f t="shared" ca="1" si="83"/>
        <v/>
      </c>
      <c r="T51" s="15" t="str">
        <f t="shared" ca="1" si="84"/>
        <v/>
      </c>
      <c r="U51" s="16" t="str">
        <f t="shared" ca="1" si="85"/>
        <v/>
      </c>
      <c r="V51" s="30"/>
      <c r="W51" s="30"/>
      <c r="X51" s="1"/>
      <c r="AC51" s="262" t="b" cm="1">
        <f t="array" aca="1" ref="AC51" ca="1">IF($A51="",FALSE,INDIRECT("'"&amp;$A51&amp;"'!$B$15")="Subject Property")</f>
        <v>0</v>
      </c>
    </row>
    <row r="52" spans="1:29" s="18" customFormat="1" ht="19.5" customHeight="1">
      <c r="A52" s="218" t="s">
        <v>29</v>
      </c>
      <c r="F52" s="19"/>
      <c r="G52" s="19"/>
      <c r="H52" s="20">
        <f ca="1">SUM(H5:H51)</f>
        <v>2074</v>
      </c>
      <c r="I52" s="21">
        <f ca="1">SUMPRODUCT(I5:I51,$H5:$H51)/$H52</f>
        <v>0.96457020250723235</v>
      </c>
      <c r="J52" s="21"/>
      <c r="K52" s="21"/>
      <c r="L52" s="22">
        <f ca="1">SUMPRODUCT(L5:L51,$H5:$H51)/$H52</f>
        <v>0.72624040501446485</v>
      </c>
      <c r="M52" s="21">
        <f ca="1">SUMPRODUCT(M5:M51,$H5:$H51)/$H52</f>
        <v>0.93955159112825459</v>
      </c>
      <c r="N52" s="23">
        <f ca="1">SUM(N5:N51)</f>
        <v>50</v>
      </c>
      <c r="O52" s="24">
        <f t="shared" ref="O52:T52" ca="1" si="86">SUMPRODUCT(O5:O51,$H5:$H51)/$H52</f>
        <v>938.81436837029889</v>
      </c>
      <c r="P52" s="24">
        <f t="shared" ca="1" si="86"/>
        <v>0</v>
      </c>
      <c r="Q52" s="24">
        <f t="shared" ca="1" si="86"/>
        <v>938.81436837029889</v>
      </c>
      <c r="R52" s="24">
        <f t="shared" ca="1" si="86"/>
        <v>-49.326422372227604</v>
      </c>
      <c r="S52" s="24">
        <f t="shared" ca="1" si="86"/>
        <v>889.48794599807138</v>
      </c>
      <c r="T52" s="25">
        <f t="shared" ca="1" si="86"/>
        <v>0.83176866170781627</v>
      </c>
      <c r="U52" s="26"/>
      <c r="V52" s="30"/>
      <c r="W52" s="30"/>
      <c r="X52" s="1"/>
      <c r="Y52" s="3"/>
      <c r="Z52" s="3"/>
      <c r="AA52" s="3"/>
      <c r="AB52" s="3"/>
      <c r="AC52" s="262"/>
    </row>
    <row r="53" spans="1:29">
      <c r="H53" s="10"/>
      <c r="I53" s="10"/>
      <c r="J53" s="10"/>
      <c r="K53" s="10"/>
      <c r="L53" s="29"/>
      <c r="M53" s="10"/>
      <c r="N53" s="10"/>
      <c r="O53" s="10"/>
      <c r="P53" s="10"/>
      <c r="Q53" s="10"/>
      <c r="R53" s="10"/>
      <c r="S53" s="10"/>
      <c r="T53" s="10"/>
      <c r="U53" s="17"/>
      <c r="V53" s="30"/>
      <c r="W53" s="30"/>
      <c r="Y53" s="1"/>
      <c r="Z53" s="1"/>
      <c r="AA53" s="1"/>
      <c r="AB53" s="1"/>
      <c r="AC53" s="263" t="b" cm="1">
        <f t="array" aca="1" ref="AC53" ca="1">IF($A53="",FALSE,INDIRECT("'"&amp;$A53&amp;"'!$B$15")="Subject Property")</f>
        <v>0</v>
      </c>
    </row>
    <row r="54" spans="1:29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7"/>
      <c r="V54" s="30"/>
      <c r="W54" s="30"/>
      <c r="AC54" s="263"/>
    </row>
    <row r="55" spans="1:29" s="11" customForma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7"/>
      <c r="V55" s="30"/>
      <c r="W55" s="33"/>
      <c r="AC55" s="263" t="e" cm="1">
        <f t="array" aca="1" ref="AC55" ca="1">IF(#REF!="",FALSE,INDIRECT("'"&amp;#REF!&amp;"'!$B$15")="Subject Property")</f>
        <v>#REF!</v>
      </c>
    </row>
    <row r="56" spans="1:29" hidden="1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7"/>
      <c r="V56" s="30"/>
      <c r="W56" s="30"/>
      <c r="AC56" s="263" t="e" cm="1">
        <f t="array" aca="1" ref="AC56" ca="1">IF(#REF!="",FALSE,INDIRECT("'"&amp;#REF!&amp;"'!$B$15")="Subject Property")</f>
        <v>#REF!</v>
      </c>
    </row>
    <row r="57" spans="1:29" hidden="1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7"/>
      <c r="V57" s="30"/>
      <c r="W57" s="30"/>
      <c r="AC57" s="263" t="e" cm="1">
        <f t="array" aca="1" ref="AC57" ca="1">IF(#REF!="",FALSE,INDIRECT("'"&amp;#REF!&amp;"'!$B$15")="Subject Property")</f>
        <v>#REF!</v>
      </c>
    </row>
    <row r="58" spans="1:29" hidden="1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7"/>
      <c r="V58" s="30"/>
      <c r="W58" s="30"/>
      <c r="AC58" s="263" t="e" cm="1">
        <f t="array" aca="1" ref="AC58" ca="1">IF(#REF!="",FALSE,INDIRECT("'"&amp;#REF!&amp;"'!$B$15")="Subject Property")</f>
        <v>#REF!</v>
      </c>
    </row>
    <row r="59" spans="1:29" hidden="1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7"/>
      <c r="V59" s="30"/>
      <c r="W59" s="30"/>
      <c r="AC59" s="263" t="e" cm="1">
        <f t="array" aca="1" ref="AC59" ca="1">IF(#REF!="",FALSE,INDIRECT("'"&amp;#REF!&amp;"'!$B$15")="Subject Property")</f>
        <v>#REF!</v>
      </c>
    </row>
    <row r="60" spans="1:29" hidden="1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7"/>
      <c r="V60" s="30"/>
      <c r="W60" s="30"/>
      <c r="AC60" s="263" t="e" cm="1">
        <f t="array" aca="1" ref="AC60" ca="1">IF(#REF!="",FALSE,INDIRECT("'"&amp;#REF!&amp;"'!$B$15")="Subject Property")</f>
        <v>#REF!</v>
      </c>
    </row>
    <row r="61" spans="1:29" hidden="1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7"/>
      <c r="V61" s="30"/>
      <c r="W61" s="30"/>
      <c r="AC61" s="263" t="e" cm="1">
        <f t="array" aca="1" ref="AC61" ca="1">IF(#REF!="",FALSE,INDIRECT("'"&amp;#REF!&amp;"'!$B$15")="Subject Property")</f>
        <v>#REF!</v>
      </c>
    </row>
    <row r="62" spans="1:29" hidden="1"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7"/>
      <c r="V62" s="30"/>
      <c r="W62" s="30"/>
      <c r="AC62" s="263" t="e" cm="1">
        <f t="array" aca="1" ref="AC62" ca="1">IF(#REF!="",FALSE,INDIRECT("'"&amp;#REF!&amp;"'!$B$15")="Subject Property")</f>
        <v>#REF!</v>
      </c>
    </row>
    <row r="63" spans="1:29" hidden="1"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7"/>
      <c r="V63" s="30"/>
      <c r="W63" s="30"/>
      <c r="AC63" s="263" t="e" cm="1">
        <f t="array" aca="1" ref="AC63" ca="1">IF(#REF!="",FALSE,INDIRECT("'"&amp;#REF!&amp;"'!$B$15")="Subject Property")</f>
        <v>#REF!</v>
      </c>
    </row>
    <row r="64" spans="1:29" ht="21" customHeight="1"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7"/>
      <c r="V64" s="30"/>
      <c r="W64" s="30"/>
      <c r="Y64" s="323"/>
      <c r="Z64" s="323"/>
    </row>
    <row r="65" spans="9:29"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7"/>
      <c r="V65" s="30"/>
      <c r="W65" s="30"/>
    </row>
    <row r="66" spans="9:29" ht="21.75" customHeight="1"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7"/>
      <c r="V66" s="30"/>
      <c r="W66" s="30"/>
      <c r="Z66" s="323"/>
      <c r="AA66" s="323"/>
      <c r="AB66" s="11"/>
      <c r="AC66" s="247"/>
    </row>
    <row r="67" spans="9:29"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7"/>
      <c r="V67" s="30"/>
      <c r="W67" s="30"/>
      <c r="Z67" s="247"/>
      <c r="AA67" s="247"/>
      <c r="AB67" s="11"/>
      <c r="AC67" s="264"/>
    </row>
    <row r="68" spans="9:29" ht="19.5" customHeight="1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7"/>
      <c r="V68" s="30"/>
      <c r="W68" s="30"/>
      <c r="Z68" s="247"/>
      <c r="AA68" s="247"/>
      <c r="AB68" s="11"/>
      <c r="AC68" s="264"/>
    </row>
    <row r="69" spans="9:29"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7"/>
      <c r="V69" s="30"/>
      <c r="W69" s="30"/>
      <c r="AC69" s="31"/>
    </row>
    <row r="70" spans="9:29"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7"/>
      <c r="V70" s="30"/>
      <c r="W70" s="30"/>
      <c r="Y70" s="253"/>
      <c r="Z70" s="10"/>
      <c r="AA70" s="10"/>
      <c r="AB70" s="10"/>
      <c r="AC70" s="31"/>
    </row>
    <row r="71" spans="9:29"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7"/>
      <c r="V71" s="30"/>
      <c r="W71" s="30"/>
      <c r="Y71" s="253"/>
      <c r="Z71" s="35"/>
      <c r="AA71" s="35"/>
      <c r="AB71" s="35"/>
      <c r="AC71" s="173"/>
    </row>
    <row r="72" spans="9:29"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7"/>
      <c r="V72" s="30"/>
      <c r="W72" s="30"/>
      <c r="Y72" s="1"/>
      <c r="Z72" s="35"/>
      <c r="AA72" s="35"/>
      <c r="AB72" s="254"/>
      <c r="AC72" s="265"/>
    </row>
    <row r="73" spans="9:29"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7"/>
      <c r="V73" s="30"/>
      <c r="W73" s="30"/>
      <c r="Y73" s="1"/>
      <c r="Z73" s="35"/>
      <c r="AA73" s="35"/>
      <c r="AB73" s="254"/>
      <c r="AC73" s="265" t="str">
        <f>IF($Y73="","",_xlfn.MAXIFS('Log Sheet'!$A$117:$A$9998,'Log Sheet'!$D$117:$D$9998,$Y73))</f>
        <v/>
      </c>
    </row>
    <row r="74" spans="9:29"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7"/>
      <c r="V74" s="30"/>
      <c r="W74" s="30"/>
      <c r="Y74" s="1"/>
      <c r="Z74" s="35"/>
      <c r="AA74" s="35"/>
      <c r="AB74" s="254"/>
      <c r="AC74" s="265" t="str">
        <f>IF($Y74="","",_xlfn.MAXIFS('Log Sheet'!$A$117:$A$9998,'Log Sheet'!$D$117:$D$9998,$Y74))</f>
        <v/>
      </c>
    </row>
    <row r="75" spans="9:29"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7"/>
      <c r="V75" s="30"/>
      <c r="W75" s="30"/>
      <c r="Y75" s="1"/>
      <c r="Z75" s="35"/>
      <c r="AA75" s="35"/>
      <c r="AB75" s="254"/>
      <c r="AC75" s="265" t="str">
        <f>IF($Y75="","",_xlfn.MAXIFS('Log Sheet'!$A$117:$A$9998,'Log Sheet'!$D$117:$D$9998,$Y75))</f>
        <v/>
      </c>
    </row>
    <row r="76" spans="9:29"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7"/>
      <c r="V76" s="30"/>
      <c r="W76" s="30"/>
      <c r="Y76" s="1"/>
      <c r="Z76" s="35"/>
      <c r="AA76" s="35"/>
      <c r="AB76" s="254"/>
      <c r="AC76" s="265" t="str">
        <f>IF($Y76="","",_xlfn.MAXIFS('Log Sheet'!$A$117:$A$9998,'Log Sheet'!$D$117:$D$9998,$Y76))</f>
        <v/>
      </c>
    </row>
    <row r="77" spans="9:29"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7"/>
      <c r="V77" s="30"/>
      <c r="W77" s="30"/>
      <c r="Y77" s="1"/>
      <c r="Z77" s="35"/>
      <c r="AA77" s="35"/>
      <c r="AB77" s="254"/>
      <c r="AC77" s="265" t="str">
        <f>IF($Y77="","",_xlfn.MAXIFS('Log Sheet'!$A$117:$A$9998,'Log Sheet'!$D$117:$D$9998,$Y77))</f>
        <v/>
      </c>
    </row>
    <row r="78" spans="9:29"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7"/>
      <c r="V78" s="30"/>
      <c r="W78" s="30"/>
      <c r="Y78" s="1"/>
      <c r="Z78" s="35"/>
      <c r="AA78" s="35"/>
      <c r="AB78" s="254"/>
      <c r="AC78" s="265" t="str">
        <f>IF($Y78="","",_xlfn.MAXIFS('Log Sheet'!$A$117:$A$9998,'Log Sheet'!$D$117:$D$9998,$Y78))</f>
        <v/>
      </c>
    </row>
    <row r="79" spans="9:29"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7"/>
      <c r="V79" s="30"/>
      <c r="W79" s="30"/>
      <c r="Y79" s="1"/>
      <c r="Z79" s="35"/>
      <c r="AA79" s="35"/>
      <c r="AB79" s="254"/>
      <c r="AC79" s="265" t="str">
        <f>IF($Y79="","",_xlfn.MAXIFS('Log Sheet'!$A$117:$A$9998,'Log Sheet'!$D$117:$D$9998,$Y79))</f>
        <v/>
      </c>
    </row>
    <row r="80" spans="9:29"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7"/>
      <c r="V80" s="30"/>
      <c r="W80" s="30"/>
      <c r="Y80" s="1"/>
      <c r="Z80" s="35"/>
      <c r="AA80" s="35"/>
      <c r="AB80" s="254"/>
      <c r="AC80" s="265" t="str">
        <f>IF($Y80="","",_xlfn.MAXIFS('Log Sheet'!$A$117:$A$9998,'Log Sheet'!$D$117:$D$9998,$Y80))</f>
        <v/>
      </c>
    </row>
    <row r="81" spans="9:29"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7"/>
      <c r="V81" s="30"/>
      <c r="W81" s="30"/>
      <c r="Y81" s="1"/>
      <c r="Z81" s="35"/>
      <c r="AA81" s="35"/>
      <c r="AB81" s="254"/>
      <c r="AC81" s="265" t="str">
        <f>IF($Y81="","",_xlfn.MAXIFS('Log Sheet'!$A$117:$A$9998,'Log Sheet'!$D$117:$D$9998,$Y81))</f>
        <v/>
      </c>
    </row>
    <row r="82" spans="9:29"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V82" s="30"/>
      <c r="W82" s="30"/>
      <c r="Y82" s="1"/>
      <c r="Z82" s="35"/>
      <c r="AA82" s="35"/>
      <c r="AB82" s="254"/>
      <c r="AC82" s="265" t="str">
        <f>IF($Y82="","",_xlfn.MAXIFS('Log Sheet'!$A$117:$A$9998,'Log Sheet'!$D$117:$D$9998,$Y82))</f>
        <v/>
      </c>
    </row>
    <row r="83" spans="9:29"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V83" s="30"/>
      <c r="W83" s="30"/>
      <c r="Y83" s="1"/>
      <c r="AA83" s="35"/>
      <c r="AB83" s="254"/>
      <c r="AC83" s="265" t="str">
        <f>IF($Y83="","",_xlfn.MAXIFS('Log Sheet'!$A$117:$A$9998,'Log Sheet'!$D$117:$D$9998,$Y83))</f>
        <v/>
      </c>
    </row>
    <row r="84" spans="9:29"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V84" s="30"/>
      <c r="W84" s="30"/>
      <c r="Y84" s="253"/>
      <c r="Z84" s="35"/>
      <c r="AA84" s="35"/>
      <c r="AB84" s="254"/>
      <c r="AC84" s="265"/>
    </row>
    <row r="85" spans="9:29"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V85" s="30"/>
      <c r="W85" s="30"/>
      <c r="Y85" s="253"/>
      <c r="Z85" s="35"/>
      <c r="AA85" s="35"/>
      <c r="AB85" s="254"/>
      <c r="AC85" s="265"/>
    </row>
    <row r="86" spans="9:29"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V86" s="30"/>
      <c r="W86" s="30"/>
      <c r="Y86" s="253"/>
      <c r="Z86" s="35"/>
      <c r="AA86" s="35"/>
      <c r="AB86" s="254"/>
      <c r="AC86" s="265"/>
    </row>
    <row r="87" spans="9:29"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V87" s="30"/>
      <c r="W87" s="30"/>
      <c r="Z87" s="35"/>
      <c r="AA87" s="35"/>
      <c r="AB87" s="254"/>
      <c r="AC87" s="265"/>
    </row>
    <row r="88" spans="9:29"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V88" s="30"/>
      <c r="W88" s="30"/>
      <c r="X88" s="1"/>
      <c r="Z88" s="35"/>
      <c r="AA88" s="35"/>
      <c r="AB88" s="254"/>
      <c r="AC88" s="265"/>
    </row>
    <row r="89" spans="9:29"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V89" s="30"/>
      <c r="W89" s="30"/>
      <c r="X89" s="1"/>
      <c r="Z89" s="35"/>
      <c r="AA89" s="35"/>
      <c r="AB89" s="254"/>
      <c r="AC89" s="265"/>
    </row>
    <row r="90" spans="9:29"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V90" s="30"/>
      <c r="W90" s="30"/>
      <c r="Z90" s="35"/>
      <c r="AA90" s="35"/>
      <c r="AB90" s="254"/>
      <c r="AC90" s="265"/>
    </row>
    <row r="91" spans="9:29"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V91" s="30"/>
      <c r="W91" s="30"/>
      <c r="Z91" s="35"/>
      <c r="AA91" s="255"/>
      <c r="AB91" s="255"/>
      <c r="AC91" s="266"/>
    </row>
    <row r="92" spans="9:29"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V92" s="30"/>
      <c r="W92" s="30"/>
      <c r="Z92" s="35"/>
      <c r="AA92" s="255"/>
      <c r="AB92" s="255"/>
      <c r="AC92" s="173"/>
    </row>
    <row r="93" spans="9:29"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V93" s="30"/>
      <c r="W93" s="30"/>
      <c r="Z93" s="35"/>
      <c r="AA93" s="255"/>
      <c r="AB93" s="255"/>
      <c r="AC93" s="173"/>
    </row>
    <row r="94" spans="9:29"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V94" s="30"/>
      <c r="W94" s="30"/>
      <c r="Z94" s="35"/>
      <c r="AA94" s="255"/>
      <c r="AB94" s="255"/>
      <c r="AC94" s="173"/>
    </row>
    <row r="95" spans="9:29"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V95" s="30"/>
      <c r="W95" s="30"/>
      <c r="Z95" s="252"/>
      <c r="AA95" s="256"/>
      <c r="AB95" s="256"/>
      <c r="AC95" s="173"/>
    </row>
    <row r="96" spans="9:29"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V96" s="30"/>
      <c r="W96" s="30"/>
      <c r="Z96" s="252"/>
      <c r="AA96" s="256"/>
      <c r="AB96" s="256"/>
      <c r="AC96" s="267"/>
    </row>
    <row r="97" spans="9:28"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V97" s="30"/>
      <c r="W97" s="30"/>
    </row>
    <row r="98" spans="9:28"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V98" s="30"/>
      <c r="W98" s="30"/>
    </row>
    <row r="99" spans="9:28"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V99" s="30"/>
      <c r="W99" s="30"/>
    </row>
    <row r="100" spans="9:28"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V100" s="30"/>
      <c r="W100" s="30"/>
      <c r="Y100" s="49"/>
      <c r="Z100" s="36"/>
      <c r="AA100" s="257"/>
      <c r="AB100" s="257"/>
    </row>
    <row r="101" spans="9:28"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V101" s="30"/>
      <c r="W101" s="30"/>
      <c r="Y101" s="49"/>
      <c r="Z101" s="36"/>
      <c r="AA101" s="257"/>
      <c r="AB101" s="257"/>
    </row>
    <row r="102" spans="9:28"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V102" s="30"/>
      <c r="W102" s="30"/>
      <c r="Y102" s="49"/>
      <c r="Z102" s="36"/>
      <c r="AA102" s="257"/>
      <c r="AB102" s="257"/>
    </row>
    <row r="103" spans="9:28"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V103" s="30"/>
      <c r="W103" s="30"/>
      <c r="Y103" s="49"/>
      <c r="Z103" s="36"/>
      <c r="AA103" s="257"/>
      <c r="AB103" s="257"/>
    </row>
    <row r="104" spans="9:28"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V104" s="30"/>
      <c r="W104" s="30"/>
      <c r="Y104" s="49"/>
      <c r="Z104" s="36"/>
      <c r="AA104" s="257"/>
      <c r="AB104" s="257"/>
    </row>
    <row r="105" spans="9:28"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V105" s="30"/>
      <c r="W105" s="30"/>
      <c r="Y105" s="49"/>
      <c r="Z105" s="36"/>
      <c r="AA105" s="257"/>
      <c r="AB105" s="257"/>
    </row>
    <row r="106" spans="9:28"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V106" s="30"/>
      <c r="W106" s="30"/>
      <c r="Y106" s="49"/>
      <c r="Z106" s="36"/>
      <c r="AA106" s="257"/>
      <c r="AB106" s="257"/>
    </row>
    <row r="107" spans="9:28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V107" s="30"/>
      <c r="W107" s="30"/>
    </row>
    <row r="108" spans="9:28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V108" s="30"/>
      <c r="W108" s="30"/>
    </row>
    <row r="109" spans="9:28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V109" s="30"/>
      <c r="W109" s="30"/>
    </row>
    <row r="110" spans="9:28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V110" s="30"/>
      <c r="W110" s="30"/>
    </row>
    <row r="111" spans="9:28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V111" s="30"/>
      <c r="W111" s="30"/>
    </row>
    <row r="112" spans="9:28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V112" s="30"/>
      <c r="W112" s="30"/>
    </row>
    <row r="113" spans="1:23">
      <c r="A113" s="3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V113" s="30"/>
      <c r="W113" s="30"/>
    </row>
    <row r="114" spans="1:23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V114" s="30"/>
      <c r="W114" s="30"/>
    </row>
    <row r="115" spans="1:23">
      <c r="V115" s="30"/>
      <c r="W115" s="30"/>
    </row>
    <row r="116" spans="1:23">
      <c r="V116" s="30"/>
      <c r="W116" s="30"/>
    </row>
    <row r="117" spans="1:23">
      <c r="V117" s="30"/>
      <c r="W117" s="30"/>
    </row>
    <row r="118" spans="1:23">
      <c r="V118" s="30"/>
      <c r="W118" s="30"/>
    </row>
    <row r="119" spans="1:23">
      <c r="V119" s="30"/>
      <c r="W119" s="30"/>
    </row>
    <row r="120" spans="1:23">
      <c r="V120" s="30"/>
      <c r="W120" s="30"/>
    </row>
    <row r="121" spans="1:23">
      <c r="V121" s="30"/>
      <c r="W121" s="30"/>
    </row>
    <row r="122" spans="1:23">
      <c r="V122" s="30"/>
      <c r="W122" s="30"/>
    </row>
    <row r="123" spans="1:23">
      <c r="V123" s="30"/>
      <c r="W123" s="30"/>
    </row>
    <row r="124" spans="1:23">
      <c r="V124" s="30"/>
      <c r="W124" s="30"/>
    </row>
    <row r="125" spans="1:23">
      <c r="V125" s="30"/>
      <c r="W125" s="30"/>
    </row>
    <row r="126" spans="1:23">
      <c r="V126" s="30"/>
      <c r="W126" s="30"/>
    </row>
    <row r="127" spans="1:23">
      <c r="V127" s="30"/>
      <c r="W127" s="30"/>
    </row>
    <row r="128" spans="1:23">
      <c r="V128" s="30"/>
      <c r="W128" s="30"/>
    </row>
    <row r="129" spans="22:23">
      <c r="V129" s="30"/>
      <c r="W129" s="30"/>
    </row>
    <row r="130" spans="22:23">
      <c r="V130" s="30"/>
      <c r="W130" s="30"/>
    </row>
    <row r="131" spans="22:23">
      <c r="V131" s="30"/>
      <c r="W131" s="30"/>
    </row>
    <row r="132" spans="22:23">
      <c r="V132" s="30"/>
      <c r="W132" s="30"/>
    </row>
    <row r="133" spans="22:23">
      <c r="V133" s="30"/>
      <c r="W133" s="30"/>
    </row>
    <row r="134" spans="22:23">
      <c r="V134" s="30"/>
      <c r="W134" s="30"/>
    </row>
    <row r="135" spans="22:23">
      <c r="V135" s="30"/>
      <c r="W135" s="30"/>
    </row>
    <row r="136" spans="22:23">
      <c r="V136" s="30"/>
      <c r="W136" s="30"/>
    </row>
    <row r="137" spans="22:23">
      <c r="V137" s="30"/>
      <c r="W137" s="30"/>
    </row>
    <row r="138" spans="22:23">
      <c r="V138" s="30"/>
      <c r="W138" s="30"/>
    </row>
    <row r="139" spans="22:23">
      <c r="V139" s="30"/>
      <c r="W139" s="30"/>
    </row>
    <row r="140" spans="22:23">
      <c r="V140" s="30"/>
      <c r="W140" s="30"/>
    </row>
    <row r="141" spans="22:23">
      <c r="V141" s="30"/>
      <c r="W141" s="30"/>
    </row>
    <row r="142" spans="22:23">
      <c r="V142" s="30"/>
      <c r="W142" s="30"/>
    </row>
    <row r="143" spans="22:23">
      <c r="V143" s="30"/>
      <c r="W143" s="30"/>
    </row>
    <row r="144" spans="22:23">
      <c r="V144" s="30"/>
      <c r="W144" s="30"/>
    </row>
    <row r="145" spans="22:23">
      <c r="V145" s="30"/>
      <c r="W145" s="30"/>
    </row>
    <row r="146" spans="22:23">
      <c r="V146" s="30"/>
      <c r="W146" s="30"/>
    </row>
    <row r="147" spans="22:23">
      <c r="V147" s="30"/>
      <c r="W147" s="30"/>
    </row>
    <row r="148" spans="22:23">
      <c r="V148" s="30"/>
      <c r="W148" s="30"/>
    </row>
    <row r="149" spans="22:23">
      <c r="V149" s="30"/>
      <c r="W149" s="30"/>
    </row>
    <row r="150" spans="22:23">
      <c r="V150" s="30"/>
      <c r="W150" s="30"/>
    </row>
    <row r="151" spans="22:23">
      <c r="V151" s="30"/>
      <c r="W151" s="30"/>
    </row>
    <row r="152" spans="22:23">
      <c r="V152" s="30"/>
      <c r="W152" s="30"/>
    </row>
    <row r="153" spans="22:23">
      <c r="V153" s="30"/>
      <c r="W153" s="30"/>
    </row>
    <row r="154" spans="22:23">
      <c r="V154" s="30"/>
      <c r="W154" s="30"/>
    </row>
    <row r="155" spans="22:23">
      <c r="V155" s="30"/>
      <c r="W155" s="30"/>
    </row>
    <row r="156" spans="22:23">
      <c r="V156" s="30"/>
      <c r="W156" s="30"/>
    </row>
    <row r="157" spans="22:23">
      <c r="V157" s="30"/>
      <c r="W157" s="30"/>
    </row>
    <row r="158" spans="22:23">
      <c r="V158" s="30"/>
      <c r="W158" s="30"/>
    </row>
    <row r="159" spans="22:23">
      <c r="V159" s="30"/>
      <c r="W159" s="30"/>
    </row>
    <row r="160" spans="22:23">
      <c r="V160" s="30"/>
      <c r="W160" s="30"/>
    </row>
    <row r="161" spans="22:23">
      <c r="V161" s="30"/>
      <c r="W161" s="30"/>
    </row>
    <row r="162" spans="22:23">
      <c r="V162" s="30"/>
      <c r="W162" s="30"/>
    </row>
    <row r="163" spans="22:23">
      <c r="V163" s="30"/>
      <c r="W163" s="30"/>
    </row>
    <row r="164" spans="22:23">
      <c r="V164" s="30"/>
      <c r="W164" s="30"/>
    </row>
    <row r="165" spans="22:23">
      <c r="V165" s="30"/>
      <c r="W165" s="30"/>
    </row>
    <row r="166" spans="22:23">
      <c r="V166" s="30"/>
      <c r="W166" s="30"/>
    </row>
    <row r="167" spans="22:23">
      <c r="V167" s="30"/>
      <c r="W167" s="30"/>
    </row>
    <row r="168" spans="22:23">
      <c r="V168" s="30"/>
      <c r="W168" s="30"/>
    </row>
    <row r="169" spans="22:23">
      <c r="V169" s="30"/>
      <c r="W169" s="30"/>
    </row>
    <row r="170" spans="22:23">
      <c r="V170" s="30"/>
      <c r="W170" s="30"/>
    </row>
    <row r="171" spans="22:23">
      <c r="V171" s="30"/>
      <c r="W171" s="30"/>
    </row>
    <row r="172" spans="22:23">
      <c r="V172" s="30"/>
      <c r="W172" s="30"/>
    </row>
    <row r="173" spans="22:23">
      <c r="V173" s="30"/>
      <c r="W173" s="30"/>
    </row>
    <row r="174" spans="22:23">
      <c r="V174" s="30"/>
      <c r="W174" s="30"/>
    </row>
    <row r="175" spans="22:23">
      <c r="V175" s="30"/>
      <c r="W175" s="30"/>
    </row>
    <row r="176" spans="22:23">
      <c r="V176" s="30"/>
      <c r="W176" s="30"/>
    </row>
    <row r="177" spans="22:23">
      <c r="V177" s="30"/>
      <c r="W177" s="30"/>
    </row>
    <row r="178" spans="22:23">
      <c r="V178" s="30"/>
      <c r="W178" s="30"/>
    </row>
    <row r="179" spans="22:23">
      <c r="V179" s="30"/>
      <c r="W179" s="30"/>
    </row>
    <row r="180" spans="22:23">
      <c r="V180" s="30"/>
      <c r="W180" s="30"/>
    </row>
    <row r="181" spans="22:23">
      <c r="V181" s="30"/>
      <c r="W181" s="30"/>
    </row>
    <row r="182" spans="22:23">
      <c r="V182" s="30"/>
      <c r="W182" s="30"/>
    </row>
    <row r="183" spans="22:23">
      <c r="V183" s="30"/>
      <c r="W183" s="30"/>
    </row>
    <row r="184" spans="22:23">
      <c r="V184" s="30"/>
      <c r="W184" s="30"/>
    </row>
    <row r="185" spans="22:23">
      <c r="V185" s="30"/>
      <c r="W185" s="30"/>
    </row>
    <row r="186" spans="22:23">
      <c r="V186" s="30"/>
      <c r="W186" s="30"/>
    </row>
    <row r="187" spans="22:23">
      <c r="V187" s="30"/>
      <c r="W187" s="30"/>
    </row>
    <row r="188" spans="22:23">
      <c r="V188" s="30"/>
      <c r="W188" s="30"/>
    </row>
    <row r="189" spans="22:23">
      <c r="V189" s="30"/>
      <c r="W189" s="30"/>
    </row>
    <row r="190" spans="22:23">
      <c r="V190" s="30"/>
      <c r="W190" s="30"/>
    </row>
    <row r="191" spans="22:23">
      <c r="V191" s="30"/>
      <c r="W191" s="30"/>
    </row>
    <row r="192" spans="22:23">
      <c r="V192" s="30"/>
      <c r="W192" s="30"/>
    </row>
    <row r="193" spans="22:23">
      <c r="V193" s="30"/>
      <c r="W193" s="30"/>
    </row>
    <row r="194" spans="22:23">
      <c r="V194" s="30"/>
      <c r="W194" s="30"/>
    </row>
    <row r="195" spans="22:23">
      <c r="V195" s="30"/>
      <c r="W195" s="30"/>
    </row>
    <row r="196" spans="22:23">
      <c r="V196" s="30"/>
      <c r="W196" s="30"/>
    </row>
    <row r="197" spans="22:23">
      <c r="V197" s="30"/>
      <c r="W197" s="30"/>
    </row>
    <row r="198" spans="22:23">
      <c r="V198" s="30"/>
      <c r="W198" s="30"/>
    </row>
    <row r="199" spans="22:23">
      <c r="V199" s="30"/>
      <c r="W199" s="30"/>
    </row>
    <row r="200" spans="22:23">
      <c r="W200" s="30"/>
    </row>
    <row r="201" spans="22:23">
      <c r="W201" s="30"/>
    </row>
    <row r="202" spans="22:23">
      <c r="W202" s="30"/>
    </row>
    <row r="203" spans="22:23">
      <c r="W203" s="30"/>
    </row>
    <row r="204" spans="22:23">
      <c r="W204" s="30"/>
    </row>
    <row r="205" spans="22:23">
      <c r="W205" s="30"/>
    </row>
    <row r="206" spans="22:23">
      <c r="W206" s="30"/>
    </row>
    <row r="207" spans="22:23">
      <c r="W207" s="30"/>
    </row>
    <row r="208" spans="22:23">
      <c r="W208" s="30"/>
    </row>
    <row r="209" spans="23:23">
      <c r="W209" s="30"/>
    </row>
    <row r="210" spans="23:23">
      <c r="W210" s="30"/>
    </row>
    <row r="211" spans="23:23">
      <c r="W211" s="30"/>
    </row>
    <row r="212" spans="23:23">
      <c r="W212" s="30"/>
    </row>
    <row r="213" spans="23:23">
      <c r="W213" s="30"/>
    </row>
    <row r="214" spans="23:23">
      <c r="W214" s="30"/>
    </row>
    <row r="215" spans="23:23">
      <c r="W215" s="30"/>
    </row>
    <row r="216" spans="23:23">
      <c r="W216" s="30"/>
    </row>
    <row r="217" spans="23:23">
      <c r="W217" s="30"/>
    </row>
    <row r="218" spans="23:23">
      <c r="W218" s="30"/>
    </row>
    <row r="219" spans="23:23">
      <c r="W219" s="30"/>
    </row>
    <row r="220" spans="23:23">
      <c r="W220" s="30"/>
    </row>
    <row r="221" spans="23:23">
      <c r="W221" s="30"/>
    </row>
    <row r="222" spans="23:23">
      <c r="W222" s="30"/>
    </row>
    <row r="223" spans="23:23">
      <c r="W223" s="30"/>
    </row>
    <row r="224" spans="23:23">
      <c r="W224" s="30"/>
    </row>
    <row r="225" spans="23:23">
      <c r="W225" s="30"/>
    </row>
    <row r="226" spans="23:23">
      <c r="W226" s="30"/>
    </row>
    <row r="227" spans="23:23">
      <c r="W227" s="30"/>
    </row>
    <row r="228" spans="23:23">
      <c r="W228" s="30"/>
    </row>
    <row r="229" spans="23:23">
      <c r="W229" s="30"/>
    </row>
    <row r="230" spans="23:23">
      <c r="W230" s="30"/>
    </row>
    <row r="231" spans="23:23">
      <c r="W231" s="30"/>
    </row>
    <row r="232" spans="23:23">
      <c r="W232" s="30"/>
    </row>
    <row r="233" spans="23:23">
      <c r="W233" s="30"/>
    </row>
    <row r="234" spans="23:23">
      <c r="W234" s="30"/>
    </row>
  </sheetData>
  <sheetProtection algorithmName="SHA-512" hashValue="rOABtKbVBtPQAE0+jwP+LsMphAudl6ZZ9nv9Xtt7JF0VRLQFEj8lLzfrqnXGrYl5UQblDYfod+8W80IYXVh5Fg==" saltValue="m7I5QiYPs29mP/EiADio/g==" spinCount="100000" sheet="1" objects="1" scenarios="1"/>
  <protectedRanges>
    <protectedRange sqref="U74:V74 W90 M117:N776 A117:K776" name="Editable"/>
  </protectedRanges>
  <sortState xmlns:xlrd2="http://schemas.microsoft.com/office/spreadsheetml/2017/richdata2" ref="A55:U55">
    <sortCondition descending="1" ref="L1"/>
  </sortState>
  <mergeCells count="4">
    <mergeCell ref="A1:U1"/>
    <mergeCell ref="A2:U2"/>
    <mergeCell ref="Y64:Z64"/>
    <mergeCell ref="Z66:AA66"/>
  </mergeCells>
  <conditionalFormatting sqref="A5:U6 A7:I8 L7:U8 J7:K51">
    <cfRule type="expression" dxfId="10" priority="1">
      <formula>IF($A5="",FALSE,INDIRECT("'"&amp;$A5&amp;"'!$B$15")="Subject Property")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AJ106"/>
  <sheetViews>
    <sheetView topLeftCell="A46" workbookViewId="0">
      <selection activeCell="M57" sqref="M57"/>
    </sheetView>
  </sheetViews>
  <sheetFormatPr defaultColWidth="8.7109375" defaultRowHeight="15"/>
  <cols>
    <col min="28" max="28" width="16" customWidth="1"/>
  </cols>
  <sheetData>
    <row r="1" spans="1:16">
      <c r="A1" t="s">
        <v>30</v>
      </c>
      <c r="E1" t="e" cm="1">
        <f t="array" ref="E1">_xlfn._xlws.FILTER(Dashboard!$A$5:$A$53,(Dashboard!$AC$5:$AC$63= TRUE))</f>
        <v>#VALUE!</v>
      </c>
      <c r="F1" t="s">
        <v>31</v>
      </c>
      <c r="G1" s="231" t="e">
        <f xml:space="preserve"> "'" &amp; E1 &amp; "'"</f>
        <v>#VALUE!</v>
      </c>
    </row>
    <row r="2" spans="1:16">
      <c r="A2" t="s">
        <v>32</v>
      </c>
      <c r="F2" s="231"/>
    </row>
    <row r="3" spans="1:16">
      <c r="A3" t="s">
        <v>33</v>
      </c>
    </row>
    <row r="4" spans="1:16">
      <c r="F4" t="e" cm="1">
        <f t="array" aca="1" ref="F4" ca="1">INDIRECT($G$1 &amp; "!A" &amp; (ROW() + 48))</f>
        <v>#VALUE!</v>
      </c>
      <c r="G4" t="e" cm="1">
        <f t="array" aca="1" ref="G4" ca="1">INDIRECT($G$1 &amp; "!B" &amp; (ROW() + 48))</f>
        <v>#VALUE!</v>
      </c>
      <c r="I4" t="e" cm="1">
        <f t="array" aca="1" ref="I4" ca="1">INDIRECT($G$1 &amp; "!D" &amp; (ROW() + 48))</f>
        <v>#VALUE!</v>
      </c>
      <c r="J4" t="e" cm="1">
        <f t="array" aca="1" ref="J4" ca="1">INDIRECT($G$1 &amp; "!E" &amp; (ROW() + 48))</f>
        <v>#VALUE!</v>
      </c>
      <c r="K4" t="e" cm="1">
        <f t="array" aca="1" ref="K4" ca="1">INDIRECT($G$1 &amp; "!I" &amp; (ROW() + 48))</f>
        <v>#VALUE!</v>
      </c>
      <c r="L4" t="e" cm="1">
        <f t="array" aca="1" ref="L4" ca="1">INDIRECT($G$1 &amp; "!J" &amp; (ROW() + 48))</f>
        <v>#VALUE!</v>
      </c>
      <c r="M4" t="e" cm="1">
        <f t="array" aca="1" ref="M4" ca="1">INDIRECT($G$1 &amp; "!K" &amp; (ROW() + 48))</f>
        <v>#VALUE!</v>
      </c>
      <c r="N4" t="e" cm="1">
        <f t="array" aca="1" ref="N4" ca="1">INDIRECT($G$1 &amp; "!L" &amp; (ROW() + 48))</f>
        <v>#VALUE!</v>
      </c>
      <c r="O4" t="e" cm="1">
        <f t="array" aca="1" ref="O4" ca="1">INDIRECT($G$1 &amp; "!M" &amp; (ROW() + 48))</f>
        <v>#VALUE!</v>
      </c>
      <c r="P4" t="e" cm="1">
        <f t="array" aca="1" ref="P4" ca="1">INDIRECT($G$1 &amp; "!V" &amp; (ROW() + 48))</f>
        <v>#VALUE!</v>
      </c>
    </row>
    <row r="5" spans="1:16">
      <c r="F5" t="e" cm="1">
        <f t="array" aca="1" ref="F5" ca="1">INDIRECT($G$1 &amp; "!A" &amp; (ROW() + 48))</f>
        <v>#VALUE!</v>
      </c>
      <c r="G5" t="e" cm="1">
        <f t="array" aca="1" ref="G5" ca="1">INDIRECT($G$1 &amp; "!B" &amp; (ROW() + 48))</f>
        <v>#VALUE!</v>
      </c>
      <c r="I5" t="e" cm="1">
        <f t="array" aca="1" ref="I5" ca="1">INDIRECT($G$1 &amp; "!D" &amp; (ROW() + 48))</f>
        <v>#VALUE!</v>
      </c>
      <c r="J5" t="e" cm="1">
        <f t="array" aca="1" ref="J5" ca="1">INDIRECT($G$1 &amp; "!E" &amp; (ROW() + 48))</f>
        <v>#VALUE!</v>
      </c>
      <c r="K5" t="e" cm="1">
        <f t="array" aca="1" ref="K5" ca="1">INDIRECT($G$1 &amp; "!I" &amp; (ROW() + 48))</f>
        <v>#VALUE!</v>
      </c>
      <c r="L5" t="e" cm="1">
        <f t="array" aca="1" ref="L5" ca="1">INDIRECT($G$1 &amp; "!J" &amp; (ROW() + 48))</f>
        <v>#VALUE!</v>
      </c>
      <c r="M5" t="e" cm="1">
        <f t="array" aca="1" ref="M5" ca="1">INDIRECT($G$1 &amp; "!K" &amp; (ROW() + 48))</f>
        <v>#VALUE!</v>
      </c>
      <c r="N5" t="e" cm="1">
        <f t="array" aca="1" ref="N5" ca="1">INDIRECT($G$1 &amp; "!L" &amp; (ROW() + 48))</f>
        <v>#VALUE!</v>
      </c>
      <c r="O5" t="e" cm="1">
        <f t="array" aca="1" ref="O5" ca="1">INDIRECT($G$1 &amp; "!M" &amp; (ROW() + 48))</f>
        <v>#VALUE!</v>
      </c>
      <c r="P5" t="e" cm="1">
        <f t="array" aca="1" ref="P5" ca="1">INDIRECT($G$1 &amp; "!V" &amp; (ROW() + 48))</f>
        <v>#VALUE!</v>
      </c>
    </row>
    <row r="6" spans="1:16">
      <c r="F6" t="e" cm="1">
        <f t="array" aca="1" ref="F6" ca="1">INDIRECT($G$1 &amp; "!A" &amp; (ROW() + 48))</f>
        <v>#VALUE!</v>
      </c>
      <c r="G6" t="e" cm="1">
        <f t="array" aca="1" ref="G6" ca="1">INDIRECT($G$1 &amp; "!B" &amp; (ROW() + 48))</f>
        <v>#VALUE!</v>
      </c>
      <c r="I6" t="e" cm="1">
        <f t="array" aca="1" ref="I6" ca="1">INDIRECT($G$1 &amp; "!D" &amp; (ROW() + 48))</f>
        <v>#VALUE!</v>
      </c>
      <c r="J6" t="e" cm="1">
        <f t="array" aca="1" ref="J6" ca="1">INDIRECT($G$1 &amp; "!E" &amp; (ROW() + 48))</f>
        <v>#VALUE!</v>
      </c>
      <c r="K6" t="e" cm="1">
        <f t="array" aca="1" ref="K6" ca="1">INDIRECT($G$1 &amp; "!I" &amp; (ROW() + 48))</f>
        <v>#VALUE!</v>
      </c>
      <c r="L6" t="e" cm="1">
        <f t="array" aca="1" ref="L6" ca="1">INDIRECT($G$1 &amp; "!J" &amp; (ROW() + 48))</f>
        <v>#VALUE!</v>
      </c>
      <c r="M6" t="e" cm="1">
        <f t="array" aca="1" ref="M6" ca="1">INDIRECT($G$1 &amp; "!K" &amp; (ROW() + 48))</f>
        <v>#VALUE!</v>
      </c>
      <c r="N6" t="e" cm="1">
        <f t="array" aca="1" ref="N6" ca="1">INDIRECT($G$1 &amp; "!L" &amp; (ROW() + 48))</f>
        <v>#VALUE!</v>
      </c>
      <c r="O6" t="e" cm="1">
        <f t="array" aca="1" ref="O6" ca="1">INDIRECT($G$1 &amp; "!M" &amp; (ROW() + 48))</f>
        <v>#VALUE!</v>
      </c>
      <c r="P6" t="e" cm="1">
        <f t="array" aca="1" ref="P6" ca="1">INDIRECT($G$1 &amp; "!V" &amp; (ROW() + 48))</f>
        <v>#VALUE!</v>
      </c>
    </row>
    <row r="7" spans="1:16">
      <c r="F7" t="e" cm="1">
        <f t="array" aca="1" ref="F7" ca="1">INDIRECT($G$1 &amp; "!A" &amp; (ROW() + 48))</f>
        <v>#VALUE!</v>
      </c>
      <c r="G7" t="e" cm="1">
        <f t="array" aca="1" ref="G7" ca="1">INDIRECT($G$1 &amp; "!B" &amp; (ROW() + 48))</f>
        <v>#VALUE!</v>
      </c>
      <c r="I7" t="e" cm="1">
        <f t="array" aca="1" ref="I7" ca="1">INDIRECT($G$1 &amp; "!D" &amp; (ROW() + 48))</f>
        <v>#VALUE!</v>
      </c>
      <c r="J7" t="e" cm="1">
        <f t="array" aca="1" ref="J7" ca="1">INDIRECT($G$1 &amp; "!E" &amp; (ROW() + 48))</f>
        <v>#VALUE!</v>
      </c>
      <c r="K7" t="e" cm="1">
        <f t="array" aca="1" ref="K7" ca="1">INDIRECT($G$1 &amp; "!I" &amp; (ROW() + 48))</f>
        <v>#VALUE!</v>
      </c>
      <c r="L7" t="e" cm="1">
        <f t="array" aca="1" ref="L7" ca="1">INDIRECT($G$1 &amp; "!J" &amp; (ROW() + 48))</f>
        <v>#VALUE!</v>
      </c>
      <c r="M7" t="e" cm="1">
        <f t="array" aca="1" ref="M7" ca="1">INDIRECT($G$1 &amp; "!K" &amp; (ROW() + 48))</f>
        <v>#VALUE!</v>
      </c>
      <c r="N7" t="e" cm="1">
        <f t="array" aca="1" ref="N7" ca="1">INDIRECT($G$1 &amp; "!L" &amp; (ROW() + 48))</f>
        <v>#VALUE!</v>
      </c>
      <c r="O7" t="e" cm="1">
        <f t="array" aca="1" ref="O7" ca="1">INDIRECT($G$1 &amp; "!M" &amp; (ROW() + 48))</f>
        <v>#VALUE!</v>
      </c>
      <c r="P7" t="e" cm="1">
        <f t="array" aca="1" ref="P7" ca="1">INDIRECT($G$1 &amp; "!V" &amp; (ROW() + 48))</f>
        <v>#VALUE!</v>
      </c>
    </row>
    <row r="8" spans="1:16">
      <c r="F8" t="e" cm="1">
        <f t="array" aca="1" ref="F8" ca="1">INDIRECT($G$1 &amp; "!A" &amp; (ROW() + 48))</f>
        <v>#VALUE!</v>
      </c>
      <c r="G8" t="e" cm="1">
        <f t="array" aca="1" ref="G8" ca="1">INDIRECT($G$1 &amp; "!B" &amp; (ROW() + 48))</f>
        <v>#VALUE!</v>
      </c>
      <c r="I8" t="e" cm="1">
        <f t="array" aca="1" ref="I8" ca="1">INDIRECT($G$1 &amp; "!D" &amp; (ROW() + 48))</f>
        <v>#VALUE!</v>
      </c>
      <c r="J8" t="e" cm="1">
        <f t="array" aca="1" ref="J8" ca="1">INDIRECT($G$1 &amp; "!E" &amp; (ROW() + 48))</f>
        <v>#VALUE!</v>
      </c>
      <c r="K8" t="e" cm="1">
        <f t="array" aca="1" ref="K8" ca="1">INDIRECT($G$1 &amp; "!I" &amp; (ROW() + 48))</f>
        <v>#VALUE!</v>
      </c>
      <c r="L8" t="e" cm="1">
        <f t="array" aca="1" ref="L8" ca="1">INDIRECT($G$1 &amp; "!J" &amp; (ROW() + 48))</f>
        <v>#VALUE!</v>
      </c>
      <c r="M8" t="e" cm="1">
        <f t="array" aca="1" ref="M8" ca="1">INDIRECT($G$1 &amp; "!K" &amp; (ROW() + 48))</f>
        <v>#VALUE!</v>
      </c>
      <c r="N8" t="e" cm="1">
        <f t="array" aca="1" ref="N8" ca="1">INDIRECT($G$1 &amp; "!L" &amp; (ROW() + 48))</f>
        <v>#VALUE!</v>
      </c>
      <c r="O8" t="e" cm="1">
        <f t="array" aca="1" ref="O8" ca="1">INDIRECT($G$1 &amp; "!M" &amp; (ROW() + 48))</f>
        <v>#VALUE!</v>
      </c>
      <c r="P8" t="e" cm="1">
        <f t="array" aca="1" ref="P8" ca="1">INDIRECT($G$1 &amp; "!V" &amp; (ROW() + 48))</f>
        <v>#VALUE!</v>
      </c>
    </row>
    <row r="9" spans="1:16">
      <c r="F9" t="e" cm="1">
        <f t="array" aca="1" ref="F9" ca="1">INDIRECT($G$1 &amp; "!A" &amp; (ROW() + 48))</f>
        <v>#VALUE!</v>
      </c>
      <c r="G9" t="e" cm="1">
        <f t="array" aca="1" ref="G9" ca="1">INDIRECT($G$1 &amp; "!B" &amp; (ROW() + 48))</f>
        <v>#VALUE!</v>
      </c>
      <c r="I9" t="e" cm="1">
        <f t="array" aca="1" ref="I9" ca="1">INDIRECT($G$1 &amp; "!D" &amp; (ROW() + 48))</f>
        <v>#VALUE!</v>
      </c>
      <c r="J9" t="e" cm="1">
        <f t="array" aca="1" ref="J9" ca="1">INDIRECT($G$1 &amp; "!E" &amp; (ROW() + 48))</f>
        <v>#VALUE!</v>
      </c>
      <c r="K9" t="e" cm="1">
        <f t="array" aca="1" ref="K9" ca="1">INDIRECT($G$1 &amp; "!I" &amp; (ROW() + 48))</f>
        <v>#VALUE!</v>
      </c>
      <c r="L9" t="e" cm="1">
        <f t="array" aca="1" ref="L9" ca="1">INDIRECT($G$1 &amp; "!J" &amp; (ROW() + 48))</f>
        <v>#VALUE!</v>
      </c>
      <c r="M9" t="e" cm="1">
        <f t="array" aca="1" ref="M9" ca="1">INDIRECT($G$1 &amp; "!K" &amp; (ROW() + 48))</f>
        <v>#VALUE!</v>
      </c>
      <c r="N9" t="e" cm="1">
        <f t="array" aca="1" ref="N9" ca="1">INDIRECT($G$1 &amp; "!L" &amp; (ROW() + 48))</f>
        <v>#VALUE!</v>
      </c>
      <c r="O9" t="e" cm="1">
        <f t="array" aca="1" ref="O9" ca="1">INDIRECT($G$1 &amp; "!M" &amp; (ROW() + 48))</f>
        <v>#VALUE!</v>
      </c>
      <c r="P9" t="e" cm="1">
        <f t="array" aca="1" ref="P9" ca="1">INDIRECT($G$1 &amp; "!V" &amp; (ROW() + 48))</f>
        <v>#VALUE!</v>
      </c>
    </row>
    <row r="10" spans="1:16">
      <c r="F10" t="e" cm="1">
        <f t="array" aca="1" ref="F10" ca="1">INDIRECT($G$1 &amp; "!A" &amp; (ROW() + 48))</f>
        <v>#VALUE!</v>
      </c>
      <c r="G10" t="e" cm="1">
        <f t="array" aca="1" ref="G10" ca="1">INDIRECT($G$1 &amp; "!B" &amp; (ROW() + 48))</f>
        <v>#VALUE!</v>
      </c>
      <c r="I10" t="e" cm="1">
        <f t="array" aca="1" ref="I10" ca="1">INDIRECT($G$1 &amp; "!D" &amp; (ROW() + 48))</f>
        <v>#VALUE!</v>
      </c>
      <c r="J10" t="e" cm="1">
        <f t="array" aca="1" ref="J10" ca="1">INDIRECT($G$1 &amp; "!E" &amp; (ROW() + 48))</f>
        <v>#VALUE!</v>
      </c>
      <c r="K10" t="e" cm="1">
        <f t="array" aca="1" ref="K10" ca="1">INDIRECT($G$1 &amp; "!I" &amp; (ROW() + 48))</f>
        <v>#VALUE!</v>
      </c>
      <c r="L10" t="e" cm="1">
        <f t="array" aca="1" ref="L10" ca="1">INDIRECT($G$1 &amp; "!J" &amp; (ROW() + 48))</f>
        <v>#VALUE!</v>
      </c>
      <c r="M10" t="e" cm="1">
        <f t="array" aca="1" ref="M10" ca="1">INDIRECT($G$1 &amp; "!K" &amp; (ROW() + 48))</f>
        <v>#VALUE!</v>
      </c>
      <c r="N10" t="e" cm="1">
        <f t="array" aca="1" ref="N10" ca="1">INDIRECT($G$1 &amp; "!L" &amp; (ROW() + 48))</f>
        <v>#VALUE!</v>
      </c>
      <c r="O10" t="e" cm="1">
        <f t="array" aca="1" ref="O10" ca="1">INDIRECT($G$1 &amp; "!M" &amp; (ROW() + 48))</f>
        <v>#VALUE!</v>
      </c>
      <c r="P10" t="e" cm="1">
        <f t="array" aca="1" ref="P10" ca="1">INDIRECT($G$1 &amp; "!V" &amp; (ROW() + 48))</f>
        <v>#VALUE!</v>
      </c>
    </row>
    <row r="11" spans="1:16">
      <c r="F11" t="e" cm="1">
        <f t="array" aca="1" ref="F11" ca="1">INDIRECT($G$1 &amp; "!A" &amp; (ROW() + 48))</f>
        <v>#VALUE!</v>
      </c>
      <c r="G11" t="e" cm="1">
        <f t="array" aca="1" ref="G11" ca="1">INDIRECT($G$1 &amp; "!B" &amp; (ROW() + 48))</f>
        <v>#VALUE!</v>
      </c>
      <c r="I11" t="e" cm="1">
        <f t="array" aca="1" ref="I11" ca="1">INDIRECT($G$1 &amp; "!D" &amp; (ROW() + 48))</f>
        <v>#VALUE!</v>
      </c>
      <c r="J11" t="e" cm="1">
        <f t="array" aca="1" ref="J11" ca="1">INDIRECT($G$1 &amp; "!E" &amp; (ROW() + 48))</f>
        <v>#VALUE!</v>
      </c>
      <c r="K11" t="e" cm="1">
        <f t="array" aca="1" ref="K11" ca="1">INDIRECT($G$1 &amp; "!I" &amp; (ROW() + 48))</f>
        <v>#VALUE!</v>
      </c>
      <c r="L11" t="e" cm="1">
        <f t="array" aca="1" ref="L11" ca="1">INDIRECT($G$1 &amp; "!J" &amp; (ROW() + 48))</f>
        <v>#VALUE!</v>
      </c>
      <c r="M11" t="e" cm="1">
        <f t="array" aca="1" ref="M11" ca="1">INDIRECT($G$1 &amp; "!K" &amp; (ROW() + 48))</f>
        <v>#VALUE!</v>
      </c>
      <c r="N11" t="e" cm="1">
        <f t="array" aca="1" ref="N11" ca="1">INDIRECT($G$1 &amp; "!L" &amp; (ROW() + 48))</f>
        <v>#VALUE!</v>
      </c>
      <c r="O11" t="e" cm="1">
        <f t="array" aca="1" ref="O11" ca="1">INDIRECT($G$1 &amp; "!M" &amp; (ROW() + 48))</f>
        <v>#VALUE!</v>
      </c>
      <c r="P11" t="e" cm="1">
        <f t="array" aca="1" ref="P11" ca="1">INDIRECT($G$1 &amp; "!V" &amp; (ROW() + 48))</f>
        <v>#VALUE!</v>
      </c>
    </row>
    <row r="12" spans="1:16">
      <c r="F12" t="e" cm="1">
        <f t="array" aca="1" ref="F12" ca="1">INDIRECT($G$1 &amp; "!A" &amp; (ROW() + 48))</f>
        <v>#VALUE!</v>
      </c>
      <c r="G12" t="e" cm="1">
        <f t="array" aca="1" ref="G12" ca="1">INDIRECT($G$1 &amp; "!B" &amp; (ROW() + 48))</f>
        <v>#VALUE!</v>
      </c>
      <c r="I12" t="e" cm="1">
        <f t="array" aca="1" ref="I12" ca="1">INDIRECT($G$1 &amp; "!D" &amp; (ROW() + 48))</f>
        <v>#VALUE!</v>
      </c>
      <c r="J12" t="e" cm="1">
        <f t="array" aca="1" ref="J12" ca="1">INDIRECT($G$1 &amp; "!E" &amp; (ROW() + 48))</f>
        <v>#VALUE!</v>
      </c>
      <c r="K12" t="e" cm="1">
        <f t="array" aca="1" ref="K12" ca="1">INDIRECT($G$1 &amp; "!I" &amp; (ROW() + 48))</f>
        <v>#VALUE!</v>
      </c>
      <c r="L12" t="e" cm="1">
        <f t="array" aca="1" ref="L12" ca="1">INDIRECT($G$1 &amp; "!J" &amp; (ROW() + 48))</f>
        <v>#VALUE!</v>
      </c>
      <c r="M12" t="e" cm="1">
        <f t="array" aca="1" ref="M12" ca="1">INDIRECT($G$1 &amp; "!K" &amp; (ROW() + 48))</f>
        <v>#VALUE!</v>
      </c>
      <c r="N12" t="e" cm="1">
        <f t="array" aca="1" ref="N12" ca="1">INDIRECT($G$1 &amp; "!L" &amp; (ROW() + 48))</f>
        <v>#VALUE!</v>
      </c>
      <c r="O12" t="e" cm="1">
        <f t="array" aca="1" ref="O12" ca="1">INDIRECT($G$1 &amp; "!M" &amp; (ROW() + 48))</f>
        <v>#VALUE!</v>
      </c>
      <c r="P12" t="e" cm="1">
        <f t="array" aca="1" ref="P12" ca="1">INDIRECT($G$1 &amp; "!V" &amp; (ROW() + 48))</f>
        <v>#VALUE!</v>
      </c>
    </row>
    <row r="13" spans="1:16">
      <c r="F13" t="e" cm="1">
        <f t="array" aca="1" ref="F13" ca="1">INDIRECT($G$1 &amp; "!A" &amp; (ROW() + 48))</f>
        <v>#VALUE!</v>
      </c>
      <c r="G13" t="e" cm="1">
        <f t="array" aca="1" ref="G13" ca="1">INDIRECT($G$1 &amp; "!B" &amp; (ROW() + 48))</f>
        <v>#VALUE!</v>
      </c>
      <c r="I13" t="e" cm="1">
        <f t="array" aca="1" ref="I13" ca="1">INDIRECT($G$1 &amp; "!D" &amp; (ROW() + 48))</f>
        <v>#VALUE!</v>
      </c>
      <c r="J13" t="e" cm="1">
        <f t="array" aca="1" ref="J13" ca="1">INDIRECT($G$1 &amp; "!E" &amp; (ROW() + 48))</f>
        <v>#VALUE!</v>
      </c>
      <c r="K13" t="e" cm="1">
        <f t="array" aca="1" ref="K13" ca="1">INDIRECT($G$1 &amp; "!I" &amp; (ROW() + 48))</f>
        <v>#VALUE!</v>
      </c>
      <c r="L13" t="e" cm="1">
        <f t="array" aca="1" ref="L13" ca="1">INDIRECT($G$1 &amp; "!J" &amp; (ROW() + 48))</f>
        <v>#VALUE!</v>
      </c>
      <c r="M13" t="e" cm="1">
        <f t="array" aca="1" ref="M13" ca="1">INDIRECT($G$1 &amp; "!K" &amp; (ROW() + 48))</f>
        <v>#VALUE!</v>
      </c>
      <c r="N13" t="e" cm="1">
        <f t="array" aca="1" ref="N13" ca="1">INDIRECT($G$1 &amp; "!L" &amp; (ROW() + 48))</f>
        <v>#VALUE!</v>
      </c>
      <c r="O13" t="e" cm="1">
        <f t="array" aca="1" ref="O13" ca="1">INDIRECT($G$1 &amp; "!M" &amp; (ROW() + 48))</f>
        <v>#VALUE!</v>
      </c>
      <c r="P13" t="e" cm="1">
        <f t="array" aca="1" ref="P13" ca="1">INDIRECT($G$1 &amp; "!V" &amp; (ROW() + 48))</f>
        <v>#VALUE!</v>
      </c>
    </row>
    <row r="14" spans="1:16">
      <c r="F14" t="e" cm="1">
        <f t="array" aca="1" ref="F14" ca="1">INDIRECT($G$1 &amp; "!A" &amp; (ROW() + 48))</f>
        <v>#VALUE!</v>
      </c>
      <c r="G14" t="e" cm="1">
        <f t="array" aca="1" ref="G14" ca="1">INDIRECT($G$1 &amp; "!B" &amp; (ROW() + 48))</f>
        <v>#VALUE!</v>
      </c>
      <c r="I14" t="e" cm="1">
        <f t="array" aca="1" ref="I14" ca="1">INDIRECT($G$1 &amp; "!D" &amp; (ROW() + 48))</f>
        <v>#VALUE!</v>
      </c>
      <c r="J14" t="e" cm="1">
        <f t="array" aca="1" ref="J14" ca="1">INDIRECT($G$1 &amp; "!E" &amp; (ROW() + 48))</f>
        <v>#VALUE!</v>
      </c>
      <c r="K14" t="e" cm="1">
        <f t="array" aca="1" ref="K14" ca="1">INDIRECT($G$1 &amp; "!I" &amp; (ROW() + 48))</f>
        <v>#VALUE!</v>
      </c>
      <c r="L14" t="e" cm="1">
        <f t="array" aca="1" ref="L14" ca="1">INDIRECT($G$1 &amp; "!J" &amp; (ROW() + 48))</f>
        <v>#VALUE!</v>
      </c>
      <c r="M14" t="e" cm="1">
        <f t="array" aca="1" ref="M14" ca="1">INDIRECT($G$1 &amp; "!K" &amp; (ROW() + 48))</f>
        <v>#VALUE!</v>
      </c>
      <c r="N14" t="e" cm="1">
        <f t="array" aca="1" ref="N14" ca="1">INDIRECT($G$1 &amp; "!L" &amp; (ROW() + 48))</f>
        <v>#VALUE!</v>
      </c>
      <c r="O14" t="e" cm="1">
        <f t="array" aca="1" ref="O14" ca="1">INDIRECT($G$1 &amp; "!M" &amp; (ROW() + 48))</f>
        <v>#VALUE!</v>
      </c>
      <c r="P14" t="e" cm="1">
        <f t="array" aca="1" ref="P14" ca="1">INDIRECT($G$1 &amp; "!V" &amp; (ROW() + 48))</f>
        <v>#VALUE!</v>
      </c>
    </row>
    <row r="15" spans="1:16">
      <c r="F15" t="e" cm="1">
        <f t="array" aca="1" ref="F15" ca="1">INDIRECT($G$1 &amp; "!A" &amp; (ROW() + 48))</f>
        <v>#VALUE!</v>
      </c>
      <c r="G15" t="e" cm="1">
        <f t="array" aca="1" ref="G15" ca="1">INDIRECT($G$1 &amp; "!B" &amp; (ROW() + 48))</f>
        <v>#VALUE!</v>
      </c>
      <c r="I15" t="e" cm="1">
        <f t="array" aca="1" ref="I15" ca="1">INDIRECT($G$1 &amp; "!D" &amp; (ROW() + 48))</f>
        <v>#VALUE!</v>
      </c>
      <c r="J15" t="e" cm="1">
        <f t="array" aca="1" ref="J15" ca="1">INDIRECT($G$1 &amp; "!E" &amp; (ROW() + 48))</f>
        <v>#VALUE!</v>
      </c>
      <c r="K15" t="e" cm="1">
        <f t="array" aca="1" ref="K15" ca="1">INDIRECT($G$1 &amp; "!I" &amp; (ROW() + 48))</f>
        <v>#VALUE!</v>
      </c>
      <c r="L15" t="e" cm="1">
        <f t="array" aca="1" ref="L15" ca="1">INDIRECT($G$1 &amp; "!J" &amp; (ROW() + 48))</f>
        <v>#VALUE!</v>
      </c>
      <c r="M15" t="e" cm="1">
        <f t="array" aca="1" ref="M15" ca="1">INDIRECT($G$1 &amp; "!K" &amp; (ROW() + 48))</f>
        <v>#VALUE!</v>
      </c>
      <c r="N15" t="e" cm="1">
        <f t="array" aca="1" ref="N15" ca="1">INDIRECT($G$1 &amp; "!L" &amp; (ROW() + 48))</f>
        <v>#VALUE!</v>
      </c>
      <c r="O15" t="e" cm="1">
        <f t="array" aca="1" ref="O15" ca="1">INDIRECT($G$1 &amp; "!M" &amp; (ROW() + 48))</f>
        <v>#VALUE!</v>
      </c>
      <c r="P15" t="e" cm="1">
        <f t="array" aca="1" ref="P15" ca="1">INDIRECT($G$1 &amp; "!V" &amp; (ROW() + 48))</f>
        <v>#VALUE!</v>
      </c>
    </row>
    <row r="16" spans="1:16">
      <c r="F16" t="e" cm="1">
        <f t="array" aca="1" ref="F16" ca="1">INDIRECT($G$1 &amp; "!A" &amp; (ROW() + 48))</f>
        <v>#VALUE!</v>
      </c>
      <c r="G16" t="e" cm="1">
        <f t="array" aca="1" ref="G16" ca="1">INDIRECT($G$1 &amp; "!B" &amp; (ROW() + 48))</f>
        <v>#VALUE!</v>
      </c>
      <c r="I16" t="e" cm="1">
        <f t="array" aca="1" ref="I16" ca="1">INDIRECT($G$1 &amp; "!D" &amp; (ROW() + 48))</f>
        <v>#VALUE!</v>
      </c>
      <c r="J16" t="e" cm="1">
        <f t="array" aca="1" ref="J16" ca="1">INDIRECT($G$1 &amp; "!E" &amp; (ROW() + 48))</f>
        <v>#VALUE!</v>
      </c>
      <c r="K16" t="e" cm="1">
        <f t="array" aca="1" ref="K16" ca="1">INDIRECT($G$1 &amp; "!I" &amp; (ROW() + 48))</f>
        <v>#VALUE!</v>
      </c>
      <c r="L16" t="e" cm="1">
        <f t="array" aca="1" ref="L16" ca="1">INDIRECT($G$1 &amp; "!J" &amp; (ROW() + 48))</f>
        <v>#VALUE!</v>
      </c>
      <c r="M16" t="e" cm="1">
        <f t="array" aca="1" ref="M16" ca="1">INDIRECT($G$1 &amp; "!K" &amp; (ROW() + 48))</f>
        <v>#VALUE!</v>
      </c>
      <c r="N16" t="e" cm="1">
        <f t="array" aca="1" ref="N16" ca="1">INDIRECT($G$1 &amp; "!L" &amp; (ROW() + 48))</f>
        <v>#VALUE!</v>
      </c>
      <c r="O16" t="e" cm="1">
        <f t="array" aca="1" ref="O16" ca="1">INDIRECT($G$1 &amp; "!M" &amp; (ROW() + 48))</f>
        <v>#VALUE!</v>
      </c>
      <c r="P16" t="e" cm="1">
        <f t="array" aca="1" ref="P16" ca="1">INDIRECT($G$1 &amp; "!V" &amp; (ROW() + 48))</f>
        <v>#VALUE!</v>
      </c>
    </row>
    <row r="17" spans="6:16">
      <c r="F17" t="e" cm="1">
        <f t="array" aca="1" ref="F17" ca="1">INDIRECT($G$1 &amp; "!A" &amp; (ROW() + 48))</f>
        <v>#VALUE!</v>
      </c>
      <c r="G17" t="e" cm="1">
        <f t="array" aca="1" ref="G17" ca="1">INDIRECT($G$1 &amp; "!B" &amp; (ROW() + 48))</f>
        <v>#VALUE!</v>
      </c>
      <c r="I17" t="e" cm="1">
        <f t="array" aca="1" ref="I17" ca="1">INDIRECT($G$1 &amp; "!D" &amp; (ROW() + 48))</f>
        <v>#VALUE!</v>
      </c>
      <c r="J17" t="e" cm="1">
        <f t="array" aca="1" ref="J17" ca="1">INDIRECT($G$1 &amp; "!E" &amp; (ROW() + 48))</f>
        <v>#VALUE!</v>
      </c>
      <c r="K17" t="e" cm="1">
        <f t="array" aca="1" ref="K17" ca="1">INDIRECT($G$1 &amp; "!I" &amp; (ROW() + 48))</f>
        <v>#VALUE!</v>
      </c>
      <c r="L17" t="e" cm="1">
        <f t="array" aca="1" ref="L17" ca="1">INDIRECT($G$1 &amp; "!J" &amp; (ROW() + 48))</f>
        <v>#VALUE!</v>
      </c>
      <c r="M17" t="e" cm="1">
        <f t="array" aca="1" ref="M17" ca="1">INDIRECT($G$1 &amp; "!K" &amp; (ROW() + 48))</f>
        <v>#VALUE!</v>
      </c>
      <c r="N17" t="e" cm="1">
        <f t="array" aca="1" ref="N17" ca="1">INDIRECT($G$1 &amp; "!L" &amp; (ROW() + 48))</f>
        <v>#VALUE!</v>
      </c>
      <c r="O17" t="e" cm="1">
        <f t="array" aca="1" ref="O17" ca="1">INDIRECT($G$1 &amp; "!M" &amp; (ROW() + 48))</f>
        <v>#VALUE!</v>
      </c>
      <c r="P17" t="e" cm="1">
        <f t="array" aca="1" ref="P17" ca="1">INDIRECT($G$1 &amp; "!V" &amp; (ROW() + 48))</f>
        <v>#VALUE!</v>
      </c>
    </row>
    <row r="18" spans="6:16">
      <c r="F18" t="e" cm="1">
        <f t="array" aca="1" ref="F18" ca="1">INDIRECT($G$1 &amp; "!A" &amp; (ROW() + 48))</f>
        <v>#VALUE!</v>
      </c>
      <c r="G18" t="e" cm="1">
        <f t="array" aca="1" ref="G18" ca="1">INDIRECT($G$1 &amp; "!B" &amp; (ROW() + 48))</f>
        <v>#VALUE!</v>
      </c>
      <c r="I18" t="e" cm="1">
        <f t="array" aca="1" ref="I18" ca="1">INDIRECT($G$1 &amp; "!D" &amp; (ROW() + 48))</f>
        <v>#VALUE!</v>
      </c>
      <c r="J18" t="e" cm="1">
        <f t="array" aca="1" ref="J18" ca="1">INDIRECT($G$1 &amp; "!E" &amp; (ROW() + 48))</f>
        <v>#VALUE!</v>
      </c>
      <c r="K18" t="e" cm="1">
        <f t="array" aca="1" ref="K18" ca="1">INDIRECT($G$1 &amp; "!I" &amp; (ROW() + 48))</f>
        <v>#VALUE!</v>
      </c>
      <c r="L18" t="e" cm="1">
        <f t="array" aca="1" ref="L18" ca="1">INDIRECT($G$1 &amp; "!J" &amp; (ROW() + 48))</f>
        <v>#VALUE!</v>
      </c>
      <c r="M18" t="e" cm="1">
        <f t="array" aca="1" ref="M18" ca="1">INDIRECT($G$1 &amp; "!K" &amp; (ROW() + 48))</f>
        <v>#VALUE!</v>
      </c>
      <c r="N18" t="e" cm="1">
        <f t="array" aca="1" ref="N18" ca="1">INDIRECT($G$1 &amp; "!L" &amp; (ROW() + 48))</f>
        <v>#VALUE!</v>
      </c>
      <c r="O18" t="e" cm="1">
        <f t="array" aca="1" ref="O18" ca="1">INDIRECT($G$1 &amp; "!M" &amp; (ROW() + 48))</f>
        <v>#VALUE!</v>
      </c>
      <c r="P18" t="e" cm="1">
        <f t="array" aca="1" ref="P18" ca="1">INDIRECT($G$1 &amp; "!V" &amp; (ROW() + 48))</f>
        <v>#VALUE!</v>
      </c>
    </row>
    <row r="19" spans="6:16">
      <c r="F19" t="e" cm="1">
        <f t="array" aca="1" ref="F19" ca="1">INDIRECT($G$1 &amp; "!A" &amp; (ROW() + 48))</f>
        <v>#VALUE!</v>
      </c>
      <c r="G19" t="e" cm="1">
        <f t="array" aca="1" ref="G19" ca="1">INDIRECT($G$1 &amp; "!B" &amp; (ROW() + 48))</f>
        <v>#VALUE!</v>
      </c>
      <c r="I19" t="e" cm="1">
        <f t="array" aca="1" ref="I19" ca="1">INDIRECT($G$1 &amp; "!D" &amp; (ROW() + 48))</f>
        <v>#VALUE!</v>
      </c>
      <c r="J19" t="e" cm="1">
        <f t="array" aca="1" ref="J19" ca="1">INDIRECT($G$1 &amp; "!E" &amp; (ROW() + 48))</f>
        <v>#VALUE!</v>
      </c>
      <c r="K19" t="e" cm="1">
        <f t="array" aca="1" ref="K19" ca="1">INDIRECT($G$1 &amp; "!I" &amp; (ROW() + 48))</f>
        <v>#VALUE!</v>
      </c>
      <c r="L19" t="e" cm="1">
        <f t="array" aca="1" ref="L19" ca="1">INDIRECT($G$1 &amp; "!J" &amp; (ROW() + 48))</f>
        <v>#VALUE!</v>
      </c>
      <c r="M19" t="e" cm="1">
        <f t="array" aca="1" ref="M19" ca="1">INDIRECT($G$1 &amp; "!K" &amp; (ROW() + 48))</f>
        <v>#VALUE!</v>
      </c>
      <c r="N19" t="e" cm="1">
        <f t="array" aca="1" ref="N19" ca="1">INDIRECT($G$1 &amp; "!L" &amp; (ROW() + 48))</f>
        <v>#VALUE!</v>
      </c>
      <c r="O19" t="e" cm="1">
        <f t="array" aca="1" ref="O19" ca="1">INDIRECT($G$1 &amp; "!M" &amp; (ROW() + 48))</f>
        <v>#VALUE!</v>
      </c>
      <c r="P19" t="e" cm="1">
        <f t="array" aca="1" ref="P19" ca="1">INDIRECT($G$1 &amp; "!V" &amp; (ROW() + 48))</f>
        <v>#VALUE!</v>
      </c>
    </row>
    <row r="20" spans="6:16">
      <c r="F20" t="e" cm="1">
        <f t="array" aca="1" ref="F20" ca="1">INDIRECT($G$1 &amp; "!A" &amp; (ROW() + 48))</f>
        <v>#VALUE!</v>
      </c>
      <c r="G20" t="e" cm="1">
        <f t="array" aca="1" ref="G20" ca="1">INDIRECT($G$1 &amp; "!B" &amp; (ROW() + 48))</f>
        <v>#VALUE!</v>
      </c>
      <c r="I20" t="e" cm="1">
        <f t="array" aca="1" ref="I20" ca="1">INDIRECT($G$1 &amp; "!D" &amp; (ROW() + 48))</f>
        <v>#VALUE!</v>
      </c>
      <c r="J20" t="e" cm="1">
        <f t="array" aca="1" ref="J20" ca="1">INDIRECT($G$1 &amp; "!E" &amp; (ROW() + 48))</f>
        <v>#VALUE!</v>
      </c>
      <c r="K20" t="e" cm="1">
        <f t="array" aca="1" ref="K20" ca="1">INDIRECT($G$1 &amp; "!I" &amp; (ROW() + 48))</f>
        <v>#VALUE!</v>
      </c>
      <c r="L20" t="e" cm="1">
        <f t="array" aca="1" ref="L20" ca="1">INDIRECT($G$1 &amp; "!J" &amp; (ROW() + 48))</f>
        <v>#VALUE!</v>
      </c>
      <c r="M20" t="e" cm="1">
        <f t="array" aca="1" ref="M20" ca="1">INDIRECT($G$1 &amp; "!K" &amp; (ROW() + 48))</f>
        <v>#VALUE!</v>
      </c>
      <c r="N20" t="e" cm="1">
        <f t="array" aca="1" ref="N20" ca="1">INDIRECT($G$1 &amp; "!L" &amp; (ROW() + 48))</f>
        <v>#VALUE!</v>
      </c>
      <c r="O20" t="e" cm="1">
        <f t="array" aca="1" ref="O20" ca="1">INDIRECT($G$1 &amp; "!M" &amp; (ROW() + 48))</f>
        <v>#VALUE!</v>
      </c>
      <c r="P20" t="e" cm="1">
        <f t="array" aca="1" ref="P20" ca="1">INDIRECT($G$1 &amp; "!V" &amp; (ROW() + 48))</f>
        <v>#VALUE!</v>
      </c>
    </row>
    <row r="21" spans="6:16">
      <c r="F21" t="e" cm="1">
        <f t="array" aca="1" ref="F21" ca="1">INDIRECT($G$1 &amp; "!A" &amp; (ROW() + 48))</f>
        <v>#VALUE!</v>
      </c>
      <c r="G21" t="e" cm="1">
        <f t="array" aca="1" ref="G21" ca="1">INDIRECT($G$1 &amp; "!B" &amp; (ROW() + 48))</f>
        <v>#VALUE!</v>
      </c>
      <c r="I21" t="e" cm="1">
        <f t="array" aca="1" ref="I21" ca="1">INDIRECT($G$1 &amp; "!D" &amp; (ROW() + 48))</f>
        <v>#VALUE!</v>
      </c>
      <c r="J21" t="e" cm="1">
        <f t="array" aca="1" ref="J21" ca="1">INDIRECT($G$1 &amp; "!E" &amp; (ROW() + 48))</f>
        <v>#VALUE!</v>
      </c>
      <c r="K21" t="e" cm="1">
        <f t="array" aca="1" ref="K21" ca="1">INDIRECT($G$1 &amp; "!I" &amp; (ROW() + 48))</f>
        <v>#VALUE!</v>
      </c>
      <c r="L21" t="e" cm="1">
        <f t="array" aca="1" ref="L21" ca="1">INDIRECT($G$1 &amp; "!J" &amp; (ROW() + 48))</f>
        <v>#VALUE!</v>
      </c>
      <c r="M21" t="e" cm="1">
        <f t="array" aca="1" ref="M21" ca="1">INDIRECT($G$1 &amp; "!K" &amp; (ROW() + 48))</f>
        <v>#VALUE!</v>
      </c>
      <c r="N21" t="e" cm="1">
        <f t="array" aca="1" ref="N21" ca="1">INDIRECT($G$1 &amp; "!L" &amp; (ROW() + 48))</f>
        <v>#VALUE!</v>
      </c>
      <c r="O21" t="e" cm="1">
        <f t="array" aca="1" ref="O21" ca="1">INDIRECT($G$1 &amp; "!M" &amp; (ROW() + 48))</f>
        <v>#VALUE!</v>
      </c>
      <c r="P21" t="e" cm="1">
        <f t="array" aca="1" ref="P21" ca="1">INDIRECT($G$1 &amp; "!V" &amp; (ROW() + 48))</f>
        <v>#VALUE!</v>
      </c>
    </row>
    <row r="22" spans="6:16">
      <c r="F22" t="e" cm="1">
        <f t="array" aca="1" ref="F22" ca="1">INDIRECT($G$1 &amp; "!A" &amp; (ROW() + 48))</f>
        <v>#VALUE!</v>
      </c>
      <c r="G22" t="e" cm="1">
        <f t="array" aca="1" ref="G22" ca="1">INDIRECT($G$1 &amp; "!B" &amp; (ROW() + 48))</f>
        <v>#VALUE!</v>
      </c>
      <c r="I22" t="e" cm="1">
        <f t="array" aca="1" ref="I22" ca="1">INDIRECT($G$1 &amp; "!D" &amp; (ROW() + 48))</f>
        <v>#VALUE!</v>
      </c>
      <c r="J22" t="e" cm="1">
        <f t="array" aca="1" ref="J22" ca="1">INDIRECT($G$1 &amp; "!E" &amp; (ROW() + 48))</f>
        <v>#VALUE!</v>
      </c>
      <c r="K22" t="e" cm="1">
        <f t="array" aca="1" ref="K22" ca="1">INDIRECT($G$1 &amp; "!I" &amp; (ROW() + 48))</f>
        <v>#VALUE!</v>
      </c>
      <c r="L22" t="e" cm="1">
        <f t="array" aca="1" ref="L22" ca="1">INDIRECT($G$1 &amp; "!J" &amp; (ROW() + 48))</f>
        <v>#VALUE!</v>
      </c>
      <c r="M22" t="e" cm="1">
        <f t="array" aca="1" ref="M22" ca="1">INDIRECT($G$1 &amp; "!K" &amp; (ROW() + 48))</f>
        <v>#VALUE!</v>
      </c>
      <c r="N22" t="e" cm="1">
        <f t="array" aca="1" ref="N22" ca="1">INDIRECT($G$1 &amp; "!L" &amp; (ROW() + 48))</f>
        <v>#VALUE!</v>
      </c>
      <c r="O22" t="e" cm="1">
        <f t="array" aca="1" ref="O22" ca="1">INDIRECT($G$1 &amp; "!M" &amp; (ROW() + 48))</f>
        <v>#VALUE!</v>
      </c>
      <c r="P22" t="e" cm="1">
        <f t="array" aca="1" ref="P22" ca="1">INDIRECT($G$1 &amp; "!V" &amp; (ROW() + 48))</f>
        <v>#VALUE!</v>
      </c>
    </row>
    <row r="23" spans="6:16">
      <c r="F23" t="e" cm="1">
        <f t="array" aca="1" ref="F23" ca="1">INDIRECT($G$1 &amp; "!A" &amp; (ROW() + 48))</f>
        <v>#VALUE!</v>
      </c>
      <c r="G23" t="e" cm="1">
        <f t="array" aca="1" ref="G23" ca="1">INDIRECT($G$1 &amp; "!B" &amp; (ROW() + 48))</f>
        <v>#VALUE!</v>
      </c>
      <c r="I23" t="e" cm="1">
        <f t="array" aca="1" ref="I23" ca="1">INDIRECT($G$1 &amp; "!D" &amp; (ROW() + 48))</f>
        <v>#VALUE!</v>
      </c>
      <c r="J23" t="e" cm="1">
        <f t="array" aca="1" ref="J23" ca="1">INDIRECT($G$1 &amp; "!E" &amp; (ROW() + 48))</f>
        <v>#VALUE!</v>
      </c>
      <c r="K23" t="e" cm="1">
        <f t="array" aca="1" ref="K23" ca="1">INDIRECT($G$1 &amp; "!I" &amp; (ROW() + 48))</f>
        <v>#VALUE!</v>
      </c>
      <c r="L23" t="e" cm="1">
        <f t="array" aca="1" ref="L23" ca="1">INDIRECT($G$1 &amp; "!J" &amp; (ROW() + 48))</f>
        <v>#VALUE!</v>
      </c>
      <c r="M23" t="e" cm="1">
        <f t="array" aca="1" ref="M23" ca="1">INDIRECT($G$1 &amp; "!K" &amp; (ROW() + 48))</f>
        <v>#VALUE!</v>
      </c>
      <c r="N23" t="e" cm="1">
        <f t="array" aca="1" ref="N23" ca="1">INDIRECT($G$1 &amp; "!L" &amp; (ROW() + 48))</f>
        <v>#VALUE!</v>
      </c>
      <c r="O23" t="e" cm="1">
        <f t="array" aca="1" ref="O23" ca="1">INDIRECT($G$1 &amp; "!M" &amp; (ROW() + 48))</f>
        <v>#VALUE!</v>
      </c>
      <c r="P23" t="e" cm="1">
        <f t="array" aca="1" ref="P23" ca="1">INDIRECT($G$1 &amp; "!V" &amp; (ROW() + 48))</f>
        <v>#VALUE!</v>
      </c>
    </row>
    <row r="24" spans="6:16">
      <c r="F24" t="e" cm="1">
        <f t="array" aca="1" ref="F24" ca="1">INDIRECT($G$1 &amp; "!A" &amp; (ROW() + 48))</f>
        <v>#VALUE!</v>
      </c>
      <c r="G24" t="e" cm="1">
        <f t="array" aca="1" ref="G24" ca="1">INDIRECT($G$1 &amp; "!B" &amp; (ROW() + 48))</f>
        <v>#VALUE!</v>
      </c>
      <c r="I24" t="e" cm="1">
        <f t="array" aca="1" ref="I24" ca="1">INDIRECT($G$1 &amp; "!D" &amp; (ROW() + 48))</f>
        <v>#VALUE!</v>
      </c>
      <c r="J24" t="e" cm="1">
        <f t="array" aca="1" ref="J24" ca="1">INDIRECT($G$1 &amp; "!E" &amp; (ROW() + 48))</f>
        <v>#VALUE!</v>
      </c>
      <c r="K24" t="e" cm="1">
        <f t="array" aca="1" ref="K24" ca="1">INDIRECT($G$1 &amp; "!I" &amp; (ROW() + 48))</f>
        <v>#VALUE!</v>
      </c>
      <c r="L24" t="e" cm="1">
        <f t="array" aca="1" ref="L24" ca="1">INDIRECT($G$1 &amp; "!J" &amp; (ROW() + 48))</f>
        <v>#VALUE!</v>
      </c>
      <c r="M24" t="e" cm="1">
        <f t="array" aca="1" ref="M24" ca="1">INDIRECT($G$1 &amp; "!K" &amp; (ROW() + 48))</f>
        <v>#VALUE!</v>
      </c>
      <c r="N24" t="e" cm="1">
        <f t="array" aca="1" ref="N24" ca="1">INDIRECT($G$1 &amp; "!L" &amp; (ROW() + 48))</f>
        <v>#VALUE!</v>
      </c>
      <c r="O24" t="e" cm="1">
        <f t="array" aca="1" ref="O24" ca="1">INDIRECT($G$1 &amp; "!M" &amp; (ROW() + 48))</f>
        <v>#VALUE!</v>
      </c>
      <c r="P24" t="e" cm="1">
        <f t="array" aca="1" ref="P24" ca="1">INDIRECT($G$1 &amp; "!V" &amp; (ROW() + 48))</f>
        <v>#VALUE!</v>
      </c>
    </row>
    <row r="25" spans="6:16">
      <c r="F25" t="e" cm="1">
        <f t="array" aca="1" ref="F25" ca="1">INDIRECT($G$1 &amp; "!A" &amp; (ROW() + 48))</f>
        <v>#VALUE!</v>
      </c>
      <c r="G25" t="e" cm="1">
        <f t="array" aca="1" ref="G25" ca="1">INDIRECT($G$1 &amp; "!B" &amp; (ROW() + 48))</f>
        <v>#VALUE!</v>
      </c>
      <c r="I25" t="e" cm="1">
        <f t="array" aca="1" ref="I25" ca="1">INDIRECT($G$1 &amp; "!D" &amp; (ROW() + 48))</f>
        <v>#VALUE!</v>
      </c>
      <c r="J25" t="e" cm="1">
        <f t="array" aca="1" ref="J25" ca="1">INDIRECT($G$1 &amp; "!E" &amp; (ROW() + 48))</f>
        <v>#VALUE!</v>
      </c>
      <c r="K25" t="e" cm="1">
        <f t="array" aca="1" ref="K25" ca="1">INDIRECT($G$1 &amp; "!I" &amp; (ROW() + 48))</f>
        <v>#VALUE!</v>
      </c>
      <c r="L25" t="e" cm="1">
        <f t="array" aca="1" ref="L25" ca="1">INDIRECT($G$1 &amp; "!J" &amp; (ROW() + 48))</f>
        <v>#VALUE!</v>
      </c>
      <c r="M25" t="e" cm="1">
        <f t="array" aca="1" ref="M25" ca="1">INDIRECT($G$1 &amp; "!K" &amp; (ROW() + 48))</f>
        <v>#VALUE!</v>
      </c>
      <c r="N25" t="e" cm="1">
        <f t="array" aca="1" ref="N25" ca="1">INDIRECT($G$1 &amp; "!L" &amp; (ROW() + 48))</f>
        <v>#VALUE!</v>
      </c>
      <c r="O25" t="e" cm="1">
        <f t="array" aca="1" ref="O25" ca="1">INDIRECT($G$1 &amp; "!M" &amp; (ROW() + 48))</f>
        <v>#VALUE!</v>
      </c>
      <c r="P25" t="e" cm="1">
        <f t="array" aca="1" ref="P25" ca="1">INDIRECT($G$1 &amp; "!V" &amp; (ROW() + 48))</f>
        <v>#VALUE!</v>
      </c>
    </row>
    <row r="26" spans="6:16">
      <c r="F26" t="e" cm="1">
        <f t="array" aca="1" ref="F26" ca="1">INDIRECT($G$1 &amp; "!A" &amp; (ROW() + 48))</f>
        <v>#VALUE!</v>
      </c>
      <c r="G26" t="e" cm="1">
        <f t="array" aca="1" ref="G26" ca="1">INDIRECT($G$1 &amp; "!B" &amp; (ROW() + 48))</f>
        <v>#VALUE!</v>
      </c>
      <c r="I26" t="e" cm="1">
        <f t="array" aca="1" ref="I26" ca="1">INDIRECT($G$1 &amp; "!D" &amp; (ROW() + 48))</f>
        <v>#VALUE!</v>
      </c>
      <c r="J26" t="e" cm="1">
        <f t="array" aca="1" ref="J26" ca="1">INDIRECT($G$1 &amp; "!E" &amp; (ROW() + 48))</f>
        <v>#VALUE!</v>
      </c>
      <c r="K26" t="e" cm="1">
        <f t="array" aca="1" ref="K26" ca="1">INDIRECT($G$1 &amp; "!I" &amp; (ROW() + 48))</f>
        <v>#VALUE!</v>
      </c>
      <c r="L26" t="e" cm="1">
        <f t="array" aca="1" ref="L26" ca="1">INDIRECT($G$1 &amp; "!J" &amp; (ROW() + 48))</f>
        <v>#VALUE!</v>
      </c>
      <c r="M26" t="e" cm="1">
        <f t="array" aca="1" ref="M26" ca="1">INDIRECT($G$1 &amp; "!K" &amp; (ROW() + 48))</f>
        <v>#VALUE!</v>
      </c>
      <c r="N26" t="e" cm="1">
        <f t="array" aca="1" ref="N26" ca="1">INDIRECT($G$1 &amp; "!L" &amp; (ROW() + 48))</f>
        <v>#VALUE!</v>
      </c>
      <c r="O26" t="e" cm="1">
        <f t="array" aca="1" ref="O26" ca="1">INDIRECT($G$1 &amp; "!M" &amp; (ROW() + 48))</f>
        <v>#VALUE!</v>
      </c>
      <c r="P26" t="e" cm="1">
        <f t="array" aca="1" ref="P26" ca="1">INDIRECT($G$1 &amp; "!V" &amp; (ROW() + 48))</f>
        <v>#VALUE!</v>
      </c>
    </row>
    <row r="27" spans="6:16">
      <c r="F27" t="e" cm="1">
        <f t="array" aca="1" ref="F27" ca="1">INDIRECT($G$1 &amp; "!A" &amp; (ROW() + 48))</f>
        <v>#VALUE!</v>
      </c>
      <c r="G27" t="e" cm="1">
        <f t="array" aca="1" ref="G27" ca="1">INDIRECT($G$1 &amp; "!B" &amp; (ROW() + 48))</f>
        <v>#VALUE!</v>
      </c>
      <c r="I27" t="e" cm="1">
        <f t="array" aca="1" ref="I27" ca="1">INDIRECT($G$1 &amp; "!D" &amp; (ROW() + 48))</f>
        <v>#VALUE!</v>
      </c>
      <c r="J27" t="e" cm="1">
        <f t="array" aca="1" ref="J27" ca="1">INDIRECT($G$1 &amp; "!E" &amp; (ROW() + 48))</f>
        <v>#VALUE!</v>
      </c>
      <c r="K27" t="e" cm="1">
        <f t="array" aca="1" ref="K27" ca="1">INDIRECT($G$1 &amp; "!I" &amp; (ROW() + 48))</f>
        <v>#VALUE!</v>
      </c>
      <c r="L27" t="e" cm="1">
        <f t="array" aca="1" ref="L27" ca="1">INDIRECT($G$1 &amp; "!J" &amp; (ROW() + 48))</f>
        <v>#VALUE!</v>
      </c>
      <c r="M27" t="e" cm="1">
        <f t="array" aca="1" ref="M27" ca="1">INDIRECT($G$1 &amp; "!K" &amp; (ROW() + 48))</f>
        <v>#VALUE!</v>
      </c>
      <c r="N27" t="e" cm="1">
        <f t="array" aca="1" ref="N27" ca="1">INDIRECT($G$1 &amp; "!L" &amp; (ROW() + 48))</f>
        <v>#VALUE!</v>
      </c>
      <c r="O27" t="e" cm="1">
        <f t="array" aca="1" ref="O27" ca="1">INDIRECT($G$1 &amp; "!M" &amp; (ROW() + 48))</f>
        <v>#VALUE!</v>
      </c>
      <c r="P27" t="e" cm="1">
        <f t="array" aca="1" ref="P27" ca="1">INDIRECT($G$1 &amp; "!V" &amp; (ROW() + 48))</f>
        <v>#VALUE!</v>
      </c>
    </row>
    <row r="28" spans="6:16">
      <c r="F28" t="e" cm="1">
        <f t="array" aca="1" ref="F28" ca="1">INDIRECT($G$1 &amp; "!A" &amp; (ROW() + 48))</f>
        <v>#VALUE!</v>
      </c>
      <c r="G28" t="e" cm="1">
        <f t="array" aca="1" ref="G28" ca="1">INDIRECT($G$1 &amp; "!B" &amp; (ROW() + 48))</f>
        <v>#VALUE!</v>
      </c>
      <c r="I28" t="e" cm="1">
        <f t="array" aca="1" ref="I28" ca="1">INDIRECT($G$1 &amp; "!D" &amp; (ROW() + 48))</f>
        <v>#VALUE!</v>
      </c>
      <c r="J28" t="e" cm="1">
        <f t="array" aca="1" ref="J28" ca="1">INDIRECT($G$1 &amp; "!E" &amp; (ROW() + 48))</f>
        <v>#VALUE!</v>
      </c>
      <c r="K28" t="e" cm="1">
        <f t="array" aca="1" ref="K28" ca="1">INDIRECT($G$1 &amp; "!I" &amp; (ROW() + 48))</f>
        <v>#VALUE!</v>
      </c>
      <c r="L28" t="e" cm="1">
        <f t="array" aca="1" ref="L28" ca="1">INDIRECT($G$1 &amp; "!J" &amp; (ROW() + 48))</f>
        <v>#VALUE!</v>
      </c>
      <c r="M28" t="e" cm="1">
        <f t="array" aca="1" ref="M28" ca="1">INDIRECT($G$1 &amp; "!K" &amp; (ROW() + 48))</f>
        <v>#VALUE!</v>
      </c>
      <c r="N28" t="e" cm="1">
        <f t="array" aca="1" ref="N28" ca="1">INDIRECT($G$1 &amp; "!L" &amp; (ROW() + 48))</f>
        <v>#VALUE!</v>
      </c>
      <c r="O28" t="e" cm="1">
        <f t="array" aca="1" ref="O28" ca="1">INDIRECT($G$1 &amp; "!M" &amp; (ROW() + 48))</f>
        <v>#VALUE!</v>
      </c>
      <c r="P28" t="e" cm="1">
        <f t="array" aca="1" ref="P28" ca="1">INDIRECT($G$1 &amp; "!V" &amp; (ROW() + 48))</f>
        <v>#VALUE!</v>
      </c>
    </row>
    <row r="29" spans="6:16">
      <c r="F29" t="e" cm="1">
        <f t="array" aca="1" ref="F29" ca="1">INDIRECT($G$1 &amp; "!A" &amp; (ROW() + 48))</f>
        <v>#VALUE!</v>
      </c>
      <c r="G29" t="e" cm="1">
        <f t="array" aca="1" ref="G29" ca="1">INDIRECT($G$1 &amp; "!B" &amp; (ROW() + 48))</f>
        <v>#VALUE!</v>
      </c>
      <c r="I29" t="e" cm="1">
        <f t="array" aca="1" ref="I29" ca="1">INDIRECT($G$1 &amp; "!D" &amp; (ROW() + 48))</f>
        <v>#VALUE!</v>
      </c>
      <c r="J29" t="e" cm="1">
        <f t="array" aca="1" ref="J29" ca="1">INDIRECT($G$1 &amp; "!E" &amp; (ROW() + 48))</f>
        <v>#VALUE!</v>
      </c>
      <c r="K29" t="e" cm="1">
        <f t="array" aca="1" ref="K29" ca="1">INDIRECT($G$1 &amp; "!I" &amp; (ROW() + 48))</f>
        <v>#VALUE!</v>
      </c>
      <c r="L29" t="e" cm="1">
        <f t="array" aca="1" ref="L29" ca="1">INDIRECT($G$1 &amp; "!J" &amp; (ROW() + 48))</f>
        <v>#VALUE!</v>
      </c>
      <c r="M29" t="e" cm="1">
        <f t="array" aca="1" ref="M29" ca="1">INDIRECT($G$1 &amp; "!K" &amp; (ROW() + 48))</f>
        <v>#VALUE!</v>
      </c>
      <c r="N29" t="e" cm="1">
        <f t="array" aca="1" ref="N29" ca="1">INDIRECT($G$1 &amp; "!L" &amp; (ROW() + 48))</f>
        <v>#VALUE!</v>
      </c>
      <c r="O29" t="e" cm="1">
        <f t="array" aca="1" ref="O29" ca="1">INDIRECT($G$1 &amp; "!M" &amp; (ROW() + 48))</f>
        <v>#VALUE!</v>
      </c>
      <c r="P29" t="e" cm="1">
        <f t="array" aca="1" ref="P29" ca="1">INDIRECT($G$1 &amp; "!V" &amp; (ROW() + 48))</f>
        <v>#VALUE!</v>
      </c>
    </row>
    <row r="30" spans="6:16">
      <c r="F30" t="e" cm="1">
        <f t="array" aca="1" ref="F30" ca="1">INDIRECT($G$1 &amp; "!A" &amp; (ROW() + 48))</f>
        <v>#VALUE!</v>
      </c>
      <c r="G30" t="e" cm="1">
        <f t="array" aca="1" ref="G30" ca="1">INDIRECT($G$1 &amp; "!B" &amp; (ROW() + 48))</f>
        <v>#VALUE!</v>
      </c>
      <c r="I30" t="e" cm="1">
        <f t="array" aca="1" ref="I30" ca="1">INDIRECT($G$1 &amp; "!D" &amp; (ROW() + 48))</f>
        <v>#VALUE!</v>
      </c>
      <c r="J30" t="e" cm="1">
        <f t="array" aca="1" ref="J30" ca="1">INDIRECT($G$1 &amp; "!E" &amp; (ROW() + 48))</f>
        <v>#VALUE!</v>
      </c>
      <c r="K30" t="e" cm="1">
        <f t="array" aca="1" ref="K30" ca="1">INDIRECT($G$1 &amp; "!I" &amp; (ROW() + 48))</f>
        <v>#VALUE!</v>
      </c>
      <c r="L30" t="e" cm="1">
        <f t="array" aca="1" ref="L30" ca="1">INDIRECT($G$1 &amp; "!J" &amp; (ROW() + 48))</f>
        <v>#VALUE!</v>
      </c>
      <c r="M30" t="e" cm="1">
        <f t="array" aca="1" ref="M30" ca="1">INDIRECT($G$1 &amp; "!K" &amp; (ROW() + 48))</f>
        <v>#VALUE!</v>
      </c>
      <c r="N30" t="e" cm="1">
        <f t="array" aca="1" ref="N30" ca="1">INDIRECT($G$1 &amp; "!L" &amp; (ROW() + 48))</f>
        <v>#VALUE!</v>
      </c>
      <c r="O30" t="e" cm="1">
        <f t="array" aca="1" ref="O30" ca="1">INDIRECT($G$1 &amp; "!M" &amp; (ROW() + 48))</f>
        <v>#VALUE!</v>
      </c>
      <c r="P30" t="e" cm="1">
        <f t="array" aca="1" ref="P30" ca="1">INDIRECT($G$1 &amp; "!V" &amp; (ROW() + 48))</f>
        <v>#VALUE!</v>
      </c>
    </row>
    <row r="31" spans="6:16">
      <c r="F31" t="e" cm="1">
        <f t="array" aca="1" ref="F31" ca="1">INDIRECT($G$1 &amp; "!A" &amp; (ROW() + 48))</f>
        <v>#VALUE!</v>
      </c>
      <c r="G31" t="e" cm="1">
        <f t="array" aca="1" ref="G31" ca="1">INDIRECT($G$1 &amp; "!B" &amp; (ROW() + 48))</f>
        <v>#VALUE!</v>
      </c>
      <c r="I31" t="e" cm="1">
        <f t="array" aca="1" ref="I31" ca="1">INDIRECT($G$1 &amp; "!D" &amp; (ROW() + 48))</f>
        <v>#VALUE!</v>
      </c>
      <c r="J31" t="e" cm="1">
        <f t="array" aca="1" ref="J31" ca="1">INDIRECT($G$1 &amp; "!E" &amp; (ROW() + 48))</f>
        <v>#VALUE!</v>
      </c>
      <c r="K31" t="e" cm="1">
        <f t="array" aca="1" ref="K31" ca="1">INDIRECT($G$1 &amp; "!I" &amp; (ROW() + 48))</f>
        <v>#VALUE!</v>
      </c>
      <c r="L31" t="e" cm="1">
        <f t="array" aca="1" ref="L31" ca="1">INDIRECT($G$1 &amp; "!J" &amp; (ROW() + 48))</f>
        <v>#VALUE!</v>
      </c>
      <c r="M31" t="e" cm="1">
        <f t="array" aca="1" ref="M31" ca="1">INDIRECT($G$1 &amp; "!K" &amp; (ROW() + 48))</f>
        <v>#VALUE!</v>
      </c>
      <c r="N31" t="e" cm="1">
        <f t="array" aca="1" ref="N31" ca="1">INDIRECT($G$1 &amp; "!L" &amp; (ROW() + 48))</f>
        <v>#VALUE!</v>
      </c>
      <c r="O31" t="e" cm="1">
        <f t="array" aca="1" ref="O31" ca="1">INDIRECT($G$1 &amp; "!M" &amp; (ROW() + 48))</f>
        <v>#VALUE!</v>
      </c>
      <c r="P31" t="e" cm="1">
        <f t="array" aca="1" ref="P31" ca="1">INDIRECT($G$1 &amp; "!V" &amp; (ROW() + 48))</f>
        <v>#VALUE!</v>
      </c>
    </row>
    <row r="32" spans="6:16">
      <c r="F32" t="e" cm="1">
        <f t="array" aca="1" ref="F32" ca="1">INDIRECT($G$1 &amp; "!A" &amp; (ROW() + 48))</f>
        <v>#VALUE!</v>
      </c>
      <c r="G32" t="e" cm="1">
        <f t="array" aca="1" ref="G32" ca="1">INDIRECT($G$1 &amp; "!B" &amp; (ROW() + 48))</f>
        <v>#VALUE!</v>
      </c>
      <c r="I32" t="e" cm="1">
        <f t="array" aca="1" ref="I32" ca="1">INDIRECT($G$1 &amp; "!D" &amp; (ROW() + 48))</f>
        <v>#VALUE!</v>
      </c>
      <c r="J32" t="e" cm="1">
        <f t="array" aca="1" ref="J32" ca="1">INDIRECT($G$1 &amp; "!E" &amp; (ROW() + 48))</f>
        <v>#VALUE!</v>
      </c>
      <c r="K32" t="e" cm="1">
        <f t="array" aca="1" ref="K32" ca="1">INDIRECT($G$1 &amp; "!I" &amp; (ROW() + 48))</f>
        <v>#VALUE!</v>
      </c>
      <c r="L32" t="e" cm="1">
        <f t="array" aca="1" ref="L32" ca="1">INDIRECT($G$1 &amp; "!J" &amp; (ROW() + 48))</f>
        <v>#VALUE!</v>
      </c>
      <c r="M32" t="e" cm="1">
        <f t="array" aca="1" ref="M32" ca="1">INDIRECT($G$1 &amp; "!K" &amp; (ROW() + 48))</f>
        <v>#VALUE!</v>
      </c>
      <c r="N32" t="e" cm="1">
        <f t="array" aca="1" ref="N32" ca="1">INDIRECT($G$1 &amp; "!L" &amp; (ROW() + 48))</f>
        <v>#VALUE!</v>
      </c>
      <c r="O32" t="e" cm="1">
        <f t="array" aca="1" ref="O32" ca="1">INDIRECT($G$1 &amp; "!M" &amp; (ROW() + 48))</f>
        <v>#VALUE!</v>
      </c>
      <c r="P32" t="e" cm="1">
        <f t="array" aca="1" ref="P32" ca="1">INDIRECT($G$1 &amp; "!V" &amp; (ROW() + 48))</f>
        <v>#VALUE!</v>
      </c>
    </row>
    <row r="33" spans="1:16">
      <c r="F33" t="e" cm="1">
        <f t="array" aca="1" ref="F33" ca="1">INDIRECT($G$1 &amp; "!A" &amp; (ROW() + 48))</f>
        <v>#VALUE!</v>
      </c>
      <c r="G33" t="e" cm="1">
        <f t="array" aca="1" ref="G33" ca="1">INDIRECT($G$1 &amp; "!B" &amp; (ROW() + 48))</f>
        <v>#VALUE!</v>
      </c>
      <c r="I33" t="e" cm="1">
        <f t="array" aca="1" ref="I33" ca="1">INDIRECT($G$1 &amp; "!D" &amp; (ROW() + 48))</f>
        <v>#VALUE!</v>
      </c>
      <c r="J33" t="e" cm="1">
        <f t="array" aca="1" ref="J33" ca="1">INDIRECT($G$1 &amp; "!E" &amp; (ROW() + 48))</f>
        <v>#VALUE!</v>
      </c>
      <c r="K33" t="e" cm="1">
        <f t="array" aca="1" ref="K33" ca="1">INDIRECT($G$1 &amp; "!I" &amp; (ROW() + 48))</f>
        <v>#VALUE!</v>
      </c>
      <c r="L33" t="e" cm="1">
        <f t="array" aca="1" ref="L33" ca="1">INDIRECT($G$1 &amp; "!J" &amp; (ROW() + 48))</f>
        <v>#VALUE!</v>
      </c>
      <c r="M33" t="e" cm="1">
        <f t="array" aca="1" ref="M33" ca="1">INDIRECT($G$1 &amp; "!K" &amp; (ROW() + 48))</f>
        <v>#VALUE!</v>
      </c>
      <c r="N33" t="e" cm="1">
        <f t="array" aca="1" ref="N33" ca="1">INDIRECT($G$1 &amp; "!L" &amp; (ROW() + 48))</f>
        <v>#VALUE!</v>
      </c>
      <c r="O33" t="e" cm="1">
        <f t="array" aca="1" ref="O33" ca="1">INDIRECT($G$1 &amp; "!M" &amp; (ROW() + 48))</f>
        <v>#VALUE!</v>
      </c>
      <c r="P33" t="e" cm="1">
        <f t="array" aca="1" ref="P33" ca="1">INDIRECT($G$1 &amp; "!V" &amp; (ROW() + 48))</f>
        <v>#VALUE!</v>
      </c>
    </row>
    <row r="39" spans="1:16" ht="21">
      <c r="A39" s="324" t="s">
        <v>34</v>
      </c>
      <c r="B39" s="324"/>
      <c r="C39" s="324"/>
      <c r="D39" s="324"/>
      <c r="E39" s="324"/>
      <c r="F39" s="324"/>
      <c r="G39" s="324"/>
      <c r="H39" s="324"/>
      <c r="I39" s="324"/>
      <c r="J39" s="324"/>
      <c r="K39" s="324"/>
      <c r="L39" s="324"/>
      <c r="M39" s="324"/>
      <c r="N39" s="324"/>
    </row>
    <row r="41" spans="1:16">
      <c r="A41" s="260" t="s">
        <v>35</v>
      </c>
      <c r="B41" s="260" t="s">
        <v>36</v>
      </c>
      <c r="C41" s="260" t="s">
        <v>37</v>
      </c>
      <c r="D41" s="260" t="s">
        <v>38</v>
      </c>
    </row>
    <row r="42" spans="1:16">
      <c r="A42" s="49">
        <f t="shared" ref="A42:A46" ca="1" si="0">A43-7</f>
        <v>45690</v>
      </c>
      <c r="B42" s="36">
        <f ca="1">_xlfn.MAXIFS('Log Sheet'!$Y:$Y,'Log Sheet'!$D:$D,"Market",'Log Sheet'!$H:$H,"Property",'Log Sheet'!$A:$A,$A42,'Log Sheet'!$B:$B,_xlfn.MAXIFS('Log Sheet'!$B:$B,'Log Sheet'!$A:$A,$A42))</f>
        <v>0</v>
      </c>
      <c r="C42" s="257">
        <f ca="1">_xlfn.MAXIFS('Log Sheet'!$E:$E,'Log Sheet'!$D:$D,"Market",'Log Sheet'!$A:$A,$A42,'Log Sheet'!$B:$B,_xlfn.MAXIFS('Log Sheet'!$B:$B,'Log Sheet'!$A:$A,$A42))</f>
        <v>0</v>
      </c>
      <c r="D42" s="257">
        <f t="shared" ref="D42:D47" ca="1" si="1">C42-C43</f>
        <v>0</v>
      </c>
    </row>
    <row r="43" spans="1:16">
      <c r="A43" s="49">
        <f t="shared" ca="1" si="0"/>
        <v>45697</v>
      </c>
      <c r="B43" s="36">
        <f ca="1">_xlfn.MAXIFS('Log Sheet'!$Y:$Y,'Log Sheet'!$D:$D,"Market",'Log Sheet'!$H:$H,"Property",'Log Sheet'!$A:$A,$A43,'Log Sheet'!$B:$B,_xlfn.MAXIFS('Log Sheet'!$B:$B,'Log Sheet'!$A:$A,$A43))</f>
        <v>0</v>
      </c>
      <c r="C43" s="257">
        <f ca="1">_xlfn.MAXIFS('Log Sheet'!$E:$E,'Log Sheet'!$D:$D,"Market",'Log Sheet'!$A:$A,$A43,'Log Sheet'!$B:$B,_xlfn.MAXIFS('Log Sheet'!$B:$B,'Log Sheet'!$A:$A,$A43))</f>
        <v>0</v>
      </c>
      <c r="D43" s="257">
        <f t="shared" ca="1" si="1"/>
        <v>0</v>
      </c>
    </row>
    <row r="44" spans="1:16">
      <c r="A44" s="49">
        <f t="shared" ca="1" si="0"/>
        <v>45704</v>
      </c>
      <c r="B44" s="36">
        <f ca="1">_xlfn.MAXIFS('Log Sheet'!$Y:$Y,'Log Sheet'!$D:$D,"Market",'Log Sheet'!$H:$H,"Property",'Log Sheet'!$A:$A,$A44,'Log Sheet'!$B:$B,_xlfn.MAXIFS('Log Sheet'!$B:$B,'Log Sheet'!$A:$A,$A44))</f>
        <v>0</v>
      </c>
      <c r="C44" s="257">
        <f ca="1">_xlfn.MAXIFS('Log Sheet'!$E:$E,'Log Sheet'!$D:$D,"Market",'Log Sheet'!$A:$A,$A44,'Log Sheet'!$B:$B,_xlfn.MAXIFS('Log Sheet'!$B:$B,'Log Sheet'!$A:$A,$A44))</f>
        <v>0</v>
      </c>
      <c r="D44" s="257">
        <f t="shared" ca="1" si="1"/>
        <v>0</v>
      </c>
    </row>
    <row r="45" spans="1:16">
      <c r="A45" s="49">
        <f t="shared" ca="1" si="0"/>
        <v>45711</v>
      </c>
      <c r="B45" s="36">
        <f ca="1">_xlfn.MAXIFS('Log Sheet'!$Y:$Y,'Log Sheet'!$D:$D,"Market",'Log Sheet'!$H:$H,"Property",'Log Sheet'!$A:$A,$A45,'Log Sheet'!$B:$B,_xlfn.MAXIFS('Log Sheet'!$B:$B,'Log Sheet'!$A:$A,$A45))</f>
        <v>0</v>
      </c>
      <c r="C45" s="257">
        <f ca="1">_xlfn.MAXIFS('Log Sheet'!$E:$E,'Log Sheet'!$D:$D,"Market",'Log Sheet'!$A:$A,$A45,'Log Sheet'!$B:$B,_xlfn.MAXIFS('Log Sheet'!$B:$B,'Log Sheet'!$A:$A,$A45))</f>
        <v>0</v>
      </c>
      <c r="D45" s="257">
        <f t="shared" ca="1" si="1"/>
        <v>0</v>
      </c>
    </row>
    <row r="46" spans="1:16">
      <c r="A46" s="49">
        <f t="shared" ca="1" si="0"/>
        <v>45718</v>
      </c>
      <c r="B46" s="36">
        <f ca="1">_xlfn.MAXIFS('Log Sheet'!$Y:$Y,'Log Sheet'!$D:$D,"Market",'Log Sheet'!$H:$H,"Property",'Log Sheet'!$A:$A,$A46,'Log Sheet'!$B:$B,_xlfn.MAXIFS('Log Sheet'!$B:$B,'Log Sheet'!$A:$A,$A46))</f>
        <v>0</v>
      </c>
      <c r="C46" s="257">
        <f ca="1">_xlfn.MAXIFS('Log Sheet'!$E:$E,'Log Sheet'!$D:$D,"Market",'Log Sheet'!$A:$A,$A46,'Log Sheet'!$B:$B,_xlfn.MAXIFS('Log Sheet'!$B:$B,'Log Sheet'!$A:$A,$A46))</f>
        <v>0</v>
      </c>
      <c r="D46" s="257">
        <f t="shared" ca="1" si="1"/>
        <v>0</v>
      </c>
    </row>
    <row r="47" spans="1:16">
      <c r="A47" s="49">
        <f ca="1">A48-7</f>
        <v>45725</v>
      </c>
      <c r="B47" s="36">
        <f ca="1">_xlfn.MAXIFS('Log Sheet'!$Y:$Y,'Log Sheet'!$D:$D,"Market",'Log Sheet'!$H:$H,"Property",'Log Sheet'!$A:$A,$A47,'Log Sheet'!$B:$B,_xlfn.MAXIFS('Log Sheet'!$B:$B,'Log Sheet'!$A:$A,$A47))</f>
        <v>0</v>
      </c>
      <c r="C47" s="257">
        <f ca="1">_xlfn.MAXIFS('Log Sheet'!$E:$E,'Log Sheet'!$D:$D,"Market",'Log Sheet'!$A:$A,$A47,'Log Sheet'!$B:$B,_xlfn.MAXIFS('Log Sheet'!$B:$B,'Log Sheet'!$A:$A,$A47))</f>
        <v>0</v>
      </c>
      <c r="D47" s="257">
        <f t="shared" ca="1" si="1"/>
        <v>-0.72624040501446485</v>
      </c>
    </row>
    <row r="48" spans="1:16">
      <c r="A48" s="49">
        <f ca="1">Dashboard!A2</f>
        <v>45732</v>
      </c>
      <c r="B48" s="36">
        <f ca="1">_xlfn.MAXIFS('Log Sheet'!$Y:$Y,'Log Sheet'!$D:$D,"Market",'Log Sheet'!$H:$H,"Property",'Log Sheet'!$A:$A,$A48,'Log Sheet'!$B:$B,_xlfn.MAXIFS('Log Sheet'!$B:$B,'Log Sheet'!$A:$A,$A48))</f>
        <v>889.48794599807138</v>
      </c>
      <c r="C48" s="257">
        <f ca="1">_xlfn.MAXIFS('Log Sheet'!$E:$E,'Log Sheet'!$D:$D,"Market",'Log Sheet'!$A:$A,$A48,'Log Sheet'!$B:$B,_xlfn.MAXIFS('Log Sheet'!$B:$B,'Log Sheet'!$A:$A,$A48))</f>
        <v>0.72624040501446485</v>
      </c>
      <c r="D48" s="257">
        <f ca="1">C48-AA107</f>
        <v>0.72624040501446485</v>
      </c>
    </row>
    <row r="52" spans="1:13">
      <c r="A52" s="3" t="s">
        <v>39</v>
      </c>
      <c r="B52" s="323">
        <f ca="1">(TODAY()-WEEKDAY(TODAY(),2))-7</f>
        <v>45725</v>
      </c>
      <c r="C52" s="323"/>
      <c r="D52" s="11" t="s">
        <v>40</v>
      </c>
      <c r="E52" s="323">
        <f ca="1">(TODAY()-WEEKDAY(TODAY(),2))-14</f>
        <v>45718</v>
      </c>
      <c r="F52" s="323"/>
      <c r="G52" s="37"/>
      <c r="H52" s="3"/>
      <c r="I52" s="37"/>
      <c r="J52" s="37"/>
      <c r="K52" s="37"/>
      <c r="L52" s="37"/>
    </row>
    <row r="53" spans="1:13">
      <c r="A53" s="3"/>
      <c r="B53" s="247"/>
      <c r="C53" s="247"/>
      <c r="D53" s="11"/>
      <c r="E53" s="247"/>
      <c r="F53" s="247"/>
      <c r="G53" s="37"/>
      <c r="H53" s="3"/>
      <c r="I53" s="37"/>
      <c r="J53" s="37"/>
      <c r="K53" s="37"/>
      <c r="L53" s="37"/>
    </row>
    <row r="54" spans="1:13">
      <c r="A54" s="3"/>
      <c r="B54" s="247"/>
      <c r="C54" s="247"/>
      <c r="D54" s="11"/>
      <c r="E54" s="247"/>
      <c r="F54" s="247"/>
      <c r="G54" s="37"/>
      <c r="H54" s="3"/>
      <c r="I54" s="37"/>
      <c r="J54" s="37"/>
      <c r="K54" s="37"/>
      <c r="L54" s="37"/>
    </row>
    <row r="55" spans="1:13">
      <c r="A55" s="3"/>
      <c r="B55" s="3"/>
      <c r="C55" s="3"/>
      <c r="D55" s="3"/>
      <c r="E55" s="10" t="s">
        <v>41</v>
      </c>
      <c r="F55" s="10" t="s">
        <v>42</v>
      </c>
      <c r="G55" s="3"/>
      <c r="H55" s="3"/>
      <c r="I55" s="3"/>
      <c r="J55" s="10" t="s">
        <v>36</v>
      </c>
      <c r="K55" s="10" t="s">
        <v>36</v>
      </c>
      <c r="L55" s="3"/>
    </row>
    <row r="56" spans="1:13">
      <c r="A56" s="253" t="s">
        <v>43</v>
      </c>
      <c r="B56" s="10"/>
      <c r="C56" s="10" t="s">
        <v>6</v>
      </c>
      <c r="D56" s="10" t="s">
        <v>44</v>
      </c>
      <c r="E56" s="10" t="s">
        <v>45</v>
      </c>
      <c r="F56" s="10" t="s">
        <v>45</v>
      </c>
      <c r="G56" s="10" t="s">
        <v>46</v>
      </c>
      <c r="H56" s="248" t="s">
        <v>12</v>
      </c>
      <c r="I56" s="3" t="s">
        <v>47</v>
      </c>
      <c r="J56" s="249" t="s">
        <v>48</v>
      </c>
      <c r="K56" s="249" t="s">
        <v>49</v>
      </c>
      <c r="L56" s="10" t="s">
        <v>38</v>
      </c>
      <c r="M56" t="s">
        <v>50</v>
      </c>
    </row>
    <row r="57" spans="1:13">
      <c r="A57" s="253"/>
      <c r="B57" s="35"/>
      <c r="C57" s="35"/>
      <c r="D57" s="35"/>
      <c r="E57" s="35"/>
      <c r="F57" s="35"/>
      <c r="G57" s="35"/>
      <c r="H57" s="250"/>
      <c r="I57" s="35"/>
      <c r="J57" s="38"/>
      <c r="K57" s="38"/>
      <c r="L57" s="38"/>
    </row>
    <row r="58" spans="1:13">
      <c r="A58" s="1" t="str" cm="1">
        <f t="array" ref="A58:A65">_xlfn._xlws.FILTER(Dashboard!$A$5:$A$53,(Dashboard!$A$5:$A$53&lt;&gt;"") * (Dashboard!$A$5:$A$53&lt;&gt;"New Construction") * (Dashboard!$A$5:$A$53&lt;&gt;"Subtotal: Operating"))</f>
        <v>Cardinal</v>
      </c>
      <c r="B58" s="35"/>
      <c r="C58" s="35">
        <f ca="1">IF($A58="","",INDIRECT("'"&amp;$A58&amp;"'!$D$82"))</f>
        <v>150</v>
      </c>
      <c r="D58" s="254" t="str">
        <f t="shared" ref="D58:D69" si="2">IF($A58="","",$A$2)</f>
        <v>Operational</v>
      </c>
      <c r="E58" s="254">
        <f>IF($A58="","",_xlfn.MAXIFS('Log Sheet'!$A$117:$A$9998,'Log Sheet'!$D$117:$D$9998,$A58))</f>
        <v>0</v>
      </c>
      <c r="F58" s="254">
        <f ca="1">IF($A58="","",_xlfn.MAXIFS('Log Sheet'!$A:$A,'Log Sheet'!$D:$D,$A58,'Log Sheet'!$A:$A,"&lt;"&amp;$E58))</f>
        <v>0</v>
      </c>
      <c r="G58" s="35" t="e">
        <f ca="1">IF($A58="","",IF($M58&lt;0,0, $M58))</f>
        <v>#DIV/0!</v>
      </c>
      <c r="H58" s="35">
        <f ca="1">IF($A58="","",_xlfn.MAXIFS('Log Sheet'!$G:$G,'Log Sheet'!$D:$D,$A58,'Log Sheet'!$A:$A,$E58,'Log Sheet'!$B:$B,_xlfn.MAXIFS('Log Sheet'!$B:$B,'Log Sheet'!$A:$A,$E58)))</f>
        <v>0</v>
      </c>
      <c r="I58" s="35" t="e">
        <f t="shared" ref="I58:I69" ca="1" si="3">IF($A58="","",AVERAGE(G$58:G$78))</f>
        <v>#DIV/0!</v>
      </c>
      <c r="J58" s="249">
        <f ca="1">IF($A58="","",_xlfn.MAXIFS('Log Sheet'!$Y:$Y,'Log Sheet'!$D:$D,$A58,'Log Sheet'!$H:$H,"Property",'Log Sheet'!$A:$A,$E58,'Log Sheet'!$B:$B,_xlfn.MAXIFS('Log Sheet'!$B:$B,'Log Sheet'!$A:$A,$E58)))</f>
        <v>0</v>
      </c>
      <c r="K58" s="249">
        <f ca="1">IF($A58="","",IF(_xlfn.MAXIFS('Log Sheet'!$Y:$Y,'Log Sheet'!$D:$D,$A58,'Log Sheet'!$H:$H,"Property",'Log Sheet'!$A:$A,"&lt;="&amp;(TODAY()-WEEKDAY(TODAY(),2))-49,'Log Sheet'!$B:$B,_xlfn.MAXIFS('Log Sheet'!$B:$B,'Log Sheet'!$A:$A,"&lt;="&amp;(TODAY()-WEEKDAY(TODAY(),2))-49))=0,J58,_xlfn.MAXIFS('Log Sheet'!$Y:$Y,'Log Sheet'!$D:$D,$A58,'Log Sheet'!$H:$H,"Property",'Log Sheet'!$A:$A,"&lt;="&amp;(TODAY()-WEEKDAY(TODAY(),2))-49,'Log Sheet'!$B:$B,_xlfn.MAXIFS('Log Sheet'!$B:$B,'Log Sheet'!$A:$A,"&lt;="&amp;(TODAY()-WEEKDAY(TODAY(),2))-49))))</f>
        <v>0</v>
      </c>
      <c r="L58" s="251" t="e">
        <f t="shared" ref="L58:L69" ca="1" si="4">IF($A58="","",(J58-K58)/K58)</f>
        <v>#DIV/0!</v>
      </c>
      <c r="M58" t="e">
        <f ca="1">IF($A58="","",(_xlfn.MAXIFS('Log Sheet'!$E:$E, 'Log Sheet'!$D:$D,$A58, 'Log Sheet'!$A:$A,$E58, 'Log Sheet'!$B:$B, _xlfn.MAXIFS('Log Sheet'!$B:$B, 'Log Sheet'!$A:$A,$E58)) *$C58 - _xlfn.MAXIFS('Log Sheet'!$E:$E, 'Log Sheet'!$D:$D,$A58, 'Log Sheet'!$A:$A,$F58, 'Log Sheet'!$B:$B, _xlfn.MAXIFS('Log Sheet'!$B:$B, 'Log Sheet'!$A:$A,$F58)) *$C58) / (($E58 -$F58) / 7))</f>
        <v>#DIV/0!</v>
      </c>
    </row>
    <row r="59" spans="1:13">
      <c r="A59" s="1" t="str">
        <v>Academy at Frisco</v>
      </c>
      <c r="B59" s="35"/>
      <c r="C59" s="35">
        <f t="shared" ref="C59:C100" ca="1" si="5">IF($A59="","",INDIRECT("'"&amp;$A59&amp;"'!$D$82"))</f>
        <v>219</v>
      </c>
      <c r="D59" s="254" t="str">
        <f t="shared" si="2"/>
        <v>Operational</v>
      </c>
      <c r="E59" s="254">
        <f>IF($A59="","",_xlfn.MAXIFS('Log Sheet'!$A$117:$A$9998,'Log Sheet'!$D$117:$D$9998,$A59))</f>
        <v>0</v>
      </c>
      <c r="F59" s="254">
        <f ca="1">IF($A59="","",_xlfn.MAXIFS('Log Sheet'!$A:$A,'Log Sheet'!$D:$D,$A59,'Log Sheet'!$A:$A,"&lt;"&amp;$E59))</f>
        <v>0</v>
      </c>
      <c r="G59" s="35" t="e">
        <f ca="1">IF($A59="","",IF($M59&lt;0,0, $M59))</f>
        <v>#DIV/0!</v>
      </c>
      <c r="H59" s="35">
        <f ca="1">IF($A59="","",_xlfn.MAXIFS('Log Sheet'!$G:$G,'Log Sheet'!$D:$D,$A59,'Log Sheet'!$A:$A,$E59,'Log Sheet'!$B:$B,_xlfn.MAXIFS('Log Sheet'!$B:$B,'Log Sheet'!$A:$A,$E59)))</f>
        <v>0</v>
      </c>
      <c r="I59" s="35" t="e">
        <f t="shared" ca="1" si="3"/>
        <v>#DIV/0!</v>
      </c>
      <c r="J59" s="249">
        <f ca="1">IF($A59="","",_xlfn.MAXIFS('Log Sheet'!$Y:$Y,'Log Sheet'!$D:$D,$A59,'Log Sheet'!$H:$H,"Property",'Log Sheet'!$A:$A,$E59,'Log Sheet'!$B:$B,_xlfn.MAXIFS('Log Sheet'!$B:$B,'Log Sheet'!$A:$A,$E59)))</f>
        <v>0</v>
      </c>
      <c r="K59" s="249">
        <f ca="1">IF($A59="","",IF(_xlfn.MAXIFS('Log Sheet'!$Y:$Y,'Log Sheet'!$D:$D,$A59,'Log Sheet'!$H:$H,"Property",'Log Sheet'!$A:$A,"&lt;="&amp;(TODAY()-WEEKDAY(TODAY(),2))-49,'Log Sheet'!$B:$B,_xlfn.MAXIFS('Log Sheet'!$B:$B,'Log Sheet'!$A:$A,"&lt;="&amp;(TODAY()-WEEKDAY(TODAY(),2))-49))=0,J59,_xlfn.MAXIFS('Log Sheet'!$Y:$Y,'Log Sheet'!$D:$D,$A59,'Log Sheet'!$H:$H,"Property",'Log Sheet'!$A:$A,"&lt;="&amp;(TODAY()-WEEKDAY(TODAY(),2))-49,'Log Sheet'!$B:$B,_xlfn.MAXIFS('Log Sheet'!$B:$B,'Log Sheet'!$A:$A,"&lt;="&amp;(TODAY()-WEEKDAY(TODAY(),2))-49))))</f>
        <v>0</v>
      </c>
      <c r="L59" s="251" t="e">
        <f t="shared" ca="1" si="4"/>
        <v>#DIV/0!</v>
      </c>
      <c r="M59" t="e">
        <f ca="1">IF($A59="","",(_xlfn.MAXIFS('Log Sheet'!$E:$E, 'Log Sheet'!$D:$D,$A59, 'Log Sheet'!$A:$A,$E59, 'Log Sheet'!$B:$B, _xlfn.MAXIFS('Log Sheet'!$B:$B, 'Log Sheet'!$A:$A,$E59)) *$C59 - _xlfn.MAXIFS('Log Sheet'!$E:$E, 'Log Sheet'!$D:$D,$A59, 'Log Sheet'!$A:$A,$F59, 'Log Sheet'!$B:$B, _xlfn.MAXIFS('Log Sheet'!$B:$B, 'Log Sheet'!$A:$A,$F59)) *$C59) / (($E59 -$F59) / 7))</f>
        <v>#DIV/0!</v>
      </c>
    </row>
    <row r="60" spans="1:13">
      <c r="A60" s="1" t="str">
        <v>Retreat</v>
      </c>
      <c r="B60" s="35"/>
      <c r="C60" s="35">
        <f t="shared" ca="1" si="5"/>
        <v>585</v>
      </c>
      <c r="D60" s="254" t="str">
        <f t="shared" si="2"/>
        <v>Operational</v>
      </c>
      <c r="E60" s="254">
        <f>IF($A60="","",_xlfn.MAXIFS('Log Sheet'!$A$117:$A$9998,'Log Sheet'!$D$117:$D$9998,$A60))</f>
        <v>0</v>
      </c>
      <c r="F60" s="254">
        <f ca="1">IF($A60="","",_xlfn.MAXIFS('Log Sheet'!$A:$A,'Log Sheet'!$D:$D,$A60,'Log Sheet'!$A:$A,"&lt;"&amp;$E60))</f>
        <v>0</v>
      </c>
      <c r="G60" s="35" t="e">
        <f t="shared" ref="G60:G70" ca="1" si="6">IF($A60="","",IF($M60&lt;0,0, $M60))</f>
        <v>#DIV/0!</v>
      </c>
      <c r="H60" s="35">
        <f ca="1">IF($A60="","",_xlfn.MAXIFS('Log Sheet'!$G:$G,'Log Sheet'!$D:$D,$A60,'Log Sheet'!$A:$A,$E60,'Log Sheet'!$B:$B,_xlfn.MAXIFS('Log Sheet'!$B:$B,'Log Sheet'!$A:$A,$E60)))</f>
        <v>0</v>
      </c>
      <c r="I60" s="35" t="e">
        <f t="shared" ca="1" si="3"/>
        <v>#DIV/0!</v>
      </c>
      <c r="J60" s="249">
        <f ca="1">IF($A60="","",_xlfn.MAXIFS('Log Sheet'!$Y:$Y,'Log Sheet'!$D:$D,$A60,'Log Sheet'!$H:$H,"Property",'Log Sheet'!$A:$A,$E60,'Log Sheet'!$B:$B,_xlfn.MAXIFS('Log Sheet'!$B:$B,'Log Sheet'!$A:$A,$E60)))</f>
        <v>0</v>
      </c>
      <c r="K60" s="249">
        <f ca="1">IF($A60="","",IF(_xlfn.MAXIFS('Log Sheet'!$Y:$Y,'Log Sheet'!$D:$D,$A60,'Log Sheet'!$H:$H,"Property",'Log Sheet'!$A:$A,"&lt;="&amp;(TODAY()-WEEKDAY(TODAY(),2))-49,'Log Sheet'!$B:$B,_xlfn.MAXIFS('Log Sheet'!$B:$B,'Log Sheet'!$A:$A,"&lt;="&amp;(TODAY()-WEEKDAY(TODAY(),2))-49))=0,J60,_xlfn.MAXIFS('Log Sheet'!$Y:$Y,'Log Sheet'!$D:$D,$A60,'Log Sheet'!$H:$H,"Property",'Log Sheet'!$A:$A,"&lt;="&amp;(TODAY()-WEEKDAY(TODAY(),2))-49,'Log Sheet'!$B:$B,_xlfn.MAXIFS('Log Sheet'!$B:$B,'Log Sheet'!$A:$A,"&lt;="&amp;(TODAY()-WEEKDAY(TODAY(),2))-49))))</f>
        <v>0</v>
      </c>
      <c r="L60" s="251" t="e">
        <f t="shared" ca="1" si="4"/>
        <v>#DIV/0!</v>
      </c>
      <c r="M60" t="e">
        <f ca="1">IF($A60="","",(_xlfn.MAXIFS('Log Sheet'!$E:$E, 'Log Sheet'!$D:$D,$A60, 'Log Sheet'!$A:$A,$E60, 'Log Sheet'!$B:$B, _xlfn.MAXIFS('Log Sheet'!$B:$B, 'Log Sheet'!$A:$A,$E60)) *$C60 - _xlfn.MAXIFS('Log Sheet'!$E:$E, 'Log Sheet'!$D:$D,$A60, 'Log Sheet'!$A:$A,$F60, 'Log Sheet'!$B:$B, _xlfn.MAXIFS('Log Sheet'!$B:$B, 'Log Sheet'!$A:$A,$F60)) *$C60) / (($E60 -$F60) / 7))</f>
        <v>#DIV/0!</v>
      </c>
    </row>
    <row r="61" spans="1:13">
      <c r="A61" s="1" t="str">
        <v>Younion</v>
      </c>
      <c r="B61" s="35"/>
      <c r="C61" s="35">
        <f t="shared" ca="1" si="5"/>
        <v>198</v>
      </c>
      <c r="D61" s="254" t="str">
        <f t="shared" si="2"/>
        <v>Operational</v>
      </c>
      <c r="E61" s="254">
        <f>IF($A61="","",_xlfn.MAXIFS('Log Sheet'!$A$117:$A$9998,'Log Sheet'!$D$117:$D$9998,$A61))</f>
        <v>0</v>
      </c>
      <c r="F61" s="254">
        <f ca="1">IF($A61="","",_xlfn.MAXIFS('Log Sheet'!$A:$A,'Log Sheet'!$D:$D,$A61,'Log Sheet'!$A:$A,"&lt;"&amp;$E61))</f>
        <v>0</v>
      </c>
      <c r="G61" s="35" t="e">
        <f t="shared" ca="1" si="6"/>
        <v>#DIV/0!</v>
      </c>
      <c r="H61" s="35">
        <f ca="1">IF($A61="","",_xlfn.MAXIFS('Log Sheet'!$G:$G,'Log Sheet'!$D:$D,$A61,'Log Sheet'!$A:$A,$E61,'Log Sheet'!$B:$B,_xlfn.MAXIFS('Log Sheet'!$B:$B,'Log Sheet'!$A:$A,$E61)))</f>
        <v>0</v>
      </c>
      <c r="I61" s="35" t="e">
        <f t="shared" ca="1" si="3"/>
        <v>#DIV/0!</v>
      </c>
      <c r="J61" s="249">
        <f ca="1">IF($A61="","",_xlfn.MAXIFS('Log Sheet'!$Y:$Y,'Log Sheet'!$D:$D,$A61,'Log Sheet'!$H:$H,"Property",'Log Sheet'!$A:$A,$E61,'Log Sheet'!$B:$B,_xlfn.MAXIFS('Log Sheet'!$B:$B,'Log Sheet'!$A:$A,$E61)))</f>
        <v>0</v>
      </c>
      <c r="K61" s="249">
        <f ca="1">IF($A61="","",IF(_xlfn.MAXIFS('Log Sheet'!$Y:$Y,'Log Sheet'!$D:$D,$A61,'Log Sheet'!$H:$H,"Property",'Log Sheet'!$A:$A,"&lt;="&amp;(TODAY()-WEEKDAY(TODAY(),2))-49,'Log Sheet'!$B:$B,_xlfn.MAXIFS('Log Sheet'!$B:$B,'Log Sheet'!$A:$A,"&lt;="&amp;(TODAY()-WEEKDAY(TODAY(),2))-49))=0,J61,_xlfn.MAXIFS('Log Sheet'!$Y:$Y,'Log Sheet'!$D:$D,$A61,'Log Sheet'!$H:$H,"Property",'Log Sheet'!$A:$A,"&lt;="&amp;(TODAY()-WEEKDAY(TODAY(),2))-49,'Log Sheet'!$B:$B,_xlfn.MAXIFS('Log Sheet'!$B:$B,'Log Sheet'!$A:$A,"&lt;="&amp;(TODAY()-WEEKDAY(TODAY(),2))-49))))</f>
        <v>0</v>
      </c>
      <c r="L61" s="251" t="e">
        <f t="shared" ca="1" si="4"/>
        <v>#DIV/0!</v>
      </c>
      <c r="M61" t="e">
        <f ca="1">IF($A61="","",(_xlfn.MAXIFS('Log Sheet'!$E:$E, 'Log Sheet'!$D:$D,$A61, 'Log Sheet'!$A:$A,$E61, 'Log Sheet'!$B:$B, _xlfn.MAXIFS('Log Sheet'!$B:$B, 'Log Sheet'!$A:$A,$E61)) *$C61 - _xlfn.MAXIFS('Log Sheet'!$E:$E, 'Log Sheet'!$D:$D,$A61, 'Log Sheet'!$A:$A,$F61, 'Log Sheet'!$B:$B, _xlfn.MAXIFS('Log Sheet'!$B:$B, 'Log Sheet'!$A:$A,$F61)) *$C61) / (($E61 -$F61) / 7))</f>
        <v>#DIV/0!</v>
      </c>
    </row>
    <row r="62" spans="1:13">
      <c r="A62" s="1" t="str">
        <v xml:space="preserve">Hill Place </v>
      </c>
      <c r="B62" s="35"/>
      <c r="C62" s="35">
        <f t="shared" ca="1" si="5"/>
        <v>288</v>
      </c>
      <c r="D62" s="254" t="str">
        <f t="shared" si="2"/>
        <v>Operational</v>
      </c>
      <c r="E62" s="254">
        <f>IF($A62="","",_xlfn.MAXIFS('Log Sheet'!$A$117:$A$9998,'Log Sheet'!$D$117:$D$9998,$A62))</f>
        <v>0</v>
      </c>
      <c r="F62" s="254">
        <f ca="1">IF($A62="","",_xlfn.MAXIFS('Log Sheet'!$A:$A,'Log Sheet'!$D:$D,$A62,'Log Sheet'!$A:$A,"&lt;"&amp;$E62))</f>
        <v>0</v>
      </c>
      <c r="G62" s="35" t="e">
        <f t="shared" ca="1" si="6"/>
        <v>#DIV/0!</v>
      </c>
      <c r="H62" s="35">
        <f ca="1">IF($A62="","",_xlfn.MAXIFS('Log Sheet'!$G:$G,'Log Sheet'!$D:$D,$A62,'Log Sheet'!$A:$A,$E62,'Log Sheet'!$B:$B,_xlfn.MAXIFS('Log Sheet'!$B:$B,'Log Sheet'!$A:$A,$E62)))</f>
        <v>0</v>
      </c>
      <c r="I62" s="35" t="e">
        <f t="shared" ca="1" si="3"/>
        <v>#DIV/0!</v>
      </c>
      <c r="J62" s="249">
        <f ca="1">IF($A62="","",_xlfn.MAXIFS('Log Sheet'!$Y:$Y,'Log Sheet'!$D:$D,$A62,'Log Sheet'!$H:$H,"Property",'Log Sheet'!$A:$A,$E62,'Log Sheet'!$B:$B,_xlfn.MAXIFS('Log Sheet'!$B:$B,'Log Sheet'!$A:$A,$E62)))</f>
        <v>0</v>
      </c>
      <c r="K62" s="249">
        <f ca="1">IF($A62="","",IF(_xlfn.MAXIFS('Log Sheet'!$Y:$Y,'Log Sheet'!$D:$D,$A62,'Log Sheet'!$H:$H,"Property",'Log Sheet'!$A:$A,"&lt;="&amp;(TODAY()-WEEKDAY(TODAY(),2))-49,'Log Sheet'!$B:$B,_xlfn.MAXIFS('Log Sheet'!$B:$B,'Log Sheet'!$A:$A,"&lt;="&amp;(TODAY()-WEEKDAY(TODAY(),2))-49))=0,J62,_xlfn.MAXIFS('Log Sheet'!$Y:$Y,'Log Sheet'!$D:$D,$A62,'Log Sheet'!$H:$H,"Property",'Log Sheet'!$A:$A,"&lt;="&amp;(TODAY()-WEEKDAY(TODAY(),2))-49,'Log Sheet'!$B:$B,_xlfn.MAXIFS('Log Sheet'!$B:$B,'Log Sheet'!$A:$A,"&lt;="&amp;(TODAY()-WEEKDAY(TODAY(),2))-49))))</f>
        <v>0</v>
      </c>
      <c r="L62" s="251" t="e">
        <f t="shared" ca="1" si="4"/>
        <v>#DIV/0!</v>
      </c>
      <c r="M62" t="e">
        <f ca="1">IF($A62="","",(_xlfn.MAXIFS('Log Sheet'!$E:$E, 'Log Sheet'!$D:$D,$A62, 'Log Sheet'!$A:$A,$E62, 'Log Sheet'!$B:$B, _xlfn.MAXIFS('Log Sheet'!$B:$B, 'Log Sheet'!$A:$A,$E62)) *$C62 - _xlfn.MAXIFS('Log Sheet'!$E:$E, 'Log Sheet'!$D:$D,$A62, 'Log Sheet'!$A:$A,$F62, 'Log Sheet'!$B:$B, _xlfn.MAXIFS('Log Sheet'!$B:$B, 'Log Sheet'!$A:$A,$F62)) *$C62) / (($E62 -$F62) / 7))</f>
        <v>#DIV/0!</v>
      </c>
    </row>
    <row r="63" spans="1:13">
      <c r="A63" s="1" t="str">
        <v>Locale</v>
      </c>
      <c r="B63" s="35"/>
      <c r="C63" s="35">
        <f t="shared" ca="1" si="5"/>
        <v>180</v>
      </c>
      <c r="D63" s="254" t="str">
        <f t="shared" si="2"/>
        <v>Operational</v>
      </c>
      <c r="E63" s="254">
        <f>IF($A63="","",_xlfn.MAXIFS('Log Sheet'!$A$117:$A$9998,'Log Sheet'!$D$117:$D$9998,$A63))</f>
        <v>0</v>
      </c>
      <c r="F63" s="254">
        <f ca="1">IF($A63="","",_xlfn.MAXIFS('Log Sheet'!$A:$A,'Log Sheet'!$D:$D,$A63,'Log Sheet'!$A:$A,"&lt;"&amp;$E63))</f>
        <v>0</v>
      </c>
      <c r="G63" s="35" t="e">
        <f t="shared" ca="1" si="6"/>
        <v>#DIV/0!</v>
      </c>
      <c r="H63" s="35">
        <f ca="1">IF($A63="","",_xlfn.MAXIFS('Log Sheet'!$G:$G,'Log Sheet'!$D:$D,$A63,'Log Sheet'!$A:$A,$E63,'Log Sheet'!$B:$B,_xlfn.MAXIFS('Log Sheet'!$B:$B,'Log Sheet'!$A:$A,$E63)))</f>
        <v>0</v>
      </c>
      <c r="I63" s="35" t="e">
        <f t="shared" ca="1" si="3"/>
        <v>#DIV/0!</v>
      </c>
      <c r="J63" s="249">
        <f ca="1">IF($A63="","",_xlfn.MAXIFS('Log Sheet'!$Y:$Y,'Log Sheet'!$D:$D,$A63,'Log Sheet'!$H:$H,"Property",'Log Sheet'!$A:$A,$E63,'Log Sheet'!$B:$B,_xlfn.MAXIFS('Log Sheet'!$B:$B,'Log Sheet'!$A:$A,$E63)))</f>
        <v>0</v>
      </c>
      <c r="K63" s="249">
        <f ca="1">IF($A63="","",IF(_xlfn.MAXIFS('Log Sheet'!$Y:$Y,'Log Sheet'!$D:$D,$A63,'Log Sheet'!$H:$H,"Property",'Log Sheet'!$A:$A,"&lt;="&amp;(TODAY()-WEEKDAY(TODAY(),2))-49,'Log Sheet'!$B:$B,_xlfn.MAXIFS('Log Sheet'!$B:$B,'Log Sheet'!$A:$A,"&lt;="&amp;(TODAY()-WEEKDAY(TODAY(),2))-49))=0,J63,_xlfn.MAXIFS('Log Sheet'!$Y:$Y,'Log Sheet'!$D:$D,$A63,'Log Sheet'!$H:$H,"Property",'Log Sheet'!$A:$A,"&lt;="&amp;(TODAY()-WEEKDAY(TODAY(),2))-49,'Log Sheet'!$B:$B,_xlfn.MAXIFS('Log Sheet'!$B:$B,'Log Sheet'!$A:$A,"&lt;="&amp;(TODAY()-WEEKDAY(TODAY(),2))-49))))</f>
        <v>0</v>
      </c>
      <c r="L63" s="251" t="e">
        <f t="shared" ca="1" si="4"/>
        <v>#DIV/0!</v>
      </c>
      <c r="M63" t="e">
        <f ca="1">IF($A63="","",(_xlfn.MAXIFS('Log Sheet'!$E:$E, 'Log Sheet'!$D:$D,$A63, 'Log Sheet'!$A:$A,$E63, 'Log Sheet'!$B:$B, _xlfn.MAXIFS('Log Sheet'!$B:$B, 'Log Sheet'!$A:$A,$E63)) *$C63 - _xlfn.MAXIFS('Log Sheet'!$E:$E, 'Log Sheet'!$D:$D,$A63, 'Log Sheet'!$A:$A,$F63, 'Log Sheet'!$B:$B, _xlfn.MAXIFS('Log Sheet'!$B:$B, 'Log Sheet'!$A:$A,$F63)) *$C63) / (($E63 -$F63) / 7))</f>
        <v>#DIV/0!</v>
      </c>
    </row>
    <row r="64" spans="1:13">
      <c r="A64" s="1" t="str">
        <v>Atmosphere</v>
      </c>
      <c r="B64" s="35"/>
      <c r="C64" s="35">
        <f t="shared" ca="1" si="5"/>
        <v>226</v>
      </c>
      <c r="D64" s="254" t="str">
        <f t="shared" si="2"/>
        <v>Operational</v>
      </c>
      <c r="E64" s="254">
        <f>IF($A64="","",_xlfn.MAXIFS('Log Sheet'!$A$117:$A$9998,'Log Sheet'!$D$117:$D$9998,$A64))</f>
        <v>0</v>
      </c>
      <c r="F64" s="254">
        <f ca="1">IF($A64="","",_xlfn.MAXIFS('Log Sheet'!$A:$A,'Log Sheet'!$D:$D,$A64,'Log Sheet'!$A:$A,"&lt;"&amp;$E64))</f>
        <v>0</v>
      </c>
      <c r="G64" s="35" t="e">
        <f t="shared" ca="1" si="6"/>
        <v>#DIV/0!</v>
      </c>
      <c r="H64" s="35">
        <f ca="1">IF($A64="","",_xlfn.MAXIFS('Log Sheet'!$G:$G,'Log Sheet'!$D:$D,$A64,'Log Sheet'!$A:$A,$E64,'Log Sheet'!$B:$B,_xlfn.MAXIFS('Log Sheet'!$B:$B,'Log Sheet'!$A:$A,$E64)))</f>
        <v>0</v>
      </c>
      <c r="I64" s="35" t="e">
        <f t="shared" ca="1" si="3"/>
        <v>#DIV/0!</v>
      </c>
      <c r="J64" s="249">
        <f ca="1">IF($A64="","",_xlfn.MAXIFS('Log Sheet'!$Y:$Y,'Log Sheet'!$D:$D,$A64,'Log Sheet'!$H:$H,"Property",'Log Sheet'!$A:$A,$E64,'Log Sheet'!$B:$B,_xlfn.MAXIFS('Log Sheet'!$B:$B,'Log Sheet'!$A:$A,$E64)))</f>
        <v>0</v>
      </c>
      <c r="K64" s="249">
        <f ca="1">IF($A64="","",IF(_xlfn.MAXIFS('Log Sheet'!$Y:$Y,'Log Sheet'!$D:$D,$A64,'Log Sheet'!$H:$H,"Property",'Log Sheet'!$A:$A,"&lt;="&amp;(TODAY()-WEEKDAY(TODAY(),2))-49,'Log Sheet'!$B:$B,_xlfn.MAXIFS('Log Sheet'!$B:$B,'Log Sheet'!$A:$A,"&lt;="&amp;(TODAY()-WEEKDAY(TODAY(),2))-49))=0,J64,_xlfn.MAXIFS('Log Sheet'!$Y:$Y,'Log Sheet'!$D:$D,$A64,'Log Sheet'!$H:$H,"Property",'Log Sheet'!$A:$A,"&lt;="&amp;(TODAY()-WEEKDAY(TODAY(),2))-49,'Log Sheet'!$B:$B,_xlfn.MAXIFS('Log Sheet'!$B:$B,'Log Sheet'!$A:$A,"&lt;="&amp;(TODAY()-WEEKDAY(TODAY(),2))-49))))</f>
        <v>0</v>
      </c>
      <c r="L64" s="251" t="e">
        <f t="shared" ca="1" si="4"/>
        <v>#DIV/0!</v>
      </c>
      <c r="M64" t="e">
        <f ca="1">IF($A64="","",(_xlfn.MAXIFS('Log Sheet'!$E:$E, 'Log Sheet'!$D:$D,$A64, 'Log Sheet'!$A:$A,$E64, 'Log Sheet'!$B:$B, _xlfn.MAXIFS('Log Sheet'!$B:$B, 'Log Sheet'!$A:$A,$E64)) *$C64 - _xlfn.MAXIFS('Log Sheet'!$E:$E, 'Log Sheet'!$D:$D,$A64, 'Log Sheet'!$A:$A,$F64, 'Log Sheet'!$B:$B, _xlfn.MAXIFS('Log Sheet'!$B:$B, 'Log Sheet'!$A:$A,$F64)) *$C64) / (($E64 -$F64) / 7))</f>
        <v>#DIV/0!</v>
      </c>
    </row>
    <row r="65" spans="1:13">
      <c r="A65" s="1" t="str">
        <v>University House</v>
      </c>
      <c r="B65" s="35"/>
      <c r="C65" s="35">
        <f t="shared" ca="1" si="5"/>
        <v>228</v>
      </c>
      <c r="D65" s="254" t="str">
        <f t="shared" si="2"/>
        <v>Operational</v>
      </c>
      <c r="E65" s="254">
        <f>IF($A65="","",_xlfn.MAXIFS('Log Sheet'!$A$117:$A$9998,'Log Sheet'!$D$117:$D$9998,$A65))</f>
        <v>0</v>
      </c>
      <c r="F65" s="254">
        <f ca="1">IF($A65="","",_xlfn.MAXIFS('Log Sheet'!$A:$A,'Log Sheet'!$D:$D,$A65,'Log Sheet'!$A:$A,"&lt;"&amp;$E65))</f>
        <v>0</v>
      </c>
      <c r="G65" s="35" t="e">
        <f t="shared" ca="1" si="6"/>
        <v>#DIV/0!</v>
      </c>
      <c r="H65" s="35">
        <f ca="1">IF($A65="","",_xlfn.MAXIFS('Log Sheet'!$G:$G,'Log Sheet'!$D:$D,$A65,'Log Sheet'!$A:$A,$E65,'Log Sheet'!$B:$B,_xlfn.MAXIFS('Log Sheet'!$B:$B,'Log Sheet'!$A:$A,$E65)))</f>
        <v>0</v>
      </c>
      <c r="I65" s="35" t="e">
        <f t="shared" ca="1" si="3"/>
        <v>#DIV/0!</v>
      </c>
      <c r="J65" s="249">
        <f ca="1">IF($A65="","",_xlfn.MAXIFS('Log Sheet'!$Y:$Y,'Log Sheet'!$D:$D,$A65,'Log Sheet'!$H:$H,"Property",'Log Sheet'!$A:$A,$E65,'Log Sheet'!$B:$B,_xlfn.MAXIFS('Log Sheet'!$B:$B,'Log Sheet'!$A:$A,$E65)))</f>
        <v>0</v>
      </c>
      <c r="K65" s="249">
        <f ca="1">IF($A65="","",IF(_xlfn.MAXIFS('Log Sheet'!$Y:$Y,'Log Sheet'!$D:$D,$A65,'Log Sheet'!$H:$H,"Property",'Log Sheet'!$A:$A,"&lt;="&amp;(TODAY()-WEEKDAY(TODAY(),2))-49,'Log Sheet'!$B:$B,_xlfn.MAXIFS('Log Sheet'!$B:$B,'Log Sheet'!$A:$A,"&lt;="&amp;(TODAY()-WEEKDAY(TODAY(),2))-49))=0,J65,_xlfn.MAXIFS('Log Sheet'!$Y:$Y,'Log Sheet'!$D:$D,$A65,'Log Sheet'!$H:$H,"Property",'Log Sheet'!$A:$A,"&lt;="&amp;(TODAY()-WEEKDAY(TODAY(),2))-49,'Log Sheet'!$B:$B,_xlfn.MAXIFS('Log Sheet'!$B:$B,'Log Sheet'!$A:$A,"&lt;="&amp;(TODAY()-WEEKDAY(TODAY(),2))-49))))</f>
        <v>0</v>
      </c>
      <c r="L65" s="251" t="e">
        <f t="shared" ca="1" si="4"/>
        <v>#DIV/0!</v>
      </c>
      <c r="M65" t="e">
        <f ca="1">IF($A65="","",(_xlfn.MAXIFS('Log Sheet'!$E:$E, 'Log Sheet'!$D:$D,$A65, 'Log Sheet'!$A:$A,$E65, 'Log Sheet'!$B:$B, _xlfn.MAXIFS('Log Sheet'!$B:$B, 'Log Sheet'!$A:$A,$E65)) *$C65 - _xlfn.MAXIFS('Log Sheet'!$E:$E, 'Log Sheet'!$D:$D,$A65, 'Log Sheet'!$A:$A,$F65, 'Log Sheet'!$B:$B, _xlfn.MAXIFS('Log Sheet'!$B:$B, 'Log Sheet'!$A:$A,$F65)) *$C65) / (($E65 -$F65) / 7))</f>
        <v>#DIV/0!</v>
      </c>
    </row>
    <row r="66" spans="1:13">
      <c r="A66" s="1"/>
      <c r="B66" s="35"/>
      <c r="C66" s="35" t="str">
        <f t="shared" ca="1" si="5"/>
        <v/>
      </c>
      <c r="D66" s="254" t="str">
        <f t="shared" si="2"/>
        <v/>
      </c>
      <c r="E66" s="254" t="str">
        <f>IF($A66="","",_xlfn.MAXIFS('Log Sheet'!$A$117:$A$9998,'Log Sheet'!$D$117:$D$9998,$A66))</f>
        <v/>
      </c>
      <c r="F66" s="254" t="str">
        <f>IF($A66="","",_xlfn.MAXIFS('Log Sheet'!$A:$A,'Log Sheet'!$D:$D,$A66,'Log Sheet'!$A:$A,"&lt;"&amp;$E66))</f>
        <v/>
      </c>
      <c r="G66" s="35" t="str">
        <f t="shared" si="6"/>
        <v/>
      </c>
      <c r="H66" s="35" t="str">
        <f>IF($A66="","",_xlfn.MAXIFS('Log Sheet'!$G:$G,'Log Sheet'!$D:$D,$A66,'Log Sheet'!$A:$A,$E66,'Log Sheet'!$B:$B,_xlfn.MAXIFS('Log Sheet'!$B:$B,'Log Sheet'!$A:$A,$E66)))</f>
        <v/>
      </c>
      <c r="I66" s="35" t="str">
        <f t="shared" si="3"/>
        <v/>
      </c>
      <c r="J66" s="249" t="str">
        <f>IF($A66="","",_xlfn.MAXIFS('Log Sheet'!$Y:$Y,'Log Sheet'!$D:$D,$A66,'Log Sheet'!$H:$H,"Property",'Log Sheet'!$A:$A,$E66,'Log Sheet'!$B:$B,_xlfn.MAXIFS('Log Sheet'!$B:$B,'Log Sheet'!$A:$A,$E66)))</f>
        <v/>
      </c>
      <c r="K66" s="249" t="str">
        <f ca="1">IF($A66="","",IF(_xlfn.MAXIFS('Log Sheet'!$Y:$Y,'Log Sheet'!$D:$D,$A66,'Log Sheet'!$H:$H,"Property",'Log Sheet'!$A:$A,"&lt;="&amp;(TODAY()-WEEKDAY(TODAY(),2))-49,'Log Sheet'!$B:$B,_xlfn.MAXIFS('Log Sheet'!$B:$B,'Log Sheet'!$A:$A,"&lt;="&amp;(TODAY()-WEEKDAY(TODAY(),2))-49))=0,J66,_xlfn.MAXIFS('Log Sheet'!$Y:$Y,'Log Sheet'!$D:$D,$A66,'Log Sheet'!$H:$H,"Property",'Log Sheet'!$A:$A,"&lt;="&amp;(TODAY()-WEEKDAY(TODAY(),2))-49,'Log Sheet'!$B:$B,_xlfn.MAXIFS('Log Sheet'!$B:$B,'Log Sheet'!$A:$A,"&lt;="&amp;(TODAY()-WEEKDAY(TODAY(),2))-49))))</f>
        <v/>
      </c>
      <c r="L66" s="251" t="str">
        <f t="shared" si="4"/>
        <v/>
      </c>
      <c r="M66" t="str">
        <f>IF($A66="","",(_xlfn.MAXIFS('Log Sheet'!$E:$E, 'Log Sheet'!$D:$D,$A66, 'Log Sheet'!$A:$A,$E66, 'Log Sheet'!$B:$B, _xlfn.MAXIFS('Log Sheet'!$B:$B, 'Log Sheet'!$A:$A,$E66)) *$C66 - _xlfn.MAXIFS('Log Sheet'!$E:$E, 'Log Sheet'!$D:$D,$A66, 'Log Sheet'!$A:$A,$F66, 'Log Sheet'!$B:$B, _xlfn.MAXIFS('Log Sheet'!$B:$B, 'Log Sheet'!$A:$A,$F66)) *$C66) / (($E66 -$F66) / 7))</f>
        <v/>
      </c>
    </row>
    <row r="67" spans="1:13">
      <c r="A67" s="1"/>
      <c r="B67" s="35"/>
      <c r="C67" s="35" t="str">
        <f t="shared" ca="1" si="5"/>
        <v/>
      </c>
      <c r="D67" s="254" t="str">
        <f t="shared" si="2"/>
        <v/>
      </c>
      <c r="E67" s="254" t="str">
        <f>IF($A67="","",_xlfn.MAXIFS('Log Sheet'!$A$117:$A$9998,'Log Sheet'!$D$117:$D$9998,$A67))</f>
        <v/>
      </c>
      <c r="F67" s="254" t="str">
        <f>IF($A67="","",_xlfn.MAXIFS('Log Sheet'!$A:$A,'Log Sheet'!$D:$D,$A67,'Log Sheet'!$A:$A,"&lt;"&amp;$E67))</f>
        <v/>
      </c>
      <c r="G67" s="35" t="str">
        <f t="shared" si="6"/>
        <v/>
      </c>
      <c r="H67" s="35" t="str">
        <f>IF($A67="","",_xlfn.MAXIFS('Log Sheet'!$G:$G,'Log Sheet'!$D:$D,$A67,'Log Sheet'!$A:$A,$E67,'Log Sheet'!$B:$B,_xlfn.MAXIFS('Log Sheet'!$B:$B,'Log Sheet'!$A:$A,$E67)))</f>
        <v/>
      </c>
      <c r="I67" s="35" t="str">
        <f t="shared" si="3"/>
        <v/>
      </c>
      <c r="J67" s="249" t="str">
        <f>IF($A67="","",_xlfn.MAXIFS('Log Sheet'!$Y:$Y,'Log Sheet'!$D:$D,$A67,'Log Sheet'!$H:$H,"Property",'Log Sheet'!$A:$A,$E67,'Log Sheet'!$B:$B,_xlfn.MAXIFS('Log Sheet'!$B:$B,'Log Sheet'!$A:$A,$E67)))</f>
        <v/>
      </c>
      <c r="K67" s="249" t="str">
        <f ca="1">IF($A67="","",IF(_xlfn.MAXIFS('Log Sheet'!$Y:$Y,'Log Sheet'!$D:$D,$A67,'Log Sheet'!$H:$H,"Property",'Log Sheet'!$A:$A,"&lt;="&amp;(TODAY()-WEEKDAY(TODAY(),2))-49,'Log Sheet'!$B:$B,_xlfn.MAXIFS('Log Sheet'!$B:$B,'Log Sheet'!$A:$A,"&lt;="&amp;(TODAY()-WEEKDAY(TODAY(),2))-49))=0,J67,_xlfn.MAXIFS('Log Sheet'!$Y:$Y,'Log Sheet'!$D:$D,$A67,'Log Sheet'!$H:$H,"Property",'Log Sheet'!$A:$A,"&lt;="&amp;(TODAY()-WEEKDAY(TODAY(),2))-49,'Log Sheet'!$B:$B,_xlfn.MAXIFS('Log Sheet'!$B:$B,'Log Sheet'!$A:$A,"&lt;="&amp;(TODAY()-WEEKDAY(TODAY(),2))-49))))</f>
        <v/>
      </c>
      <c r="L67" s="251" t="str">
        <f t="shared" si="4"/>
        <v/>
      </c>
      <c r="M67" t="str">
        <f>IF($A67="","",(_xlfn.MAXIFS('Log Sheet'!$E:$E, 'Log Sheet'!$D:$D,$A67, 'Log Sheet'!$A:$A,$E67, 'Log Sheet'!$B:$B, _xlfn.MAXIFS('Log Sheet'!$B:$B, 'Log Sheet'!$A:$A,$E67)) *$C67 - _xlfn.MAXIFS('Log Sheet'!$E:$E, 'Log Sheet'!$D:$D,$A67, 'Log Sheet'!$A:$A,$F67, 'Log Sheet'!$B:$B, _xlfn.MAXIFS('Log Sheet'!$B:$B, 'Log Sheet'!$A:$A,$F67)) *$C67) / (($E67 -$F67) / 7))</f>
        <v/>
      </c>
    </row>
    <row r="68" spans="1:13">
      <c r="A68" s="1"/>
      <c r="B68" s="35"/>
      <c r="C68" s="35" t="str">
        <f t="shared" ca="1" si="5"/>
        <v/>
      </c>
      <c r="D68" s="254" t="str">
        <f t="shared" si="2"/>
        <v/>
      </c>
      <c r="E68" s="254" t="str">
        <f>IF($A68="","",_xlfn.MAXIFS('Log Sheet'!$A$117:$A$9998,'Log Sheet'!$D$117:$D$9998,$A68))</f>
        <v/>
      </c>
      <c r="F68" s="254" t="str">
        <f>IF($A68="","",_xlfn.MAXIFS('Log Sheet'!$A:$A,'Log Sheet'!$D:$D,$A68,'Log Sheet'!$A:$A,"&lt;"&amp;$E68))</f>
        <v/>
      </c>
      <c r="G68" s="35" t="str">
        <f t="shared" si="6"/>
        <v/>
      </c>
      <c r="H68" s="35" t="str">
        <f>IF($A68="","",_xlfn.MAXIFS('Log Sheet'!$G:$G,'Log Sheet'!$D:$D,$A68,'Log Sheet'!$A:$A,$E68,'Log Sheet'!$B:$B,_xlfn.MAXIFS('Log Sheet'!$B:$B,'Log Sheet'!$A:$A,$E68)))</f>
        <v/>
      </c>
      <c r="I68" s="35" t="str">
        <f t="shared" si="3"/>
        <v/>
      </c>
      <c r="J68" s="249" t="str">
        <f>IF($A68="","",_xlfn.MAXIFS('Log Sheet'!$Y:$Y,'Log Sheet'!$D:$D,$A68,'Log Sheet'!$H:$H,"Property",'Log Sheet'!$A:$A,$E68,'Log Sheet'!$B:$B,_xlfn.MAXIFS('Log Sheet'!$B:$B,'Log Sheet'!$A:$A,$E68)))</f>
        <v/>
      </c>
      <c r="K68" s="249" t="str">
        <f ca="1">IF($A68="","",IF(_xlfn.MAXIFS('Log Sheet'!$Y:$Y,'Log Sheet'!$D:$D,$A68,'Log Sheet'!$H:$H,"Property",'Log Sheet'!$A:$A,"&lt;="&amp;(TODAY()-WEEKDAY(TODAY(),2))-49,'Log Sheet'!$B:$B,_xlfn.MAXIFS('Log Sheet'!$B:$B,'Log Sheet'!$A:$A,"&lt;="&amp;(TODAY()-WEEKDAY(TODAY(),2))-49))=0,J68,_xlfn.MAXIFS('Log Sheet'!$Y:$Y,'Log Sheet'!$D:$D,$A68,'Log Sheet'!$H:$H,"Property",'Log Sheet'!$A:$A,"&lt;="&amp;(TODAY()-WEEKDAY(TODAY(),2))-49,'Log Sheet'!$B:$B,_xlfn.MAXIFS('Log Sheet'!$B:$B,'Log Sheet'!$A:$A,"&lt;="&amp;(TODAY()-WEEKDAY(TODAY(),2))-49))))</f>
        <v/>
      </c>
      <c r="L68" s="251" t="str">
        <f t="shared" si="4"/>
        <v/>
      </c>
      <c r="M68" t="str">
        <f>IF($A68="","",(_xlfn.MAXIFS('Log Sheet'!$E:$E, 'Log Sheet'!$D:$D,$A68, 'Log Sheet'!$A:$A,$E68, 'Log Sheet'!$B:$B, _xlfn.MAXIFS('Log Sheet'!$B:$B, 'Log Sheet'!$A:$A,$E68)) *$C68 - _xlfn.MAXIFS('Log Sheet'!$E:$E, 'Log Sheet'!$D:$D,$A68, 'Log Sheet'!$A:$A,$F68, 'Log Sheet'!$B:$B, _xlfn.MAXIFS('Log Sheet'!$B:$B, 'Log Sheet'!$A:$A,$F68)) *$C68) / (($E68 -$F68) / 7))</f>
        <v/>
      </c>
    </row>
    <row r="69" spans="1:13">
      <c r="A69" s="1"/>
      <c r="B69" s="3"/>
      <c r="C69" s="35" t="str">
        <f t="shared" ca="1" si="5"/>
        <v/>
      </c>
      <c r="D69" s="254" t="str">
        <f t="shared" si="2"/>
        <v/>
      </c>
      <c r="E69" s="254" t="str">
        <f>IF($A69="","",_xlfn.MAXIFS('Log Sheet'!$A$117:$A$9998,'Log Sheet'!$D$117:$D$9998,$A69))</f>
        <v/>
      </c>
      <c r="F69" s="254" t="str">
        <f>IF($A69="","",_xlfn.MAXIFS('Log Sheet'!$A:$A,'Log Sheet'!$D:$D,$A69,'Log Sheet'!$A:$A,"&lt;"&amp;$E69))</f>
        <v/>
      </c>
      <c r="G69" s="35" t="str">
        <f t="shared" si="6"/>
        <v/>
      </c>
      <c r="H69" s="35" t="str">
        <f>IF($A69="","",_xlfn.MAXIFS('Log Sheet'!$G:$G,'Log Sheet'!$D:$D,$A69,'Log Sheet'!$A:$A,$E69,'Log Sheet'!$B:$B,_xlfn.MAXIFS('Log Sheet'!$B:$B,'Log Sheet'!$A:$A,$E69)))</f>
        <v/>
      </c>
      <c r="I69" s="35" t="str">
        <f t="shared" si="3"/>
        <v/>
      </c>
      <c r="J69" s="249" t="str">
        <f>IF($A69="","",_xlfn.MAXIFS('Log Sheet'!$Y:$Y,'Log Sheet'!$D:$D,$A69,'Log Sheet'!$H:$H,"Property",'Log Sheet'!$A:$A,$E69,'Log Sheet'!$B:$B,_xlfn.MAXIFS('Log Sheet'!$B:$B,'Log Sheet'!$A:$A,$E69)))</f>
        <v/>
      </c>
      <c r="K69" s="249" t="str">
        <f ca="1">IF($A69="","",IF(_xlfn.MAXIFS('Log Sheet'!$Y:$Y,'Log Sheet'!$D:$D,$A69,'Log Sheet'!$H:$H,"Property",'Log Sheet'!$A:$A,"&lt;="&amp;(TODAY()-WEEKDAY(TODAY(),2))-49,'Log Sheet'!$B:$B,_xlfn.MAXIFS('Log Sheet'!$B:$B,'Log Sheet'!$A:$A,"&lt;="&amp;(TODAY()-WEEKDAY(TODAY(),2))-49))=0,J69,_xlfn.MAXIFS('Log Sheet'!$Y:$Y,'Log Sheet'!$D:$D,$A69,'Log Sheet'!$H:$H,"Property",'Log Sheet'!$A:$A,"&lt;="&amp;(TODAY()-WEEKDAY(TODAY(),2))-49,'Log Sheet'!$B:$B,_xlfn.MAXIFS('Log Sheet'!$B:$B,'Log Sheet'!$A:$A,"&lt;="&amp;(TODAY()-WEEKDAY(TODAY(),2))-49))))</f>
        <v/>
      </c>
      <c r="L69" s="251" t="str">
        <f t="shared" si="4"/>
        <v/>
      </c>
      <c r="M69" t="str">
        <f>IF($A69="","",(_xlfn.MAXIFS('Log Sheet'!$E:$E, 'Log Sheet'!$D:$D,$A69, 'Log Sheet'!$A:$A,$E69, 'Log Sheet'!$B:$B, _xlfn.MAXIFS('Log Sheet'!$B:$B, 'Log Sheet'!$A:$A,$E69)) *$C69 - _xlfn.MAXIFS('Log Sheet'!$E:$E, 'Log Sheet'!$D:$D,$A69, 'Log Sheet'!$A:$A,$F69, 'Log Sheet'!$B:$B, _xlfn.MAXIFS('Log Sheet'!$B:$B, 'Log Sheet'!$A:$A,$F69)) *$C69) / (($E69 -$F69) / 7))</f>
        <v/>
      </c>
    </row>
    <row r="70" spans="1:13">
      <c r="A70" s="1"/>
      <c r="B70" s="35"/>
      <c r="C70" s="35" t="str">
        <f t="shared" ca="1" si="5"/>
        <v/>
      </c>
      <c r="D70" s="254"/>
      <c r="E70" s="254"/>
      <c r="F70" s="254"/>
      <c r="G70" s="35" t="str">
        <f t="shared" si="6"/>
        <v/>
      </c>
      <c r="H70" s="35"/>
      <c r="I70" s="35"/>
      <c r="J70" s="249"/>
      <c r="K70" s="249"/>
      <c r="L70" s="251"/>
      <c r="M70" t="str">
        <f>IF($A70="","",(_xlfn.MAXIFS('Log Sheet'!$E:$E, 'Log Sheet'!$D:$D,$A70, 'Log Sheet'!$A:$A,$E70, 'Log Sheet'!$B:$B, _xlfn.MAXIFS('Log Sheet'!$B:$B, 'Log Sheet'!$A:$A,$E70)) *$C70 - _xlfn.MAXIFS('Log Sheet'!$E:$E, 'Log Sheet'!$D:$D,$A70, 'Log Sheet'!$A:$A,$F70, 'Log Sheet'!$B:$B, _xlfn.MAXIFS('Log Sheet'!$B:$B, 'Log Sheet'!$A:$A,$F70)) *$C70) / (($E70 -$F70) / 7))</f>
        <v/>
      </c>
    </row>
    <row r="71" spans="1:13">
      <c r="A71" s="253"/>
      <c r="B71" s="35"/>
      <c r="C71" s="35" t="str">
        <f t="shared" ca="1" si="5"/>
        <v/>
      </c>
      <c r="D71" s="254"/>
      <c r="E71" s="254"/>
      <c r="F71" s="254"/>
      <c r="G71" s="35"/>
      <c r="H71" s="35"/>
      <c r="I71" s="35"/>
      <c r="J71" s="249"/>
      <c r="K71" s="249"/>
      <c r="L71" s="251"/>
    </row>
    <row r="72" spans="1:13">
      <c r="A72" s="253"/>
      <c r="B72" s="35"/>
      <c r="C72" s="35" t="str">
        <f t="shared" ca="1" si="5"/>
        <v/>
      </c>
      <c r="D72" s="254"/>
      <c r="E72" s="254"/>
      <c r="F72" s="254"/>
      <c r="G72" s="35"/>
      <c r="H72" s="35"/>
      <c r="I72" s="35"/>
      <c r="J72" s="249"/>
      <c r="K72" s="249"/>
      <c r="L72" s="251"/>
    </row>
    <row r="73" spans="1:13">
      <c r="A73" s="3"/>
      <c r="B73" s="35"/>
      <c r="C73" s="35" t="str">
        <f t="shared" ca="1" si="5"/>
        <v/>
      </c>
      <c r="D73" s="254"/>
      <c r="E73" s="254"/>
      <c r="F73" s="254"/>
      <c r="G73" s="35"/>
      <c r="H73" s="35"/>
      <c r="I73" s="35"/>
      <c r="J73" s="249"/>
      <c r="K73" s="249"/>
      <c r="L73" s="251"/>
    </row>
    <row r="74" spans="1:13">
      <c r="A74" s="3"/>
      <c r="B74" s="35"/>
      <c r="C74" s="35" t="str">
        <f t="shared" ca="1" si="5"/>
        <v/>
      </c>
      <c r="D74" s="254"/>
      <c r="E74" s="254"/>
      <c r="F74" s="254"/>
      <c r="G74" s="35"/>
      <c r="H74" s="35"/>
      <c r="I74" s="35"/>
      <c r="J74" s="249"/>
      <c r="K74" s="249"/>
      <c r="L74" s="251"/>
    </row>
    <row r="75" spans="1:13">
      <c r="A75" s="3"/>
      <c r="B75" s="35"/>
      <c r="C75" s="35" t="str">
        <f t="shared" ca="1" si="5"/>
        <v/>
      </c>
      <c r="D75" s="254"/>
      <c r="E75" s="254"/>
      <c r="F75" s="254"/>
      <c r="G75" s="35"/>
      <c r="H75" s="35"/>
      <c r="I75" s="35"/>
      <c r="J75" s="249"/>
      <c r="K75" s="249"/>
      <c r="L75" s="251"/>
    </row>
    <row r="76" spans="1:13">
      <c r="A76" s="3"/>
      <c r="B76" s="35"/>
      <c r="C76" s="35" t="str">
        <f t="shared" ca="1" si="5"/>
        <v/>
      </c>
      <c r="D76" s="254"/>
      <c r="E76" s="254"/>
      <c r="F76" s="254"/>
      <c r="G76" s="35"/>
      <c r="H76" s="35"/>
      <c r="I76" s="35"/>
      <c r="J76" s="249"/>
      <c r="K76" s="249"/>
      <c r="L76" s="251"/>
    </row>
    <row r="77" spans="1:13">
      <c r="A77" s="3"/>
      <c r="B77" s="35"/>
      <c r="C77" s="35" t="str">
        <f t="shared" ca="1" si="5"/>
        <v/>
      </c>
      <c r="D77" s="255"/>
      <c r="E77" s="255"/>
      <c r="F77" s="35"/>
      <c r="G77" s="35"/>
      <c r="H77" s="35"/>
      <c r="I77" s="3"/>
      <c r="J77" s="3"/>
      <c r="K77" s="3"/>
      <c r="L77" s="3"/>
    </row>
    <row r="78" spans="1:13">
      <c r="A78" s="3"/>
      <c r="B78" s="35"/>
      <c r="C78" s="35" t="str">
        <f t="shared" ca="1" si="5"/>
        <v/>
      </c>
      <c r="D78" s="255"/>
      <c r="E78" s="35"/>
      <c r="F78" s="35"/>
      <c r="G78" s="35"/>
      <c r="H78" s="3"/>
      <c r="I78" s="3"/>
      <c r="J78" s="3"/>
      <c r="K78" s="3"/>
      <c r="L78" s="3"/>
    </row>
    <row r="79" spans="1:13">
      <c r="A79" s="3"/>
      <c r="B79" s="35"/>
      <c r="C79" s="35" t="str">
        <f t="shared" ca="1" si="5"/>
        <v/>
      </c>
      <c r="D79" s="255"/>
      <c r="E79" s="35"/>
      <c r="F79" s="35"/>
      <c r="G79" s="35"/>
      <c r="H79" s="3"/>
      <c r="I79" s="3"/>
      <c r="J79" s="3"/>
      <c r="K79" s="3"/>
      <c r="L79" s="3"/>
    </row>
    <row r="80" spans="1:13">
      <c r="A80" s="3"/>
      <c r="B80" s="35"/>
      <c r="C80" s="35" t="str">
        <f t="shared" ca="1" si="5"/>
        <v/>
      </c>
      <c r="D80" s="255"/>
      <c r="E80" s="35"/>
      <c r="F80" s="35"/>
      <c r="G80" s="35"/>
      <c r="H80" s="3"/>
      <c r="I80" s="3"/>
      <c r="J80" s="3"/>
      <c r="K80" s="3"/>
      <c r="L80" s="3"/>
    </row>
    <row r="81" spans="1:12">
      <c r="A81" s="3"/>
      <c r="B81" s="252"/>
      <c r="C81" s="35" t="str">
        <f t="shared" ca="1" si="5"/>
        <v/>
      </c>
      <c r="D81" s="256"/>
      <c r="E81" s="35"/>
      <c r="F81" s="35"/>
      <c r="G81" s="252"/>
      <c r="H81" s="3"/>
      <c r="I81" s="3"/>
      <c r="J81" s="3"/>
      <c r="K81" s="3"/>
      <c r="L81" s="3"/>
    </row>
    <row r="82" spans="1:12">
      <c r="A82" s="3"/>
      <c r="B82" s="252"/>
      <c r="C82" s="35" t="str">
        <f t="shared" ca="1" si="5"/>
        <v/>
      </c>
      <c r="D82" s="256"/>
      <c r="E82" s="252"/>
      <c r="F82" s="252"/>
      <c r="G82" s="252"/>
      <c r="H82" s="3"/>
      <c r="I82" s="3"/>
      <c r="J82" s="3"/>
      <c r="K82" s="3"/>
      <c r="L82" s="3"/>
    </row>
    <row r="83" spans="1:12">
      <c r="A83" s="3"/>
      <c r="B83" s="3"/>
      <c r="C83" s="35" t="str">
        <f t="shared" ca="1" si="5"/>
        <v/>
      </c>
      <c r="D83" s="3"/>
      <c r="E83" s="3"/>
      <c r="F83" s="37"/>
      <c r="G83" s="37"/>
      <c r="H83" s="37"/>
      <c r="I83" s="3"/>
      <c r="J83" s="3"/>
      <c r="K83" s="3"/>
      <c r="L83" s="3"/>
    </row>
    <row r="84" spans="1:12">
      <c r="A84" s="3"/>
      <c r="B84" s="3"/>
      <c r="C84" s="35" t="str">
        <f t="shared" ca="1" si="5"/>
        <v/>
      </c>
      <c r="D84" s="3"/>
      <c r="E84" s="3"/>
      <c r="F84" s="3"/>
      <c r="G84" s="3"/>
      <c r="H84" s="3"/>
      <c r="I84" s="3"/>
      <c r="J84" s="3"/>
      <c r="K84" s="3"/>
      <c r="L84" s="3"/>
    </row>
    <row r="85" spans="1:12">
      <c r="C85" s="35" t="str">
        <f t="shared" ca="1" si="5"/>
        <v/>
      </c>
      <c r="E85" s="3"/>
      <c r="F85" s="3"/>
      <c r="G85" s="3"/>
      <c r="H85" s="3"/>
      <c r="I85" s="3"/>
      <c r="J85" s="3"/>
      <c r="K85" s="3"/>
      <c r="L85" s="3"/>
    </row>
    <row r="86" spans="1:12">
      <c r="C86" s="35" t="str">
        <f t="shared" ca="1" si="5"/>
        <v/>
      </c>
      <c r="E86" s="3"/>
      <c r="F86" s="3"/>
      <c r="G86" s="3"/>
      <c r="H86" s="3"/>
      <c r="I86" s="3"/>
      <c r="J86" s="3"/>
      <c r="K86" s="3"/>
      <c r="L86" s="3"/>
    </row>
    <row r="87" spans="1:12">
      <c r="C87" s="35" t="str">
        <f t="shared" ca="1" si="5"/>
        <v/>
      </c>
      <c r="E87" s="3"/>
      <c r="F87" s="3"/>
      <c r="G87" s="3"/>
      <c r="H87" s="3"/>
      <c r="I87" s="3"/>
      <c r="J87" s="3"/>
      <c r="K87" s="3"/>
      <c r="L87" s="3"/>
    </row>
    <row r="88" spans="1:12">
      <c r="C88" s="35" t="str">
        <f t="shared" ca="1" si="5"/>
        <v/>
      </c>
      <c r="E88" s="3"/>
      <c r="F88" s="3"/>
      <c r="G88" s="3"/>
      <c r="H88" s="3"/>
      <c r="I88" s="3"/>
      <c r="J88" s="3"/>
      <c r="K88" s="3"/>
      <c r="L88" s="3"/>
    </row>
    <row r="89" spans="1:12">
      <c r="C89" s="35" t="str">
        <f t="shared" ca="1" si="5"/>
        <v/>
      </c>
      <c r="E89" s="3"/>
      <c r="F89" s="3"/>
      <c r="G89" s="3"/>
      <c r="H89" s="3"/>
      <c r="I89" s="3"/>
      <c r="J89" s="3"/>
      <c r="K89" s="3"/>
      <c r="L89" s="3"/>
    </row>
    <row r="90" spans="1:12">
      <c r="C90" s="35" t="str">
        <f t="shared" ca="1" si="5"/>
        <v/>
      </c>
      <c r="E90" s="3"/>
      <c r="F90" s="3"/>
      <c r="G90" s="3"/>
      <c r="H90" s="3"/>
      <c r="I90" s="3"/>
      <c r="J90" s="3"/>
      <c r="K90" s="3"/>
      <c r="L90" s="3"/>
    </row>
    <row r="91" spans="1:12">
      <c r="C91" s="35" t="str">
        <f t="shared" ca="1" si="5"/>
        <v/>
      </c>
      <c r="E91" s="3"/>
      <c r="F91" s="3"/>
      <c r="G91" s="3"/>
      <c r="H91" s="3"/>
      <c r="I91" s="3"/>
      <c r="J91" s="3"/>
      <c r="K91" s="3"/>
      <c r="L91" s="3"/>
    </row>
    <row r="92" spans="1:12">
      <c r="C92" s="35" t="str">
        <f t="shared" ca="1" si="5"/>
        <v/>
      </c>
    </row>
    <row r="93" spans="1:12">
      <c r="C93" s="35" t="str">
        <f t="shared" ca="1" si="5"/>
        <v/>
      </c>
    </row>
    <row r="94" spans="1:12">
      <c r="C94" s="35" t="str">
        <f t="shared" ca="1" si="5"/>
        <v/>
      </c>
    </row>
    <row r="95" spans="1:12">
      <c r="C95" s="35" t="str">
        <f t="shared" ca="1" si="5"/>
        <v/>
      </c>
    </row>
    <row r="96" spans="1:12">
      <c r="C96" s="35" t="str">
        <f t="shared" ca="1" si="5"/>
        <v/>
      </c>
    </row>
    <row r="97" spans="3:36">
      <c r="C97" s="35" t="str">
        <f t="shared" ca="1" si="5"/>
        <v/>
      </c>
    </row>
    <row r="98" spans="3:36">
      <c r="C98" s="35" t="str">
        <f t="shared" ca="1" si="5"/>
        <v/>
      </c>
    </row>
    <row r="99" spans="3:36">
      <c r="C99" s="35" t="str">
        <f t="shared" ca="1" si="5"/>
        <v/>
      </c>
    </row>
    <row r="100" spans="3:36">
      <c r="C100" s="35" t="str">
        <f t="shared" ca="1" si="5"/>
        <v/>
      </c>
    </row>
    <row r="106" spans="3:36">
      <c r="AC106" s="3"/>
      <c r="AD106" s="3"/>
      <c r="AE106" s="3"/>
      <c r="AF106" s="3"/>
      <c r="AG106" s="3"/>
      <c r="AH106" s="3"/>
      <c r="AI106" s="3"/>
      <c r="AJ106" s="3"/>
    </row>
  </sheetData>
  <mergeCells count="3">
    <mergeCell ref="B52:C52"/>
    <mergeCell ref="E52:F52"/>
    <mergeCell ref="A39:N3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C000"/>
  </sheetPr>
  <dimension ref="A1:AH4121"/>
  <sheetViews>
    <sheetView showGridLines="0" zoomScale="80" zoomScaleNormal="80" workbookViewId="0">
      <pane ySplit="5" topLeftCell="A180" activePane="bottomLeft" state="frozen"/>
      <selection pane="bottomLeft" activeCell="A189" sqref="A189"/>
    </sheetView>
  </sheetViews>
  <sheetFormatPr defaultColWidth="9.28515625" defaultRowHeight="12.75"/>
  <cols>
    <col min="1" max="1" width="13.42578125" style="49" customWidth="1"/>
    <col min="2" max="2" width="9.7109375" style="34" customWidth="1"/>
    <col min="3" max="3" width="11.7109375" style="49" customWidth="1"/>
    <col min="4" max="4" width="25.7109375" style="1" customWidth="1"/>
    <col min="5" max="6" width="9.7109375" style="80" customWidth="1"/>
    <col min="7" max="7" width="9.7109375" style="35" customWidth="1"/>
    <col min="8" max="8" width="12" style="1" customWidth="1"/>
    <col min="9" max="10" width="9.7109375" style="41" customWidth="1"/>
    <col min="11" max="11" width="9.7109375" style="10" customWidth="1"/>
    <col min="12" max="16" width="9.7109375" style="42" customWidth="1"/>
    <col min="17" max="17" width="9.7109375" style="43" customWidth="1"/>
    <col min="18" max="25" width="9.7109375" style="42" customWidth="1"/>
    <col min="26" max="26" width="9.7109375" style="43" customWidth="1"/>
    <col min="27" max="27" width="9.28515625" style="17"/>
    <col min="28" max="33" width="9.28515625" style="1"/>
    <col min="34" max="34" width="11.7109375" style="1" customWidth="1"/>
    <col min="35" max="16384" width="9.28515625" style="1"/>
  </cols>
  <sheetData>
    <row r="1" spans="1:34" ht="20.25">
      <c r="A1" s="45" t="str">
        <f>Dashboard!$A$1</f>
        <v>MARKET SURVEY</v>
      </c>
      <c r="B1" s="61"/>
      <c r="C1" s="62"/>
      <c r="D1" s="63"/>
      <c r="E1" s="47"/>
      <c r="F1" s="47"/>
      <c r="G1" s="64"/>
      <c r="H1" s="65"/>
      <c r="I1" s="64"/>
      <c r="J1" s="66"/>
      <c r="K1" s="67"/>
      <c r="L1" s="68"/>
      <c r="M1" s="68"/>
      <c r="N1" s="68"/>
      <c r="O1" s="68"/>
      <c r="P1" s="68"/>
      <c r="Q1" s="69"/>
      <c r="R1" s="70"/>
      <c r="S1" s="70"/>
      <c r="T1" s="70"/>
      <c r="U1" s="70"/>
      <c r="V1" s="327">
        <f ca="1">TODAY()-WEEKDAY(TODAY(),2)</f>
        <v>45732</v>
      </c>
      <c r="W1" s="327"/>
      <c r="X1" s="327"/>
      <c r="Y1" s="327"/>
      <c r="Z1" s="327"/>
      <c r="AB1" s="328"/>
      <c r="AC1" s="328"/>
      <c r="AD1" s="328"/>
      <c r="AE1" s="328"/>
      <c r="AF1" s="328"/>
      <c r="AG1" s="1" t="s">
        <v>51</v>
      </c>
      <c r="AH1" s="259" t="s">
        <v>52</v>
      </c>
    </row>
    <row r="2" spans="1:34" s="17" customFormat="1" ht="30" customHeight="1" thickBot="1">
      <c r="A2" s="170"/>
      <c r="B2" s="171"/>
      <c r="C2" s="170"/>
      <c r="E2" s="172"/>
      <c r="F2" s="172"/>
      <c r="G2" s="173"/>
      <c r="H2" s="17" t="s">
        <v>53</v>
      </c>
      <c r="I2" s="174" t="s">
        <v>54</v>
      </c>
      <c r="J2" s="174" t="s">
        <v>55</v>
      </c>
      <c r="K2" s="31" t="s">
        <v>56</v>
      </c>
      <c r="L2" s="175" t="s">
        <v>57</v>
      </c>
      <c r="M2" s="175" t="s">
        <v>58</v>
      </c>
      <c r="N2" s="175" t="s">
        <v>59</v>
      </c>
      <c r="O2" s="175" t="s">
        <v>60</v>
      </c>
      <c r="P2" s="175" t="s">
        <v>61</v>
      </c>
      <c r="Q2" s="175" t="s">
        <v>62</v>
      </c>
      <c r="R2" s="175" t="s">
        <v>63</v>
      </c>
      <c r="S2" s="175" t="s">
        <v>64</v>
      </c>
      <c r="T2" s="175" t="s">
        <v>65</v>
      </c>
      <c r="U2" s="175" t="s">
        <v>66</v>
      </c>
      <c r="V2" s="175" t="s">
        <v>67</v>
      </c>
      <c r="W2" s="175" t="s">
        <v>68</v>
      </c>
      <c r="X2" s="175" t="s">
        <v>69</v>
      </c>
      <c r="Y2" s="175" t="s">
        <v>70</v>
      </c>
      <c r="Z2" s="176" t="s">
        <v>71</v>
      </c>
      <c r="AG2" s="1" t="s">
        <v>72</v>
      </c>
      <c r="AH2" s="259" t="s">
        <v>73</v>
      </c>
    </row>
    <row r="3" spans="1:34" ht="35.25" customHeight="1" thickBot="1">
      <c r="A3" s="258" t="s">
        <v>74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G3" s="1" t="s">
        <v>7</v>
      </c>
      <c r="AH3" s="259" t="s">
        <v>75</v>
      </c>
    </row>
    <row r="4" spans="1:34" ht="12.75" customHeight="1">
      <c r="A4" s="325"/>
      <c r="B4" s="326"/>
      <c r="C4" s="325"/>
      <c r="D4" s="326"/>
      <c r="E4" s="325"/>
      <c r="F4" s="326"/>
      <c r="G4" s="325"/>
      <c r="H4" s="326"/>
      <c r="I4" s="325"/>
      <c r="J4" s="326"/>
      <c r="K4" s="325"/>
      <c r="L4" s="326"/>
      <c r="M4" s="325" t="s">
        <v>76</v>
      </c>
      <c r="N4" s="326"/>
      <c r="O4" s="326"/>
      <c r="P4" s="325" t="s">
        <v>77</v>
      </c>
      <c r="Q4" s="326"/>
      <c r="R4" s="329" t="s">
        <v>78</v>
      </c>
      <c r="S4" s="330"/>
      <c r="T4" s="330"/>
      <c r="U4" s="330"/>
      <c r="V4" s="330"/>
      <c r="W4" s="330"/>
      <c r="X4" s="331"/>
      <c r="Y4" s="325" t="s">
        <v>79</v>
      </c>
      <c r="Z4" s="326"/>
      <c r="AG4" s="1" t="s">
        <v>12</v>
      </c>
      <c r="AH4" s="259" t="s">
        <v>80</v>
      </c>
    </row>
    <row r="5" spans="1:34" ht="25.5">
      <c r="A5" s="55" t="s">
        <v>81</v>
      </c>
      <c r="B5" s="71" t="s">
        <v>82</v>
      </c>
      <c r="C5" s="55" t="s">
        <v>83</v>
      </c>
      <c r="D5" s="72" t="s">
        <v>1</v>
      </c>
      <c r="E5" s="73" t="s">
        <v>84</v>
      </c>
      <c r="F5" s="73" t="s">
        <v>85</v>
      </c>
      <c r="G5" s="74" t="s">
        <v>12</v>
      </c>
      <c r="H5" s="72" t="s">
        <v>86</v>
      </c>
      <c r="I5" s="71" t="s">
        <v>87</v>
      </c>
      <c r="J5" s="71" t="s">
        <v>88</v>
      </c>
      <c r="K5" s="75" t="s">
        <v>89</v>
      </c>
      <c r="L5" s="230" t="s">
        <v>90</v>
      </c>
      <c r="M5" s="76" t="s">
        <v>91</v>
      </c>
      <c r="N5" s="77" t="s">
        <v>92</v>
      </c>
      <c r="O5" s="78" t="s">
        <v>93</v>
      </c>
      <c r="P5" s="76" t="s">
        <v>94</v>
      </c>
      <c r="Q5" s="79" t="s">
        <v>95</v>
      </c>
      <c r="R5" s="76" t="s">
        <v>96</v>
      </c>
      <c r="S5" s="77" t="s">
        <v>97</v>
      </c>
      <c r="T5" s="77" t="s">
        <v>98</v>
      </c>
      <c r="U5" s="77" t="s">
        <v>99</v>
      </c>
      <c r="V5" s="77" t="s">
        <v>100</v>
      </c>
      <c r="W5" s="77" t="s">
        <v>101</v>
      </c>
      <c r="X5" s="77" t="s">
        <v>102</v>
      </c>
      <c r="Y5" s="76" t="s">
        <v>94</v>
      </c>
      <c r="Z5" s="79" t="s">
        <v>95</v>
      </c>
    </row>
    <row r="6" spans="1:34">
      <c r="A6" s="49">
        <f t="shared" ref="A6:A12" ca="1" si="0">$V$1</f>
        <v>45732</v>
      </c>
      <c r="B6" s="34">
        <f ca="1">_xlfn.MAXIFS(B119:B49999,A119:A49999,A6,C119:C49999,C6)+1</f>
        <v>1</v>
      </c>
      <c r="C6" s="49">
        <f ca="1">MAX(C$13:C$117)</f>
        <v>45719</v>
      </c>
      <c r="D6" s="3" t="s">
        <v>103</v>
      </c>
      <c r="H6" s="3" t="s">
        <v>104</v>
      </c>
      <c r="I6" s="35">
        <f t="shared" ref="I6:I12" ca="1" si="1">SUMIFS(I$13:I$117,H$13:H$117,$H6)</f>
        <v>50</v>
      </c>
      <c r="J6" s="35" cm="1">
        <f t="array" aca="1" ref="J6" ca="1">IFERROR(SUMPRODUCT(IFERROR(($H$13:$H$117=$H6)*(J$13:J$117)*($I$13:$I$117),0))/SUMIF($H$13:$H$117,$H6,$I$13:$I$117),0)</f>
        <v>415.16</v>
      </c>
      <c r="K6" s="81" t="s">
        <v>105</v>
      </c>
      <c r="L6" s="82" cm="1">
        <f t="array" aca="1" ref="L6" ca="1">IFERROR(SUMPRODUCT(IFERROR(($H$13:$H$117=$H6)*(L$13:L$117)*($I$13:$I$117),0))/SUMIF($H$13:$H$117,$H6,$I$13:$I$117),0)</f>
        <v>1430.6</v>
      </c>
      <c r="M6" s="14" cm="1">
        <f t="array" aca="1" ref="M6" ca="1">IFERROR(SUMPRODUCT(IFERROR(($H$13:$H$117=$H6)*(M$13:M$117)*($I$13:$I$117),0))/SUMIF($H$13:$H$117,$H6,$I$13:$I$117),0)</f>
        <v>0</v>
      </c>
      <c r="N6" s="14" cm="1">
        <f t="array" aca="1" ref="N6" ca="1">IFERROR(SUMPRODUCT(IFERROR(($H$13:$H$117=$H6)*(N$13:N$117)*($I$13:$I$117),0))/SUMIF($H$13:$H$117,$H6,$I$13:$I$117),0)</f>
        <v>0</v>
      </c>
      <c r="O6" s="83" cm="1">
        <f t="array" aca="1" ref="O6" ca="1">IFERROR(SUMPRODUCT(IFERROR(($H$13:$H$117=$H6)*(O$13:O$117)*($I$13:$I$117),0))/SUMIF($H$13:$H$117,$H6,$I$13:$I$117),0)</f>
        <v>0</v>
      </c>
      <c r="P6" s="14" cm="1">
        <f t="array" aca="1" ref="P6" ca="1">IFERROR(SUMPRODUCT(IFERROR(($H$13:$H$117=$H6)*(P$13:P$117)*($I$13:$I$117),0))/SUMIF($H$13:$H$117,$H6,$I$13:$I$117),0)</f>
        <v>1430.6</v>
      </c>
      <c r="Q6" s="84" cm="1">
        <f t="array" aca="1" ref="Q6" ca="1">IFERROR(SUMPRODUCT(IFERROR(($H$13:$H$117=$H6)*(Q$13:Q$117)*($I$13:$I$117),0))/SUMIF($H$13:$H$117,$H6,$I$13:$I$117),0)</f>
        <v>3.4654154149938701</v>
      </c>
      <c r="R6" s="14" cm="1">
        <f t="array" aca="1" ref="R6" ca="1">IFERROR(SUMPRODUCT(IFERROR(($H$13:$H$117=$H6)*(R$13:R$117)*($I$13:$I$117),0))/SUMIF($H$13:$H$117,$H6,$I$13:$I$117),0)</f>
        <v>0</v>
      </c>
      <c r="S6" s="14" cm="1">
        <f t="array" aca="1" ref="S6" ca="1">IFERROR(SUMPRODUCT(IFERROR(($H$13:$H$117=$H6)*(S$13:S$117)*($I$13:$I$117),0))/SUMIF($H$13:$H$117,$H6,$I$13:$I$117),0)</f>
        <v>0</v>
      </c>
      <c r="T6" s="14" cm="1">
        <f t="array" aca="1" ref="T6" ca="1">IFERROR(SUMPRODUCT(IFERROR(($H$13:$H$117=$H6)*(T$13:T$117)*($I$13:$I$117),0))/SUMIF($H$13:$H$117,$H6,$I$13:$I$117),0)</f>
        <v>0</v>
      </c>
      <c r="U6" s="14" cm="1">
        <f t="array" aca="1" ref="U6" ca="1">IFERROR(SUMPRODUCT(IFERROR(($H$13:$H$117=$H6)*(U$13:U$117)*($I$13:$I$117),0))/SUMIF($H$13:$H$117,$H6,$I$13:$I$117),0)</f>
        <v>0</v>
      </c>
      <c r="V6" s="14" cm="1">
        <f t="array" aca="1" ref="V6" ca="1">IFERROR(SUMPRODUCT(IFERROR(($H$13:$H$117=$H6)*(V$13:V$117)*($I$13:$I$117),0))/SUMIF($H$13:$H$117,$H6,$I$13:$I$117),0)</f>
        <v>-40</v>
      </c>
      <c r="W6" s="14" cm="1">
        <f t="array" aca="1" ref="W6" ca="1">IFERROR(SUMPRODUCT(IFERROR(($H$13:$H$117=$H6)*(W$13:W$117)*($I$13:$I$117),0))/SUMIF($H$13:$H$117,$H6,$I$13:$I$117),0)</f>
        <v>-6.44</v>
      </c>
      <c r="X6" s="83" cm="1">
        <f t="array" aca="1" ref="X6" ca="1">IFERROR(SUMPRODUCT(IFERROR(($H$13:$H$117=$H6)*(X$13:X$117)*($I$13:$I$117),0))/SUMIF($H$13:$H$117,$H6,$I$13:$I$117),0)</f>
        <v>0</v>
      </c>
      <c r="Y6" s="14" cm="1">
        <f t="array" aca="1" ref="Y6" ca="1">IFERROR(SUMPRODUCT(IFERROR(($H$13:$H$117=$H6)*(Y$13:Y$117)*($I$13:$I$117),0))/SUMIF($H$13:$H$117,$H6,$I$13:$I$117),0)</f>
        <v>1384.16</v>
      </c>
      <c r="Z6" s="84">
        <f ca="1">IFERROR(Y6/J6,0)</f>
        <v>3.3340398882358611</v>
      </c>
    </row>
    <row r="7" spans="1:34">
      <c r="A7" s="49">
        <f t="shared" ca="1" si="0"/>
        <v>45732</v>
      </c>
      <c r="B7" s="34">
        <f t="shared" ref="B7:C19" ca="1" si="2">B6</f>
        <v>1</v>
      </c>
      <c r="C7" s="49">
        <f ca="1">C6</f>
        <v>45719</v>
      </c>
      <c r="D7" s="3" t="s">
        <v>103</v>
      </c>
      <c r="H7" s="3" t="s">
        <v>106</v>
      </c>
      <c r="I7" s="35">
        <f t="shared" ca="1" si="1"/>
        <v>156</v>
      </c>
      <c r="J7" s="35" cm="1">
        <f t="array" aca="1" ref="J7" ca="1">IFERROR(SUMPRODUCT(IFERROR(($H$13:$H$117=$H7)*(J$13:J$117)*($I$13:$I$117),0))/SUMIF($H$13:$H$117,$H7,$I$13:$I$117),0)</f>
        <v>560.61538461538464</v>
      </c>
      <c r="K7" s="81" t="s">
        <v>105</v>
      </c>
      <c r="L7" s="82" cm="1">
        <f t="array" aca="1" ref="L7" ca="1">IFERROR(SUMPRODUCT(IFERROR(($H$13:$H$117=$H7)*(L$13:L$117)*($I$13:$I$117),0))/SUMIF($H$13:$H$117,$H7,$I$13:$I$117),0)</f>
        <v>1380.7051282051282</v>
      </c>
      <c r="M7" s="14" cm="1">
        <f t="array" aca="1" ref="M7" ca="1">IFERROR(SUMPRODUCT(IFERROR(($H$13:$H$117=$H7)*(M$13:M$117)*($I$13:$I$117),0))/SUMIF($H$13:$H$117,$H7,$I$13:$I$117),0)</f>
        <v>0</v>
      </c>
      <c r="N7" s="14" cm="1">
        <f t="array" aca="1" ref="N7" ca="1">IFERROR(SUMPRODUCT(IFERROR(($H$13:$H$117=$H7)*(N$13:N$117)*($I$13:$I$117),0))/SUMIF($H$13:$H$117,$H7,$I$13:$I$117),0)</f>
        <v>0</v>
      </c>
      <c r="O7" s="83" cm="1">
        <f t="array" aca="1" ref="O7" ca="1">IFERROR(SUMPRODUCT(IFERROR(($H$13:$H$117=$H7)*(O$13:O$117)*($I$13:$I$117),0))/SUMIF($H$13:$H$117,$H7,$I$13:$I$117),0)</f>
        <v>0</v>
      </c>
      <c r="P7" s="14" cm="1">
        <f t="array" aca="1" ref="P7" ca="1">IFERROR(SUMPRODUCT(IFERROR(($H$13:$H$117=$H7)*(P$13:P$117)*($I$13:$I$117),0))/SUMIF($H$13:$H$117,$H7,$I$13:$I$117),0)</f>
        <v>1380.7051282051282</v>
      </c>
      <c r="Q7" s="84" cm="1">
        <f t="array" aca="1" ref="Q7" ca="1">IFERROR(SUMPRODUCT(IFERROR(($H$13:$H$117=$H7)*(Q$13:Q$117)*($I$13:$I$117),0))/SUMIF($H$13:$H$117,$H7,$I$13:$I$117),0)</f>
        <v>2.4539803887937448</v>
      </c>
      <c r="R7" s="14" cm="1">
        <f t="array" aca="1" ref="R7" ca="1">IFERROR(SUMPRODUCT(IFERROR(($H$13:$H$117=$H7)*(R$13:R$117)*($I$13:$I$117),0))/SUMIF($H$13:$H$117,$H7,$I$13:$I$117),0)</f>
        <v>0</v>
      </c>
      <c r="S7" s="14" cm="1">
        <f t="array" aca="1" ref="S7" ca="1">IFERROR(SUMPRODUCT(IFERROR(($H$13:$H$117=$H7)*(S$13:S$117)*($I$13:$I$117),0))/SUMIF($H$13:$H$117,$H7,$I$13:$I$117),0)</f>
        <v>0</v>
      </c>
      <c r="T7" s="14" cm="1">
        <f t="array" aca="1" ref="T7" ca="1">IFERROR(SUMPRODUCT(IFERROR(($H$13:$H$117=$H7)*(T$13:T$117)*($I$13:$I$117),0))/SUMIF($H$13:$H$117,$H7,$I$13:$I$117),0)</f>
        <v>-1.858974358974359</v>
      </c>
      <c r="U7" s="14" cm="1">
        <f t="array" aca="1" ref="U7" ca="1">IFERROR(SUMPRODUCT(IFERROR(($H$13:$H$117=$H7)*(U$13:U$117)*($I$13:$I$117),0))/SUMIF($H$13:$H$117,$H7,$I$13:$I$117),0)</f>
        <v>0</v>
      </c>
      <c r="V7" s="14" cm="1">
        <f t="array" aca="1" ref="V7" ca="1">IFERROR(SUMPRODUCT(IFERROR(($H$13:$H$117=$H7)*(V$13:V$117)*($I$13:$I$117),0))/SUMIF($H$13:$H$117,$H7,$I$13:$I$117),0)</f>
        <v>-40</v>
      </c>
      <c r="W7" s="14" cm="1">
        <f t="array" aca="1" ref="W7" ca="1">IFERROR(SUMPRODUCT(IFERROR(($H$13:$H$117=$H7)*(W$13:W$117)*($I$13:$I$117),0))/SUMIF($H$13:$H$117,$H7,$I$13:$I$117),0)</f>
        <v>-10.160256410256411</v>
      </c>
      <c r="X7" s="83" cm="1">
        <f t="array" aca="1" ref="X7" ca="1">IFERROR(SUMPRODUCT(IFERROR(($H$13:$H$117=$H7)*(X$13:X$117)*($I$13:$I$117),0))/SUMIF($H$13:$H$117,$H7,$I$13:$I$117),0)</f>
        <v>0</v>
      </c>
      <c r="Y7" s="14" cm="1">
        <f t="array" aca="1" ref="Y7" ca="1">IFERROR(SUMPRODUCT(IFERROR(($H$13:$H$117=$H7)*(Y$13:Y$117)*($I$13:$I$117),0))/SUMIF($H$13:$H$117,$H7,$I$13:$I$117),0)</f>
        <v>1328.6858974358975</v>
      </c>
      <c r="Z7" s="84">
        <f t="shared" ref="Z7:Z12" ca="1" si="3">IFERROR(Y7/J7,0)</f>
        <v>2.3700489388949872</v>
      </c>
    </row>
    <row r="8" spans="1:34">
      <c r="A8" s="49">
        <f t="shared" ca="1" si="0"/>
        <v>45732</v>
      </c>
      <c r="B8" s="34">
        <f t="shared" ca="1" si="2"/>
        <v>1</v>
      </c>
      <c r="C8" s="49">
        <f t="shared" ca="1" si="2"/>
        <v>45719</v>
      </c>
      <c r="D8" s="3" t="s">
        <v>103</v>
      </c>
      <c r="H8" s="3" t="s">
        <v>107</v>
      </c>
      <c r="I8" s="35">
        <f t="shared" ca="1" si="1"/>
        <v>425</v>
      </c>
      <c r="J8" s="35" cm="1">
        <f t="array" aca="1" ref="J8" ca="1">IFERROR(SUMPRODUCT(IFERROR(($H$13:$H$117=$H8)*(J$13:J$117)*($I$13:$I$117),0))/SUMIF($H$13:$H$117,$H8,$I$13:$I$117),0)</f>
        <v>835.82588235294122</v>
      </c>
      <c r="K8" s="81" t="s">
        <v>105</v>
      </c>
      <c r="L8" s="82" cm="1">
        <f t="array" aca="1" ref="L8" ca="1">IFERROR(SUMPRODUCT(IFERROR(($H$13:$H$117=$H8)*(L$13:L$117)*($I$13:$I$117),0))/SUMIF($H$13:$H$117,$H8,$I$13:$I$117),0)</f>
        <v>871.5482352941176</v>
      </c>
      <c r="M8" s="14" cm="1">
        <f t="array" aca="1" ref="M8" ca="1">IFERROR(SUMPRODUCT(IFERROR(($H$13:$H$117=$H8)*(M$13:M$117)*($I$13:$I$117),0))/SUMIF($H$13:$H$117,$H8,$I$13:$I$117),0)</f>
        <v>0</v>
      </c>
      <c r="N8" s="14" cm="1">
        <f t="array" aca="1" ref="N8" ca="1">IFERROR(SUMPRODUCT(IFERROR(($H$13:$H$117=$H8)*(N$13:N$117)*($I$13:$I$117),0))/SUMIF($H$13:$H$117,$H8,$I$13:$I$117),0)</f>
        <v>0</v>
      </c>
      <c r="O8" s="83" cm="1">
        <f t="array" aca="1" ref="O8" ca="1">IFERROR(SUMPRODUCT(IFERROR(($H$13:$H$117=$H8)*(O$13:O$117)*($I$13:$I$117),0))/SUMIF($H$13:$H$117,$H8,$I$13:$I$117),0)</f>
        <v>0</v>
      </c>
      <c r="P8" s="14" cm="1">
        <f t="array" aca="1" ref="P8" ca="1">IFERROR(SUMPRODUCT(IFERROR(($H$13:$H$117=$H8)*(P$13:P$117)*($I$13:$I$117),0))/SUMIF($H$13:$H$117,$H8,$I$13:$I$117),0)</f>
        <v>871.5482352941176</v>
      </c>
      <c r="Q8" s="84" cm="1">
        <f t="array" aca="1" ref="Q8" ca="1">IFERROR(SUMPRODUCT(IFERROR(($H$13:$H$117=$H8)*(Q$13:Q$117)*($I$13:$I$117),0))/SUMIF($H$13:$H$117,$H8,$I$13:$I$117),0)</f>
        <v>1.0446029458461972</v>
      </c>
      <c r="R8" s="14" cm="1">
        <f t="array" aca="1" ref="R8" ca="1">IFERROR(SUMPRODUCT(IFERROR(($H$13:$H$117=$H8)*(R$13:R$117)*($I$13:$I$117),0))/SUMIF($H$13:$H$117,$H8,$I$13:$I$117),0)</f>
        <v>0</v>
      </c>
      <c r="S8" s="14" cm="1">
        <f t="array" aca="1" ref="S8" ca="1">IFERROR(SUMPRODUCT(IFERROR(($H$13:$H$117=$H8)*(S$13:S$117)*($I$13:$I$117),0))/SUMIF($H$13:$H$117,$H8,$I$13:$I$117),0)</f>
        <v>0</v>
      </c>
      <c r="T8" s="14" cm="1">
        <f t="array" aca="1" ref="T8" ca="1">IFERROR(SUMPRODUCT(IFERROR(($H$13:$H$117=$H8)*(T$13:T$117)*($I$13:$I$117),0))/SUMIF($H$13:$H$117,$H8,$I$13:$I$117),0)</f>
        <v>-1.3176470588235294</v>
      </c>
      <c r="U8" s="14" cm="1">
        <f t="array" aca="1" ref="U8" ca="1">IFERROR(SUMPRODUCT(IFERROR(($H$13:$H$117=$H8)*(U$13:U$117)*($I$13:$I$117),0))/SUMIF($H$13:$H$117,$H8,$I$13:$I$117),0)</f>
        <v>0</v>
      </c>
      <c r="V8" s="14" cm="1">
        <f t="array" aca="1" ref="V8" ca="1">IFERROR(SUMPRODUCT(IFERROR(($H$13:$H$117=$H8)*(V$13:V$117)*($I$13:$I$117),0))/SUMIF($H$13:$H$117,$H8,$I$13:$I$117),0)</f>
        <v>-40</v>
      </c>
      <c r="W8" s="14" cm="1">
        <f t="array" aca="1" ref="W8" ca="1">IFERROR(SUMPRODUCT(IFERROR(($H$13:$H$117=$H8)*(W$13:W$117)*($I$13:$I$117),0))/SUMIF($H$13:$H$117,$H8,$I$13:$I$117),0)</f>
        <v>-9.5976470588235294</v>
      </c>
      <c r="X8" s="83" cm="1">
        <f t="array" aca="1" ref="X8" ca="1">IFERROR(SUMPRODUCT(IFERROR(($H$13:$H$117=$H8)*(X$13:X$117)*($I$13:$I$117),0))/SUMIF($H$13:$H$117,$H8,$I$13:$I$117),0)</f>
        <v>0</v>
      </c>
      <c r="Y8" s="14" cm="1">
        <f t="array" aca="1" ref="Y8" ca="1">IFERROR(SUMPRODUCT(IFERROR(($H$13:$H$117=$H8)*(Y$13:Y$117)*($I$13:$I$117),0))/SUMIF($H$13:$H$117,$H8,$I$13:$I$117),0)</f>
        <v>820.63294117647058</v>
      </c>
      <c r="Z8" s="84">
        <f t="shared" ca="1" si="3"/>
        <v>0.98182283954440264</v>
      </c>
    </row>
    <row r="9" spans="1:34">
      <c r="A9" s="49">
        <f t="shared" ca="1" si="0"/>
        <v>45732</v>
      </c>
      <c r="B9" s="34">
        <f t="shared" ca="1" si="2"/>
        <v>1</v>
      </c>
      <c r="C9" s="49">
        <f t="shared" ca="1" si="2"/>
        <v>45719</v>
      </c>
      <c r="D9" s="3" t="s">
        <v>103</v>
      </c>
      <c r="H9" s="3" t="s">
        <v>108</v>
      </c>
      <c r="I9" s="35">
        <f t="shared" ca="1" si="1"/>
        <v>17</v>
      </c>
      <c r="J9" s="35" cm="1">
        <f t="array" aca="1" ref="J9" ca="1">IFERROR(SUMPRODUCT(IFERROR(($H$13:$H$117=$H9)*(J$13:J$117)*($I$13:$I$117),0))/SUMIF($H$13:$H$117,$H9,$I$13:$I$117),0)</f>
        <v>987.41176470588232</v>
      </c>
      <c r="K9" s="81" t="s">
        <v>105</v>
      </c>
      <c r="L9" s="82" cm="1">
        <f t="array" aca="1" ref="L9" ca="1">IFERROR(SUMPRODUCT(IFERROR(($H$13:$H$117=$H9)*(L$13:L$117)*($I$13:$I$117),0))/SUMIF($H$13:$H$117,$H9,$I$13:$I$117),0)</f>
        <v>1005.8235294117648</v>
      </c>
      <c r="M9" s="14" cm="1">
        <f t="array" aca="1" ref="M9" ca="1">IFERROR(SUMPRODUCT(IFERROR(($H$13:$H$117=$H9)*(M$13:M$117)*($I$13:$I$117),0))/SUMIF($H$13:$H$117,$H9,$I$13:$I$117),0)</f>
        <v>0</v>
      </c>
      <c r="N9" s="14" cm="1">
        <f t="array" aca="1" ref="N9" ca="1">IFERROR(SUMPRODUCT(IFERROR(($H$13:$H$117=$H9)*(N$13:N$117)*($I$13:$I$117),0))/SUMIF($H$13:$H$117,$H9,$I$13:$I$117),0)</f>
        <v>0</v>
      </c>
      <c r="O9" s="83" cm="1">
        <f t="array" aca="1" ref="O9" ca="1">IFERROR(SUMPRODUCT(IFERROR(($H$13:$H$117=$H9)*(O$13:O$117)*($I$13:$I$117),0))/SUMIF($H$13:$H$117,$H9,$I$13:$I$117),0)</f>
        <v>0</v>
      </c>
      <c r="P9" s="14" cm="1">
        <f t="array" aca="1" ref="P9" ca="1">IFERROR(SUMPRODUCT(IFERROR(($H$13:$H$117=$H9)*(P$13:P$117)*($I$13:$I$117),0))/SUMIF($H$13:$H$117,$H9,$I$13:$I$117),0)</f>
        <v>1005.8235294117648</v>
      </c>
      <c r="Q9" s="84" cm="1">
        <f t="array" aca="1" ref="Q9" ca="1">IFERROR(SUMPRODUCT(IFERROR(($H$13:$H$117=$H9)*(Q$13:Q$117)*($I$13:$I$117),0))/SUMIF($H$13:$H$117,$H9,$I$13:$I$117),0)</f>
        <v>1.02327934265917</v>
      </c>
      <c r="R9" s="14" cm="1">
        <f t="array" aca="1" ref="R9" ca="1">IFERROR(SUMPRODUCT(IFERROR(($H$13:$H$117=$H9)*(R$13:R$117)*($I$13:$I$117),0))/SUMIF($H$13:$H$117,$H9,$I$13:$I$117),0)</f>
        <v>0</v>
      </c>
      <c r="S9" s="14" cm="1">
        <f t="array" aca="1" ref="S9" ca="1">IFERROR(SUMPRODUCT(IFERROR(($H$13:$H$117=$H9)*(S$13:S$117)*($I$13:$I$117),0))/SUMIF($H$13:$H$117,$H9,$I$13:$I$117),0)</f>
        <v>0</v>
      </c>
      <c r="T9" s="14" cm="1">
        <f t="array" aca="1" ref="T9" ca="1">IFERROR(SUMPRODUCT(IFERROR(($H$13:$H$117=$H9)*(T$13:T$117)*($I$13:$I$117),0))/SUMIF($H$13:$H$117,$H9,$I$13:$I$117),0)</f>
        <v>-0.58823529411764708</v>
      </c>
      <c r="U9" s="14" cm="1">
        <f t="array" aca="1" ref="U9" ca="1">IFERROR(SUMPRODUCT(IFERROR(($H$13:$H$117=$H9)*(U$13:U$117)*($I$13:$I$117),0))/SUMIF($H$13:$H$117,$H9,$I$13:$I$117),0)</f>
        <v>0</v>
      </c>
      <c r="V9" s="14" cm="1">
        <f t="array" aca="1" ref="V9" ca="1">IFERROR(SUMPRODUCT(IFERROR(($H$13:$H$117=$H9)*(V$13:V$117)*($I$13:$I$117),0))/SUMIF($H$13:$H$117,$H9,$I$13:$I$117),0)</f>
        <v>-40</v>
      </c>
      <c r="W9" s="14" cm="1">
        <f t="array" aca="1" ref="W9" ca="1">IFERROR(SUMPRODUCT(IFERROR(($H$13:$H$117=$H9)*(W$13:W$117)*($I$13:$I$117),0))/SUMIF($H$13:$H$117,$H9,$I$13:$I$117),0)</f>
        <v>-5.2941176470588234</v>
      </c>
      <c r="X9" s="83" cm="1">
        <f t="array" aca="1" ref="X9" ca="1">IFERROR(SUMPRODUCT(IFERROR(($H$13:$H$117=$H9)*(X$13:X$117)*($I$13:$I$117),0))/SUMIF($H$13:$H$117,$H9,$I$13:$I$117),0)</f>
        <v>0</v>
      </c>
      <c r="Y9" s="14" cm="1">
        <f t="array" aca="1" ref="Y9" ca="1">IFERROR(SUMPRODUCT(IFERROR(($H$13:$H$117=$H9)*(Y$13:Y$117)*($I$13:$I$117),0))/SUMIF($H$13:$H$117,$H9,$I$13:$I$117),0)</f>
        <v>959.94117647058829</v>
      </c>
      <c r="Z9" s="84">
        <f t="shared" ca="1" si="3"/>
        <v>0.97217919694983923</v>
      </c>
    </row>
    <row r="10" spans="1:34">
      <c r="A10" s="49">
        <f t="shared" ca="1" si="0"/>
        <v>45732</v>
      </c>
      <c r="B10" s="34">
        <f t="shared" ca="1" si="2"/>
        <v>1</v>
      </c>
      <c r="C10" s="49">
        <f t="shared" ca="1" si="2"/>
        <v>45719</v>
      </c>
      <c r="D10" s="3" t="s">
        <v>103</v>
      </c>
      <c r="H10" s="3" t="s">
        <v>109</v>
      </c>
      <c r="I10" s="35">
        <f t="shared" ca="1" si="1"/>
        <v>1321</v>
      </c>
      <c r="J10" s="35" cm="1">
        <f t="array" aca="1" ref="J10" ca="1">IFERROR(SUMPRODUCT(IFERROR(($H$13:$H$117=$H10)*(J$13:J$117)*($I$13:$I$117),0))/SUMIF($H$13:$H$117,$H10,$I$13:$I$117),0)</f>
        <v>1553.8705526116578</v>
      </c>
      <c r="K10" s="81" t="s">
        <v>105</v>
      </c>
      <c r="L10" s="82" cm="1">
        <f t="array" aca="1" ref="L10" ca="1">IFERROR(SUMPRODUCT(IFERROR(($H$13:$H$117=$H10)*(L$13:L$117)*($I$13:$I$117),0))/SUMIF($H$13:$H$117,$H10,$I$13:$I$117),0)</f>
        <v>877.97047691143075</v>
      </c>
      <c r="M10" s="14" cm="1">
        <f t="array" aca="1" ref="M10" ca="1">IFERROR(SUMPRODUCT(IFERROR(($H$13:$H$117=$H10)*(M$13:M$117)*($I$13:$I$117),0))/SUMIF($H$13:$H$117,$H10,$I$13:$I$117),0)</f>
        <v>0</v>
      </c>
      <c r="N10" s="14" cm="1">
        <f t="array" aca="1" ref="N10" ca="1">IFERROR(SUMPRODUCT(IFERROR(($H$13:$H$117=$H10)*(N$13:N$117)*($I$13:$I$117),0))/SUMIF($H$13:$H$117,$H10,$I$13:$I$117),0)</f>
        <v>0</v>
      </c>
      <c r="O10" s="83" cm="1">
        <f t="array" aca="1" ref="O10" ca="1">IFERROR(SUMPRODUCT(IFERROR(($H$13:$H$117=$H10)*(O$13:O$117)*($I$13:$I$117),0))/SUMIF($H$13:$H$117,$H10,$I$13:$I$117),0)</f>
        <v>0</v>
      </c>
      <c r="P10" s="14" cm="1">
        <f t="array" aca="1" ref="P10" ca="1">IFERROR(SUMPRODUCT(IFERROR(($H$13:$H$117=$H10)*(P$13:P$117)*($I$13:$I$117),0))/SUMIF($H$13:$H$117,$H10,$I$13:$I$117),0)</f>
        <v>877.97047691143075</v>
      </c>
      <c r="Q10" s="84" cm="1">
        <f t="array" aca="1" ref="Q10" ca="1">IFERROR(SUMPRODUCT(IFERROR(($H$13:$H$117=$H10)*(Q$13:Q$117)*($I$13:$I$117),0))/SUMIF($H$13:$H$117,$H10,$I$13:$I$117),0)</f>
        <v>0.56518180351313463</v>
      </c>
      <c r="R10" s="14" cm="1">
        <f t="array" aca="1" ref="R10" ca="1">IFERROR(SUMPRODUCT(IFERROR(($H$13:$H$117=$H10)*(R$13:R$117)*($I$13:$I$117),0))/SUMIF($H$13:$H$117,$H10,$I$13:$I$117),0)</f>
        <v>0</v>
      </c>
      <c r="S10" s="14" cm="1">
        <f t="array" aca="1" ref="S10" ca="1">IFERROR(SUMPRODUCT(IFERROR(($H$13:$H$117=$H10)*(S$13:S$117)*($I$13:$I$117),0))/SUMIF($H$13:$H$117,$H10,$I$13:$I$117),0)</f>
        <v>0</v>
      </c>
      <c r="T10" s="14" cm="1">
        <f t="array" aca="1" ref="T10" ca="1">IFERROR(SUMPRODUCT(IFERROR(($H$13:$H$117=$H10)*(T$13:T$117)*($I$13:$I$117),0))/SUMIF($H$13:$H$117,$H10,$I$13:$I$117),0)</f>
        <v>-0.84784254352763055</v>
      </c>
      <c r="U10" s="14" cm="1">
        <f t="array" aca="1" ref="U10" ca="1">IFERROR(SUMPRODUCT(IFERROR(($H$13:$H$117=$H10)*(U$13:U$117)*($I$13:$I$117),0))/SUMIF($H$13:$H$117,$H10,$I$13:$I$117),0)</f>
        <v>0</v>
      </c>
      <c r="V10" s="14" cm="1">
        <f t="array" aca="1" ref="V10" ca="1">IFERROR(SUMPRODUCT(IFERROR(($H$13:$H$117=$H10)*(V$13:V$117)*($I$13:$I$117),0))/SUMIF($H$13:$H$117,$H10,$I$13:$I$117),0)</f>
        <v>-40</v>
      </c>
      <c r="W10" s="14" cm="1">
        <f t="array" aca="1" ref="W10" ca="1">IFERROR(SUMPRODUCT(IFERROR(($H$13:$H$117=$H10)*(W$13:W$117)*($I$13:$I$117),0))/SUMIF($H$13:$H$117,$H10,$I$13:$I$117),0)</f>
        <v>-8.2263436790310376</v>
      </c>
      <c r="X10" s="83" cm="1">
        <f t="array" aca="1" ref="X10" ca="1">IFERROR(SUMPRODUCT(IFERROR(($H$13:$H$117=$H10)*(X$13:X$117)*($I$13:$I$117),0))/SUMIF($H$13:$H$117,$H10,$I$13:$I$117),0)</f>
        <v>0</v>
      </c>
      <c r="Y10" s="14" cm="1">
        <f t="array" aca="1" ref="Y10" ca="1">IFERROR(SUMPRODUCT(IFERROR(($H$13:$H$117=$H10)*(Y$13:Y$117)*($I$13:$I$117),0))/SUMIF($H$13:$H$117,$H10,$I$13:$I$117),0)</f>
        <v>828.89629068887211</v>
      </c>
      <c r="Z10" s="84">
        <f t="shared" ca="1" si="3"/>
        <v>0.53343973170461989</v>
      </c>
    </row>
    <row r="11" spans="1:34">
      <c r="A11" s="49">
        <f t="shared" ca="1" si="0"/>
        <v>45732</v>
      </c>
      <c r="B11" s="34">
        <f t="shared" ca="1" si="2"/>
        <v>1</v>
      </c>
      <c r="C11" s="49">
        <f t="shared" ca="1" si="2"/>
        <v>45719</v>
      </c>
      <c r="D11" s="3" t="s">
        <v>103</v>
      </c>
      <c r="H11" s="3" t="s">
        <v>110</v>
      </c>
      <c r="I11" s="35">
        <f t="shared" ca="1" si="1"/>
        <v>105</v>
      </c>
      <c r="J11" s="35" cm="1">
        <f t="array" aca="1" ref="J11" ca="1">IFERROR(SUMPRODUCT(IFERROR(($H$13:$H$117=$H11)*(J$13:J$117)*($I$13:$I$117),0))/SUMIF($H$13:$H$117,$H11,$I$13:$I$117),0)</f>
        <v>2127</v>
      </c>
      <c r="K11" s="81" t="s">
        <v>105</v>
      </c>
      <c r="L11" s="82" cm="1">
        <f t="array" aca="1" ref="L11" ca="1">IFERROR(SUMPRODUCT(IFERROR(($H$13:$H$117=$H11)*(L$13:L$117)*($I$13:$I$117),0))/SUMIF($H$13:$H$117,$H11,$I$13:$I$117),0)</f>
        <v>1075</v>
      </c>
      <c r="M11" s="14" cm="1">
        <f t="array" aca="1" ref="M11" ca="1">IFERROR(SUMPRODUCT(IFERROR(($H$13:$H$117=$H11)*(M$13:M$117)*($I$13:$I$117),0))/SUMIF($H$13:$H$117,$H11,$I$13:$I$117),0)</f>
        <v>0</v>
      </c>
      <c r="N11" s="14" cm="1">
        <f t="array" aca="1" ref="N11" ca="1">IFERROR(SUMPRODUCT(IFERROR(($H$13:$H$117=$H11)*(N$13:N$117)*($I$13:$I$117),0))/SUMIF($H$13:$H$117,$H11,$I$13:$I$117),0)</f>
        <v>0</v>
      </c>
      <c r="O11" s="83" cm="1">
        <f t="array" aca="1" ref="O11" ca="1">IFERROR(SUMPRODUCT(IFERROR(($H$13:$H$117=$H11)*(O$13:O$117)*($I$13:$I$117),0))/SUMIF($H$13:$H$117,$H11,$I$13:$I$117),0)</f>
        <v>0</v>
      </c>
      <c r="P11" s="14" cm="1">
        <f t="array" aca="1" ref="P11" ca="1">IFERROR(SUMPRODUCT(IFERROR(($H$13:$H$117=$H11)*(P$13:P$117)*($I$13:$I$117),0))/SUMIF($H$13:$H$117,$H11,$I$13:$I$117),0)</f>
        <v>1075</v>
      </c>
      <c r="Q11" s="84" cm="1">
        <f t="array" aca="1" ref="Q11" ca="1">IFERROR(SUMPRODUCT(IFERROR(($H$13:$H$117=$H11)*(Q$13:Q$117)*($I$13:$I$117),0))/SUMIF($H$13:$H$117,$H11,$I$13:$I$117),0)</f>
        <v>0.50540667606958156</v>
      </c>
      <c r="R11" s="14" cm="1">
        <f t="array" aca="1" ref="R11" ca="1">IFERROR(SUMPRODUCT(IFERROR(($H$13:$H$117=$H11)*(R$13:R$117)*($I$13:$I$117),0))/SUMIF($H$13:$H$117,$H11,$I$13:$I$117),0)</f>
        <v>0</v>
      </c>
      <c r="S11" s="14" cm="1">
        <f t="array" aca="1" ref="S11" ca="1">IFERROR(SUMPRODUCT(IFERROR(($H$13:$H$117=$H11)*(S$13:S$117)*($I$13:$I$117),0))/SUMIF($H$13:$H$117,$H11,$I$13:$I$117),0)</f>
        <v>0</v>
      </c>
      <c r="T11" s="14" cm="1">
        <f t="array" aca="1" ref="T11" ca="1">IFERROR(SUMPRODUCT(IFERROR(($H$13:$H$117=$H11)*(T$13:T$117)*($I$13:$I$117),0))/SUMIF($H$13:$H$117,$H11,$I$13:$I$117),0)</f>
        <v>0</v>
      </c>
      <c r="U11" s="14" cm="1">
        <f t="array" aca="1" ref="U11" ca="1">IFERROR(SUMPRODUCT(IFERROR(($H$13:$H$117=$H11)*(U$13:U$117)*($I$13:$I$117),0))/SUMIF($H$13:$H$117,$H11,$I$13:$I$117),0)</f>
        <v>0</v>
      </c>
      <c r="V11" s="14" cm="1">
        <f t="array" aca="1" ref="V11" ca="1">IFERROR(SUMPRODUCT(IFERROR(($H$13:$H$117=$H11)*(V$13:V$117)*($I$13:$I$117),0))/SUMIF($H$13:$H$117,$H11,$I$13:$I$117),0)</f>
        <v>-40.000000000000007</v>
      </c>
      <c r="W11" s="14" cm="1">
        <f t="array" aca="1" ref="W11" ca="1">IFERROR(SUMPRODUCT(IFERROR(($H$13:$H$117=$H11)*(W$13:W$117)*($I$13:$I$117),0))/SUMIF($H$13:$H$117,$H11,$I$13:$I$117),0)</f>
        <v>-4</v>
      </c>
      <c r="X11" s="83" cm="1">
        <f t="array" aca="1" ref="X11" ca="1">IFERROR(SUMPRODUCT(IFERROR(($H$13:$H$117=$H11)*(X$13:X$117)*($I$13:$I$117),0))/SUMIF($H$13:$H$117,$H11,$I$13:$I$117),0)</f>
        <v>0</v>
      </c>
      <c r="Y11" s="14" cm="1">
        <f t="array" aca="1" ref="Y11" ca="1">IFERROR(SUMPRODUCT(IFERROR(($H$13:$H$117=$H11)*(Y$13:Y$117)*($I$13:$I$117),0))/SUMIF($H$13:$H$117,$H11,$I$13:$I$117),0)</f>
        <v>1031</v>
      </c>
      <c r="Z11" s="84">
        <f t="shared" ca="1" si="3"/>
        <v>0.48472026328161733</v>
      </c>
    </row>
    <row r="12" spans="1:34">
      <c r="A12" s="49">
        <f t="shared" ca="1" si="0"/>
        <v>45732</v>
      </c>
      <c r="B12" s="34">
        <f t="shared" ca="1" si="2"/>
        <v>1</v>
      </c>
      <c r="C12" s="49">
        <f t="shared" ca="1" si="2"/>
        <v>45719</v>
      </c>
      <c r="D12" s="3" t="s">
        <v>103</v>
      </c>
      <c r="E12" s="80" cm="1">
        <f t="array" aca="1" ref="E12" ca="1">SUMPRODUCT(IFERROR(($H$13:$H$117=$H12)*(E$13:E$117)*($I$13:$I$117),0))/SUMIF($H$13:$H$117,$H12,$I$13:$I$117)</f>
        <v>0.72624040501446485</v>
      </c>
      <c r="F12" s="80" t="e" cm="1">
        <f t="array" aca="1" ref="F12" ca="1">SUMPRODUCT(IFERROR(($H$13:$H$117=$H12)*(F$13:F$117)*($I$13:$I$117),0))/(SUMIF($H$13:$H$117,$H12,$I$13:$I$117)-Dashboard!#REF!)</f>
        <v>#REF!</v>
      </c>
      <c r="G12" s="35" cm="1">
        <f t="array" aca="1" ref="G12" ca="1">SUMPRODUCT(IFERROR(($H$13:$H$117=$H12)*(G$13:G$117)*($I$13:$I$117),0))/SUMIF($H$13:$H$117,$H12,$I$13:$I$117)</f>
        <v>5.77145612343298</v>
      </c>
      <c r="H12" s="3" t="s">
        <v>1</v>
      </c>
      <c r="I12" s="35">
        <f t="shared" ca="1" si="1"/>
        <v>2074</v>
      </c>
      <c r="J12" s="35" cm="1">
        <f t="array" aca="1" ref="J12" ca="1">IFERROR(SUMPRODUCT(IFERROR(($H$13:$H$117=$H12)*(J$13:J$117)*($I$13:$I$117),0))/SUMIF($H$13:$H$117,$H12,$I$13:$I$117),0)</f>
        <v>1328.9411764705883</v>
      </c>
      <c r="K12" s="81" t="s">
        <v>105</v>
      </c>
      <c r="L12" s="82" cm="1">
        <f t="array" aca="1" ref="L12" ca="1">IFERROR(SUMPRODUCT(IFERROR(($H$13:$H$117=$H12)*(L$13:L$117)*($I$13:$I$117),0))/SUMIF($H$13:$H$117,$H12,$I$13:$I$117),0)</f>
        <v>938.81436837029889</v>
      </c>
      <c r="M12" s="14" cm="1">
        <f t="array" aca="1" ref="M12" ca="1">IFERROR(SUMPRODUCT(IFERROR(($H$13:$H$117=$H12)*(M$13:M$117)*($I$13:$I$117),0))/SUMIF($H$13:$H$117,$H12,$I$13:$I$117),0)</f>
        <v>0</v>
      </c>
      <c r="N12" s="14" cm="1">
        <f t="array" aca="1" ref="N12" ca="1">IFERROR(SUMPRODUCT(IFERROR(($H$13:$H$117=$H12)*(N$13:N$117)*($I$13:$I$117),0))/SUMIF($H$13:$H$117,$H12,$I$13:$I$117),0)</f>
        <v>0</v>
      </c>
      <c r="O12" s="83" cm="1">
        <f t="array" aca="1" ref="O12" ca="1">IFERROR(SUMPRODUCT(IFERROR(($H$13:$H$117=$H12)*(O$13:O$117)*($I$13:$I$117),0))/SUMIF($H$13:$H$117,$H12,$I$13:$I$117),0)</f>
        <v>0</v>
      </c>
      <c r="P12" s="14" cm="1">
        <f t="array" aca="1" ref="P12" ca="1">IFERROR(SUMPRODUCT(IFERROR(($H$13:$H$117=$H12)*(P$13:P$117)*($I$13:$I$117),0))/SUMIF($H$13:$H$117,$H12,$I$13:$I$117),0)</f>
        <v>938.81436837029889</v>
      </c>
      <c r="Q12" s="84" cm="1">
        <f t="array" aca="1" ref="Q12" ca="1">IFERROR(SUMPRODUCT(IFERROR(($H$13:$H$117=$H12)*(Q$13:Q$117)*($I$13:$I$117),0))/SUMIF($H$13:$H$117,$H12,$I$13:$I$117),0)</f>
        <v>0.87614106829291905</v>
      </c>
      <c r="R12" s="14" cm="1">
        <f t="array" aca="1" ref="R12" ca="1">IFERROR(SUMPRODUCT(IFERROR(($H$13:$H$117=$H12)*(R$13:R$117)*($I$13:$I$117),0))/SUMIF($H$13:$H$117,$H12,$I$13:$I$117),0)</f>
        <v>0</v>
      </c>
      <c r="S12" s="14" cm="1">
        <f t="array" aca="1" ref="S12" ca="1">IFERROR(SUMPRODUCT(IFERROR(($H$13:$H$117=$H12)*(S$13:S$117)*($I$13:$I$117),0))/SUMIF($H$13:$H$117,$H12,$I$13:$I$117),0)</f>
        <v>0</v>
      </c>
      <c r="T12" s="14" cm="1">
        <f t="array" aca="1" ref="T12" ca="1">IFERROR(SUMPRODUCT(IFERROR(($H$13:$H$117=$H12)*(T$13:T$117)*($I$13:$I$117),0))/SUMIF($H$13:$H$117,$H12,$I$13:$I$117),0)</f>
        <v>-0.95467695274831244</v>
      </c>
      <c r="U12" s="14" cm="1">
        <f t="array" aca="1" ref="U12" ca="1">IFERROR(SUMPRODUCT(IFERROR(($H$13:$H$117=$H12)*(U$13:U$117)*($I$13:$I$117),0))/SUMIF($H$13:$H$117,$H12,$I$13:$I$117),0)</f>
        <v>0</v>
      </c>
      <c r="V12" s="14" cm="1">
        <f t="array" aca="1" ref="V12" ca="1">IFERROR(SUMPRODUCT(IFERROR(($H$13:$H$117=$H12)*(V$13:V$117)*($I$13:$I$117),0))/SUMIF($H$13:$H$117,$H12,$I$13:$I$117),0)</f>
        <v>-40</v>
      </c>
      <c r="W12" s="14" cm="1">
        <f t="array" aca="1" ref="W12" ca="1">IFERROR(SUMPRODUCT(IFERROR(($H$13:$H$117=$H12)*(W$13:W$117)*($I$13:$I$117),0))/SUMIF($H$13:$H$117,$H12,$I$13:$I$117),0)</f>
        <v>-8.371745419479268</v>
      </c>
      <c r="X12" s="83" cm="1">
        <f t="array" aca="1" ref="X12" ca="1">IFERROR(SUMPRODUCT(IFERROR(($H$13:$H$117=$H12)*(X$13:X$117)*($I$13:$I$117),0))/SUMIF($H$13:$H$117,$H12,$I$13:$I$117),0)</f>
        <v>0</v>
      </c>
      <c r="Y12" s="14" cm="1">
        <f t="array" aca="1" ref="Y12" ca="1">IFERROR(SUMPRODUCT(IFERROR(($H$13:$H$117=$H12)*(Y$13:Y$117)*($I$13:$I$117),0))/SUMIF($H$13:$H$117,$H12,$I$13:$I$117),0)</f>
        <v>889.48794599807138</v>
      </c>
      <c r="Z12" s="84">
        <f t="shared" ca="1" si="3"/>
        <v>0.66932078089444103</v>
      </c>
    </row>
    <row r="13" spans="1:34">
      <c r="A13" s="49">
        <f ca="1">$V$1</f>
        <v>45732</v>
      </c>
      <c r="B13" s="34">
        <f t="shared" ca="1" si="2"/>
        <v>1</v>
      </c>
      <c r="C13" s="49">
        <f ca="1">IF(INDIRECT("$D"&amp;ROW())="","",INDIRECT("'"&amp;INDIRECT("$D"&amp;ROW()) &amp; AH1))</f>
        <v>45583</v>
      </c>
      <c r="D13" s="85" t="str">
        <f>Data!A58</f>
        <v>Cardinal</v>
      </c>
      <c r="H13" s="3" t="str">
        <f ca="1">IF($D13="","",INDIRECT("'"&amp;$D13&amp;"'!"&amp;$H$2&amp;$AA13))</f>
        <v>Studio</v>
      </c>
      <c r="I13" s="35">
        <f ca="1">IF($D13="","",INDIRECT("'"&amp;$D13&amp;"'!"&amp;$I$2&amp;$AA13))</f>
        <v>0</v>
      </c>
      <c r="J13" s="35">
        <f ca="1">IF($D13="","",INDIRECT("'"&amp;$D13&amp;"'!"&amp;$J$2&amp;$AA13))</f>
        <v>0</v>
      </c>
      <c r="K13" s="81" t="str">
        <f ca="1">IF($D13="","",INDIRECT("'"&amp;$D13&amp;"'!"&amp;$K$2&amp;$AA13))</f>
        <v>N/A</v>
      </c>
      <c r="L13" s="82">
        <f ca="1">IF($D13="","",INDIRECT("'"&amp;$D13&amp;"'!"&amp;$L$2&amp;$AA13))</f>
        <v>0</v>
      </c>
      <c r="M13" s="14">
        <f ca="1">IF($D13="","",INDIRECT("'"&amp;$D13&amp;"'!"&amp;$M$2&amp;$AA13))</f>
        <v>0</v>
      </c>
      <c r="N13" s="14">
        <f ca="1">IF($D13="","",INDIRECT("'"&amp;$D13&amp;"'!"&amp;$N$2&amp;$AA13))</f>
        <v>0</v>
      </c>
      <c r="O13" s="83">
        <f ca="1">IF($D13="","",INDIRECT("'"&amp;$D13&amp;"'!"&amp;$O$2&amp;$AA13))</f>
        <v>0</v>
      </c>
      <c r="P13" s="14">
        <f ca="1">IF($D13="","",INDIRECT("'"&amp;$D13&amp;"'!"&amp;$P$2&amp;$AA13))</f>
        <v>0</v>
      </c>
      <c r="Q13" s="84">
        <f ca="1">IF($D13="","",INDIRECT("'"&amp;$D13&amp;"'!"&amp;$Q$2&amp;$AA13))</f>
        <v>0</v>
      </c>
      <c r="R13" s="14">
        <f ca="1">IF($D13="","",INDIRECT("'"&amp;$D13&amp;"'!"&amp;$R$2&amp;$AA13))</f>
        <v>0</v>
      </c>
      <c r="S13" s="14">
        <f ca="1">IF($D13="","",INDIRECT("'"&amp;$D13&amp;"'!"&amp;$S$2&amp;$AA13))</f>
        <v>0</v>
      </c>
      <c r="T13" s="14">
        <f ca="1">IF($D13="","",INDIRECT("'"&amp;$D13&amp;"'!"&amp;$T$2&amp;$AA13))</f>
        <v>0</v>
      </c>
      <c r="U13" s="14">
        <f ca="1">IF($D13="","",INDIRECT("'"&amp;$D13&amp;"'!"&amp;$U$2&amp;$AA13))</f>
        <v>0</v>
      </c>
      <c r="V13" s="14">
        <f ca="1">IF($D13="","",INDIRECT("'"&amp;$D13&amp;"'!"&amp;$V$2&amp;$AA13))</f>
        <v>0</v>
      </c>
      <c r="W13" s="14">
        <f ca="1">IF($D13="","",INDIRECT("'"&amp;$D13&amp;"'!"&amp;$W$2&amp;$AA13))</f>
        <v>0</v>
      </c>
      <c r="X13" s="83">
        <f ca="1">IF($D13="","",INDIRECT("'"&amp;$D13&amp;"'!"&amp;$X$2&amp;$AA13))</f>
        <v>0</v>
      </c>
      <c r="Y13" s="14">
        <f ca="1">IF($D13="","",INDIRECT("'"&amp;$D13&amp;"'!"&amp;$Y$2&amp;$AA13))</f>
        <v>0</v>
      </c>
      <c r="Z13" s="84">
        <f ca="1">IF($D13="","",INDIRECT("'"&amp;$D13&amp;"'!"&amp;$Z$2&amp;$AA13))</f>
        <v>0</v>
      </c>
      <c r="AA13" s="17">
        <v>87</v>
      </c>
    </row>
    <row r="14" spans="1:34">
      <c r="A14" s="49">
        <f t="shared" ref="A14:A19" ca="1" si="4">$V$1</f>
        <v>45732</v>
      </c>
      <c r="B14" s="34">
        <f t="shared" ca="1" si="2"/>
        <v>1</v>
      </c>
      <c r="C14" s="49">
        <f ca="1">C13</f>
        <v>45583</v>
      </c>
      <c r="D14" s="3" t="str">
        <f>D13</f>
        <v>Cardinal</v>
      </c>
      <c r="H14" s="3" t="str">
        <f t="shared" ref="H14:H18" ca="1" si="5">IF($D14="","",INDIRECT("'"&amp;$D14&amp;"'!"&amp;$H$2&amp;$AA14))</f>
        <v>1 Bedroom</v>
      </c>
      <c r="I14" s="35">
        <f t="shared" ref="I14:I77" ca="1" si="6">IF($D14="","",INDIRECT("'"&amp;$D14&amp;"'!"&amp;$I$2&amp;$AA14))</f>
        <v>9</v>
      </c>
      <c r="J14" s="35">
        <f t="shared" ref="J14:J77" ca="1" si="7">IF($D14="","",INDIRECT("'"&amp;$D14&amp;"'!"&amp;$J$2&amp;$AA14))</f>
        <v>477</v>
      </c>
      <c r="K14" s="81" t="str">
        <f t="shared" ref="K14:K77" ca="1" si="8">IF($D14="","",INDIRECT("'"&amp;$D14&amp;"'!"&amp;$K$2&amp;$AA14))</f>
        <v>N/A</v>
      </c>
      <c r="L14" s="82">
        <f t="shared" ref="L14:L77" ca="1" si="9">IF($D14="","",INDIRECT("'"&amp;$D14&amp;"'!"&amp;$L$2&amp;$AA14))</f>
        <v>0</v>
      </c>
      <c r="M14" s="14">
        <f t="shared" ref="M14:M77" ca="1" si="10">IF($D14="","",INDIRECT("'"&amp;$D14&amp;"'!"&amp;$M$2&amp;$AA14))</f>
        <v>0</v>
      </c>
      <c r="N14" s="14">
        <f t="shared" ref="N14:N77" ca="1" si="11">IF($D14="","",INDIRECT("'"&amp;$D14&amp;"'!"&amp;$N$2&amp;$AA14))</f>
        <v>0</v>
      </c>
      <c r="O14" s="83">
        <f t="shared" ref="O14:O77" ca="1" si="12">IF($D14="","",INDIRECT("'"&amp;$D14&amp;"'!"&amp;$O$2&amp;$AA14))</f>
        <v>0</v>
      </c>
      <c r="P14" s="14">
        <f t="shared" ref="P14:P77" ca="1" si="13">IF($D14="","",INDIRECT("'"&amp;$D14&amp;"'!"&amp;$P$2&amp;$AA14))</f>
        <v>0</v>
      </c>
      <c r="Q14" s="84">
        <f t="shared" ref="Q14:Q77" ca="1" si="14">IF($D14="","",INDIRECT("'"&amp;$D14&amp;"'!"&amp;$Q$2&amp;$AA14))</f>
        <v>0</v>
      </c>
      <c r="R14" s="14">
        <f t="shared" ref="R14:R77" ca="1" si="15">IF($D14="","",INDIRECT("'"&amp;$D14&amp;"'!"&amp;$R$2&amp;$AA14))</f>
        <v>0</v>
      </c>
      <c r="S14" s="14">
        <f t="shared" ref="S14:S77" ca="1" si="16">IF($D14="","",INDIRECT("'"&amp;$D14&amp;"'!"&amp;$S$2&amp;$AA14))</f>
        <v>0</v>
      </c>
      <c r="T14" s="14">
        <f t="shared" ref="T14:T77" ca="1" si="17">IF($D14="","",INDIRECT("'"&amp;$D14&amp;"'!"&amp;$T$2&amp;$AA14))</f>
        <v>0</v>
      </c>
      <c r="U14" s="14">
        <f t="shared" ref="U14:U77" ca="1" si="18">IF($D14="","",INDIRECT("'"&amp;$D14&amp;"'!"&amp;$U$2&amp;$AA14))</f>
        <v>0</v>
      </c>
      <c r="V14" s="14">
        <f t="shared" ref="V14:V77" ca="1" si="19">IF($D14="","",INDIRECT("'"&amp;$D14&amp;"'!"&amp;$V$2&amp;$AA14))</f>
        <v>-40</v>
      </c>
      <c r="W14" s="14">
        <f t="shared" ref="W14:W77" ca="1" si="20">IF($D14="","",INDIRECT("'"&amp;$D14&amp;"'!"&amp;$W$2&amp;$AA14))</f>
        <v>-5</v>
      </c>
      <c r="X14" s="83">
        <f t="shared" ref="X14:X77" ca="1" si="21">IF($D14="","",INDIRECT("'"&amp;$D14&amp;"'!"&amp;$X$2&amp;$AA14))</f>
        <v>0</v>
      </c>
      <c r="Y14" s="14">
        <f t="shared" ref="Y14:Y77" ca="1" si="22">IF($D14="","",INDIRECT("'"&amp;$D14&amp;"'!"&amp;$Y$2&amp;$AA14))</f>
        <v>-45</v>
      </c>
      <c r="Z14" s="84">
        <f t="shared" ref="Z14:Z77" ca="1" si="23">IF($D14="","",INDIRECT("'"&amp;$D14&amp;"'!"&amp;$Z$2&amp;$AA14))</f>
        <v>-9.4339622641509441E-2</v>
      </c>
      <c r="AA14" s="17">
        <v>88</v>
      </c>
    </row>
    <row r="15" spans="1:34">
      <c r="A15" s="49">
        <f t="shared" ca="1" si="4"/>
        <v>45732</v>
      </c>
      <c r="B15" s="34">
        <f t="shared" ca="1" si="2"/>
        <v>1</v>
      </c>
      <c r="C15" s="49">
        <f ca="1">C13</f>
        <v>45583</v>
      </c>
      <c r="D15" s="3" t="str">
        <f>D13</f>
        <v>Cardinal</v>
      </c>
      <c r="H15" s="3" t="str">
        <f t="shared" ca="1" si="5"/>
        <v>2 Bedroom</v>
      </c>
      <c r="I15" s="35">
        <f t="shared" ca="1" si="6"/>
        <v>51</v>
      </c>
      <c r="J15" s="35">
        <f t="shared" ca="1" si="7"/>
        <v>780.29411764705878</v>
      </c>
      <c r="K15" s="81" t="str">
        <f t="shared" ca="1" si="8"/>
        <v>N/A</v>
      </c>
      <c r="L15" s="82">
        <f t="shared" ca="1" si="9"/>
        <v>0</v>
      </c>
      <c r="M15" s="14">
        <f t="shared" ca="1" si="10"/>
        <v>0</v>
      </c>
      <c r="N15" s="14">
        <f t="shared" ca="1" si="11"/>
        <v>0</v>
      </c>
      <c r="O15" s="83">
        <f t="shared" ca="1" si="12"/>
        <v>0</v>
      </c>
      <c r="P15" s="14">
        <f t="shared" ca="1" si="13"/>
        <v>0</v>
      </c>
      <c r="Q15" s="84">
        <f t="shared" ca="1" si="14"/>
        <v>0</v>
      </c>
      <c r="R15" s="14">
        <f t="shared" ca="1" si="15"/>
        <v>0</v>
      </c>
      <c r="S15" s="14">
        <f t="shared" ca="1" si="16"/>
        <v>0</v>
      </c>
      <c r="T15" s="14">
        <f t="shared" ca="1" si="17"/>
        <v>0</v>
      </c>
      <c r="U15" s="14">
        <f t="shared" ca="1" si="18"/>
        <v>0</v>
      </c>
      <c r="V15" s="14">
        <f t="shared" ca="1" si="19"/>
        <v>-40</v>
      </c>
      <c r="W15" s="14">
        <f t="shared" ca="1" si="20"/>
        <v>-5</v>
      </c>
      <c r="X15" s="83">
        <f t="shared" ca="1" si="21"/>
        <v>0</v>
      </c>
      <c r="Y15" s="14">
        <f t="shared" ca="1" si="22"/>
        <v>-45</v>
      </c>
      <c r="Z15" s="84">
        <f t="shared" ca="1" si="23"/>
        <v>-5.7906999714652282E-2</v>
      </c>
      <c r="AA15" s="17">
        <v>89</v>
      </c>
    </row>
    <row r="16" spans="1:34">
      <c r="A16" s="49">
        <f t="shared" ca="1" si="4"/>
        <v>45732</v>
      </c>
      <c r="B16" s="34">
        <f t="shared" ca="1" si="2"/>
        <v>1</v>
      </c>
      <c r="C16" s="49">
        <f ca="1">C13</f>
        <v>45583</v>
      </c>
      <c r="D16" s="3" t="str">
        <f>D13</f>
        <v>Cardinal</v>
      </c>
      <c r="H16" s="3" t="str">
        <f t="shared" ca="1" si="5"/>
        <v>3 Bedroom</v>
      </c>
      <c r="I16" s="35">
        <f t="shared" ca="1" si="6"/>
        <v>0</v>
      </c>
      <c r="J16" s="35">
        <f t="shared" ca="1" si="7"/>
        <v>0</v>
      </c>
      <c r="K16" s="81" t="str">
        <f t="shared" ca="1" si="8"/>
        <v>N/A</v>
      </c>
      <c r="L16" s="82">
        <f t="shared" ca="1" si="9"/>
        <v>0</v>
      </c>
      <c r="M16" s="14">
        <f t="shared" ca="1" si="10"/>
        <v>0</v>
      </c>
      <c r="N16" s="14">
        <f t="shared" ca="1" si="11"/>
        <v>0</v>
      </c>
      <c r="O16" s="83">
        <f t="shared" ca="1" si="12"/>
        <v>0</v>
      </c>
      <c r="P16" s="14">
        <f t="shared" ca="1" si="13"/>
        <v>0</v>
      </c>
      <c r="Q16" s="84">
        <f t="shared" ca="1" si="14"/>
        <v>0</v>
      </c>
      <c r="R16" s="14">
        <f t="shared" ca="1" si="15"/>
        <v>0</v>
      </c>
      <c r="S16" s="14">
        <f t="shared" ca="1" si="16"/>
        <v>0</v>
      </c>
      <c r="T16" s="14">
        <f t="shared" ca="1" si="17"/>
        <v>0</v>
      </c>
      <c r="U16" s="14">
        <f t="shared" ca="1" si="18"/>
        <v>0</v>
      </c>
      <c r="V16" s="14">
        <f t="shared" ca="1" si="19"/>
        <v>0</v>
      </c>
      <c r="W16" s="14">
        <f t="shared" ca="1" si="20"/>
        <v>0</v>
      </c>
      <c r="X16" s="83">
        <f t="shared" ca="1" si="21"/>
        <v>0</v>
      </c>
      <c r="Y16" s="14">
        <f t="shared" ca="1" si="22"/>
        <v>0</v>
      </c>
      <c r="Z16" s="84">
        <f t="shared" ca="1" si="23"/>
        <v>0</v>
      </c>
      <c r="AA16" s="17">
        <v>90</v>
      </c>
    </row>
    <row r="17" spans="1:27">
      <c r="A17" s="49">
        <f t="shared" ca="1" si="4"/>
        <v>45732</v>
      </c>
      <c r="B17" s="34">
        <f t="shared" ca="1" si="2"/>
        <v>1</v>
      </c>
      <c r="C17" s="49">
        <f ca="1">C13</f>
        <v>45583</v>
      </c>
      <c r="D17" s="3" t="str">
        <f>D13</f>
        <v>Cardinal</v>
      </c>
      <c r="H17" s="3" t="str">
        <f t="shared" ca="1" si="5"/>
        <v>4 Bedroom</v>
      </c>
      <c r="I17" s="35">
        <f t="shared" ca="1" si="6"/>
        <v>90</v>
      </c>
      <c r="J17" s="35">
        <f t="shared" ca="1" si="7"/>
        <v>1390.3999999999999</v>
      </c>
      <c r="K17" s="81" t="str">
        <f t="shared" ca="1" si="8"/>
        <v>N/A</v>
      </c>
      <c r="L17" s="82">
        <f t="shared" ca="1" si="9"/>
        <v>0</v>
      </c>
      <c r="M17" s="14">
        <f t="shared" ca="1" si="10"/>
        <v>0</v>
      </c>
      <c r="N17" s="14">
        <f t="shared" ca="1" si="11"/>
        <v>0</v>
      </c>
      <c r="O17" s="83">
        <f t="shared" ca="1" si="12"/>
        <v>0</v>
      </c>
      <c r="P17" s="14">
        <f t="shared" ca="1" si="13"/>
        <v>0</v>
      </c>
      <c r="Q17" s="84">
        <f t="shared" ca="1" si="14"/>
        <v>0</v>
      </c>
      <c r="R17" s="14">
        <f t="shared" ca="1" si="15"/>
        <v>0</v>
      </c>
      <c r="S17" s="14">
        <f t="shared" ca="1" si="16"/>
        <v>0</v>
      </c>
      <c r="T17" s="14">
        <f t="shared" ca="1" si="17"/>
        <v>0</v>
      </c>
      <c r="U17" s="14">
        <f t="shared" ca="1" si="18"/>
        <v>0</v>
      </c>
      <c r="V17" s="14">
        <f t="shared" ca="1" si="19"/>
        <v>-40</v>
      </c>
      <c r="W17" s="14">
        <f t="shared" ca="1" si="20"/>
        <v>-5</v>
      </c>
      <c r="X17" s="83">
        <f t="shared" ca="1" si="21"/>
        <v>0</v>
      </c>
      <c r="Y17" s="14">
        <f t="shared" ca="1" si="22"/>
        <v>-45</v>
      </c>
      <c r="Z17" s="84">
        <f t="shared" ca="1" si="23"/>
        <v>-3.267620753770234E-2</v>
      </c>
      <c r="AA17" s="17">
        <v>91</v>
      </c>
    </row>
    <row r="18" spans="1:27">
      <c r="A18" s="49">
        <f t="shared" ca="1" si="4"/>
        <v>45732</v>
      </c>
      <c r="B18" s="34">
        <f t="shared" ca="1" si="2"/>
        <v>1</v>
      </c>
      <c r="C18" s="49">
        <f ca="1">C13</f>
        <v>45583</v>
      </c>
      <c r="D18" s="3" t="str">
        <f>D13</f>
        <v>Cardinal</v>
      </c>
      <c r="H18" s="3" t="str">
        <f t="shared" ca="1" si="5"/>
        <v>5 Bedroom</v>
      </c>
      <c r="I18" s="35">
        <f t="shared" ca="1" si="6"/>
        <v>0</v>
      </c>
      <c r="J18" s="35">
        <f t="shared" ca="1" si="7"/>
        <v>0</v>
      </c>
      <c r="K18" s="81" t="str">
        <f t="shared" ca="1" si="8"/>
        <v>N/A</v>
      </c>
      <c r="L18" s="82">
        <f t="shared" ca="1" si="9"/>
        <v>0</v>
      </c>
      <c r="M18" s="14">
        <f t="shared" ca="1" si="10"/>
        <v>0</v>
      </c>
      <c r="N18" s="14">
        <f t="shared" ca="1" si="11"/>
        <v>0</v>
      </c>
      <c r="O18" s="83">
        <f t="shared" ca="1" si="12"/>
        <v>0</v>
      </c>
      <c r="P18" s="14">
        <f t="shared" ca="1" si="13"/>
        <v>0</v>
      </c>
      <c r="Q18" s="84">
        <f t="shared" ca="1" si="14"/>
        <v>0</v>
      </c>
      <c r="R18" s="14">
        <f t="shared" ca="1" si="15"/>
        <v>0</v>
      </c>
      <c r="S18" s="14">
        <f t="shared" ca="1" si="16"/>
        <v>0</v>
      </c>
      <c r="T18" s="14">
        <f t="shared" ca="1" si="17"/>
        <v>0</v>
      </c>
      <c r="U18" s="14">
        <f t="shared" ca="1" si="18"/>
        <v>0</v>
      </c>
      <c r="V18" s="14">
        <f t="shared" ca="1" si="19"/>
        <v>0</v>
      </c>
      <c r="W18" s="14">
        <f t="shared" ca="1" si="20"/>
        <v>0</v>
      </c>
      <c r="X18" s="83">
        <f t="shared" ca="1" si="21"/>
        <v>0</v>
      </c>
      <c r="Y18" s="14">
        <f t="shared" ca="1" si="22"/>
        <v>0</v>
      </c>
      <c r="Z18" s="84">
        <f t="shared" ca="1" si="23"/>
        <v>0</v>
      </c>
      <c r="AA18" s="17">
        <v>92</v>
      </c>
    </row>
    <row r="19" spans="1:27">
      <c r="A19" s="49">
        <f t="shared" ca="1" si="4"/>
        <v>45732</v>
      </c>
      <c r="B19" s="34">
        <f t="shared" ca="1" si="2"/>
        <v>1</v>
      </c>
      <c r="C19" s="49">
        <f ca="1">C13</f>
        <v>45583</v>
      </c>
      <c r="D19" s="3" t="str">
        <f>D13</f>
        <v>Cardinal</v>
      </c>
      <c r="E19" s="80">
        <f ca="1">IF(INDIRECT("$D"&amp;ROW())="","",INDIRECT("'"&amp;INDIRECT("$D"&amp;ROW())&amp; AH2))</f>
        <v>1</v>
      </c>
      <c r="F19" s="80">
        <f ca="1">IF(INDIRECT("$D"&amp;ROW())="","",INDIRECT("'"&amp;INDIRECT("$D"&amp;ROW())&amp; AH3))</f>
        <v>1</v>
      </c>
      <c r="G19" s="35">
        <f ca="1">IF(INDIRECT("$D"&amp;ROW())="","",INDIRECT("'"&amp;INDIRECT("$D"&amp;ROW())&amp; AH4))</f>
        <v>0</v>
      </c>
      <c r="H19" s="3" t="str">
        <f ca="1">IF(INDIRECT("$D"&amp;ROW())="","","Property")</f>
        <v>Property</v>
      </c>
      <c r="I19" s="35">
        <f t="shared" ca="1" si="6"/>
        <v>150</v>
      </c>
      <c r="J19" s="35">
        <f t="shared" ca="1" si="7"/>
        <v>1128.1600000000001</v>
      </c>
      <c r="K19" s="81" t="str">
        <f t="shared" ca="1" si="8"/>
        <v>No</v>
      </c>
      <c r="L19" s="82">
        <f t="shared" ca="1" si="9"/>
        <v>0</v>
      </c>
      <c r="M19" s="14">
        <f t="shared" ca="1" si="10"/>
        <v>0</v>
      </c>
      <c r="N19" s="14">
        <f t="shared" ca="1" si="11"/>
        <v>0</v>
      </c>
      <c r="O19" s="83">
        <f t="shared" ca="1" si="12"/>
        <v>0</v>
      </c>
      <c r="P19" s="14">
        <f t="shared" ca="1" si="13"/>
        <v>0</v>
      </c>
      <c r="Q19" s="84">
        <f t="shared" ca="1" si="14"/>
        <v>0</v>
      </c>
      <c r="R19" s="14">
        <f t="shared" ca="1" si="15"/>
        <v>0</v>
      </c>
      <c r="S19" s="14">
        <f t="shared" ca="1" si="16"/>
        <v>0</v>
      </c>
      <c r="T19" s="14">
        <f t="shared" ca="1" si="17"/>
        <v>0</v>
      </c>
      <c r="U19" s="14">
        <f t="shared" ca="1" si="18"/>
        <v>0</v>
      </c>
      <c r="V19" s="14">
        <f t="shared" ca="1" si="19"/>
        <v>-40</v>
      </c>
      <c r="W19" s="14">
        <f t="shared" ca="1" si="20"/>
        <v>-5</v>
      </c>
      <c r="X19" s="83">
        <f t="shared" ca="1" si="21"/>
        <v>0</v>
      </c>
      <c r="Y19" s="14">
        <f t="shared" ca="1" si="22"/>
        <v>-45</v>
      </c>
      <c r="Z19" s="84">
        <f t="shared" ca="1" si="23"/>
        <v>-4.4954481784093746E-2</v>
      </c>
      <c r="AA19" s="17">
        <v>93</v>
      </c>
    </row>
    <row r="20" spans="1:27">
      <c r="A20" s="49">
        <f t="shared" ref="A20:A26" ca="1" si="24">IF($D20="","",$V$1)</f>
        <v>45732</v>
      </c>
      <c r="B20" s="34">
        <f t="shared" ref="B20:B26" ca="1" si="25">IF($D20="","",$B19)</f>
        <v>1</v>
      </c>
      <c r="C20" s="49">
        <f ca="1">IF(INDIRECT("$D"&amp;ROW())="","",INDIRECT("'"&amp;INDIRECT("$D"&amp;ROW())&amp; AH1))</f>
        <v>45719</v>
      </c>
      <c r="D20" s="85" t="str">
        <f>IF(Data!A59="","",Data!A59)</f>
        <v>Academy at Frisco</v>
      </c>
      <c r="H20" s="3" t="str">
        <f t="shared" ref="H20:H83" ca="1" si="26">IF($D20="","",INDIRECT("'"&amp;$D20&amp;"'!"&amp;$H$2&amp;$AA20))</f>
        <v>Studio</v>
      </c>
      <c r="I20" s="35">
        <f t="shared" ca="1" si="6"/>
        <v>20</v>
      </c>
      <c r="J20" s="35">
        <f t="shared" ca="1" si="7"/>
        <v>434</v>
      </c>
      <c r="K20" s="81" t="str">
        <f t="shared" ca="1" si="8"/>
        <v>N/A</v>
      </c>
      <c r="L20" s="82">
        <f t="shared" ca="1" si="9"/>
        <v>1400</v>
      </c>
      <c r="M20" s="14">
        <f t="shared" ca="1" si="10"/>
        <v>0</v>
      </c>
      <c r="N20" s="14">
        <f t="shared" ca="1" si="11"/>
        <v>0</v>
      </c>
      <c r="O20" s="83">
        <f t="shared" ca="1" si="12"/>
        <v>0</v>
      </c>
      <c r="P20" s="14">
        <f t="shared" ca="1" si="13"/>
        <v>1400</v>
      </c>
      <c r="Q20" s="84">
        <f t="shared" ca="1" si="14"/>
        <v>3.2258064516129035</v>
      </c>
      <c r="R20" s="14">
        <f t="shared" ca="1" si="15"/>
        <v>0</v>
      </c>
      <c r="S20" s="14">
        <f t="shared" ca="1" si="16"/>
        <v>0</v>
      </c>
      <c r="T20" s="14">
        <f t="shared" ca="1" si="17"/>
        <v>0</v>
      </c>
      <c r="U20" s="14">
        <f t="shared" ca="1" si="18"/>
        <v>0</v>
      </c>
      <c r="V20" s="14">
        <f t="shared" ca="1" si="19"/>
        <v>-40</v>
      </c>
      <c r="W20" s="14">
        <f t="shared" ca="1" si="20"/>
        <v>-5</v>
      </c>
      <c r="X20" s="83">
        <f t="shared" ca="1" si="21"/>
        <v>0</v>
      </c>
      <c r="Y20" s="14">
        <f t="shared" ca="1" si="22"/>
        <v>1355</v>
      </c>
      <c r="Z20" s="84">
        <f t="shared" ca="1" si="23"/>
        <v>3.1221198156682028</v>
      </c>
      <c r="AA20" s="17">
        <v>87</v>
      </c>
    </row>
    <row r="21" spans="1:27">
      <c r="A21" s="49">
        <f t="shared" ca="1" si="24"/>
        <v>45732</v>
      </c>
      <c r="B21" s="34">
        <f t="shared" ca="1" si="25"/>
        <v>1</v>
      </c>
      <c r="C21" s="49">
        <f ca="1">C20</f>
        <v>45719</v>
      </c>
      <c r="D21" s="3" t="str">
        <f>D20</f>
        <v>Academy at Frisco</v>
      </c>
      <c r="H21" s="3" t="str">
        <f t="shared" ca="1" si="26"/>
        <v>1 Bedroom</v>
      </c>
      <c r="I21" s="35">
        <f t="shared" ca="1" si="6"/>
        <v>34</v>
      </c>
      <c r="J21" s="35">
        <f t="shared" ca="1" si="7"/>
        <v>610.02941176470586</v>
      </c>
      <c r="K21" s="81" t="str">
        <f t="shared" ca="1" si="8"/>
        <v>N/A</v>
      </c>
      <c r="L21" s="82">
        <f t="shared" ca="1" si="9"/>
        <v>1552.2058823529412</v>
      </c>
      <c r="M21" s="14">
        <f t="shared" ca="1" si="10"/>
        <v>0</v>
      </c>
      <c r="N21" s="14">
        <f t="shared" ca="1" si="11"/>
        <v>0</v>
      </c>
      <c r="O21" s="83">
        <f t="shared" ca="1" si="12"/>
        <v>0</v>
      </c>
      <c r="P21" s="14">
        <f t="shared" ca="1" si="13"/>
        <v>1552.2058823529412</v>
      </c>
      <c r="Q21" s="84">
        <f t="shared" ca="1" si="14"/>
        <v>2.5488044476404914</v>
      </c>
      <c r="R21" s="14">
        <f t="shared" ca="1" si="15"/>
        <v>0</v>
      </c>
      <c r="S21" s="14">
        <f t="shared" ca="1" si="16"/>
        <v>0</v>
      </c>
      <c r="T21" s="14">
        <f t="shared" ca="1" si="17"/>
        <v>0</v>
      </c>
      <c r="U21" s="14">
        <f t="shared" ca="1" si="18"/>
        <v>0</v>
      </c>
      <c r="V21" s="14">
        <f t="shared" ca="1" si="19"/>
        <v>-40</v>
      </c>
      <c r="W21" s="14">
        <f t="shared" ca="1" si="20"/>
        <v>-5</v>
      </c>
      <c r="X21" s="83">
        <f t="shared" ca="1" si="21"/>
        <v>0</v>
      </c>
      <c r="Y21" s="14">
        <f t="shared" ca="1" si="22"/>
        <v>1507.2058823529412</v>
      </c>
      <c r="Z21" s="84">
        <f t="shared" ca="1" si="23"/>
        <v>2.4749259358627076</v>
      </c>
      <c r="AA21" s="17">
        <v>88</v>
      </c>
    </row>
    <row r="22" spans="1:27">
      <c r="A22" s="49">
        <f t="shared" ca="1" si="24"/>
        <v>45732</v>
      </c>
      <c r="B22" s="34">
        <f t="shared" ca="1" si="25"/>
        <v>1</v>
      </c>
      <c r="C22" s="49">
        <f ca="1">C20</f>
        <v>45719</v>
      </c>
      <c r="D22" s="3" t="str">
        <f>D20</f>
        <v>Academy at Frisco</v>
      </c>
      <c r="H22" s="3" t="str">
        <f t="shared" ca="1" si="26"/>
        <v>2 Bedroom</v>
      </c>
      <c r="I22" s="35">
        <f t="shared" ca="1" si="6"/>
        <v>34</v>
      </c>
      <c r="J22" s="35">
        <f t="shared" ca="1" si="7"/>
        <v>806.11764705882354</v>
      </c>
      <c r="K22" s="81" t="str">
        <f t="shared" ca="1" si="8"/>
        <v>N/A</v>
      </c>
      <c r="L22" s="82">
        <f t="shared" ca="1" si="9"/>
        <v>1042.6470588235295</v>
      </c>
      <c r="M22" s="14">
        <f t="shared" ca="1" si="10"/>
        <v>0</v>
      </c>
      <c r="N22" s="14">
        <f t="shared" ca="1" si="11"/>
        <v>0</v>
      </c>
      <c r="O22" s="83">
        <f t="shared" ca="1" si="12"/>
        <v>0</v>
      </c>
      <c r="P22" s="14">
        <f t="shared" ca="1" si="13"/>
        <v>1042.6470588235295</v>
      </c>
      <c r="Q22" s="84">
        <f t="shared" ca="1" si="14"/>
        <v>1.294205596653327</v>
      </c>
      <c r="R22" s="14">
        <f t="shared" ca="1" si="15"/>
        <v>0</v>
      </c>
      <c r="S22" s="14">
        <f t="shared" ca="1" si="16"/>
        <v>0</v>
      </c>
      <c r="T22" s="14">
        <f t="shared" ca="1" si="17"/>
        <v>0</v>
      </c>
      <c r="U22" s="14">
        <f t="shared" ca="1" si="18"/>
        <v>0</v>
      </c>
      <c r="V22" s="14">
        <f t="shared" ca="1" si="19"/>
        <v>-40</v>
      </c>
      <c r="W22" s="14">
        <f t="shared" ca="1" si="20"/>
        <v>-5</v>
      </c>
      <c r="X22" s="83">
        <f t="shared" ca="1" si="21"/>
        <v>0</v>
      </c>
      <c r="Y22" s="14">
        <f t="shared" ca="1" si="22"/>
        <v>997.64705882352928</v>
      </c>
      <c r="Z22" s="84">
        <f t="shared" ca="1" si="23"/>
        <v>1.2383194744438142</v>
      </c>
      <c r="AA22" s="17">
        <v>89</v>
      </c>
    </row>
    <row r="23" spans="1:27">
      <c r="A23" s="49">
        <f t="shared" ca="1" si="24"/>
        <v>45732</v>
      </c>
      <c r="B23" s="34">
        <f t="shared" ca="1" si="25"/>
        <v>1</v>
      </c>
      <c r="C23" s="49">
        <f ca="1">C20</f>
        <v>45719</v>
      </c>
      <c r="D23" s="3" t="str">
        <f>D20</f>
        <v>Academy at Frisco</v>
      </c>
      <c r="H23" s="3" t="str">
        <f t="shared" ca="1" si="26"/>
        <v>3 Bedroom</v>
      </c>
      <c r="I23" s="35">
        <f t="shared" ca="1" si="6"/>
        <v>6</v>
      </c>
      <c r="J23" s="35">
        <f t="shared" ca="1" si="7"/>
        <v>1038</v>
      </c>
      <c r="K23" s="81" t="str">
        <f t="shared" ca="1" si="8"/>
        <v>N/A</v>
      </c>
      <c r="L23" s="82">
        <f t="shared" ca="1" si="9"/>
        <v>1025</v>
      </c>
      <c r="M23" s="14">
        <f t="shared" ca="1" si="10"/>
        <v>0</v>
      </c>
      <c r="N23" s="14">
        <f t="shared" ca="1" si="11"/>
        <v>0</v>
      </c>
      <c r="O23" s="83">
        <f t="shared" ca="1" si="12"/>
        <v>0</v>
      </c>
      <c r="P23" s="14">
        <f t="shared" ca="1" si="13"/>
        <v>1025</v>
      </c>
      <c r="Q23" s="84">
        <f t="shared" ca="1" si="14"/>
        <v>0.98747591522157985</v>
      </c>
      <c r="R23" s="14">
        <f t="shared" ca="1" si="15"/>
        <v>0</v>
      </c>
      <c r="S23" s="14">
        <f t="shared" ca="1" si="16"/>
        <v>0</v>
      </c>
      <c r="T23" s="14">
        <f t="shared" ca="1" si="17"/>
        <v>0</v>
      </c>
      <c r="U23" s="14">
        <f t="shared" ca="1" si="18"/>
        <v>0</v>
      </c>
      <c r="V23" s="14">
        <f t="shared" ca="1" si="19"/>
        <v>-40</v>
      </c>
      <c r="W23" s="14">
        <f t="shared" ca="1" si="20"/>
        <v>-5</v>
      </c>
      <c r="X23" s="83">
        <f t="shared" ca="1" si="21"/>
        <v>0</v>
      </c>
      <c r="Y23" s="14">
        <f t="shared" ca="1" si="22"/>
        <v>980</v>
      </c>
      <c r="Z23" s="84">
        <f t="shared" ca="1" si="23"/>
        <v>0.94412331406551053</v>
      </c>
      <c r="AA23" s="17">
        <v>90</v>
      </c>
    </row>
    <row r="24" spans="1:27">
      <c r="A24" s="49">
        <f t="shared" ca="1" si="24"/>
        <v>45732</v>
      </c>
      <c r="B24" s="34">
        <f t="shared" ca="1" si="25"/>
        <v>1</v>
      </c>
      <c r="C24" s="49">
        <f ca="1">C20</f>
        <v>45719</v>
      </c>
      <c r="D24" s="3" t="str">
        <f>D20</f>
        <v>Academy at Frisco</v>
      </c>
      <c r="H24" s="3" t="str">
        <f t="shared" ca="1" si="26"/>
        <v>4 Bedroom</v>
      </c>
      <c r="I24" s="35">
        <f t="shared" ca="1" si="6"/>
        <v>125</v>
      </c>
      <c r="J24" s="35">
        <f t="shared" ca="1" si="7"/>
        <v>1378.624</v>
      </c>
      <c r="K24" s="81" t="str">
        <f t="shared" ca="1" si="8"/>
        <v>N/A</v>
      </c>
      <c r="L24" s="82">
        <f t="shared" ca="1" si="9"/>
        <v>983.40000000000009</v>
      </c>
      <c r="M24" s="14">
        <f t="shared" ca="1" si="10"/>
        <v>0</v>
      </c>
      <c r="N24" s="14">
        <f t="shared" ca="1" si="11"/>
        <v>0</v>
      </c>
      <c r="O24" s="83">
        <f t="shared" ca="1" si="12"/>
        <v>0</v>
      </c>
      <c r="P24" s="14">
        <f t="shared" ca="1" si="13"/>
        <v>983.40000000000009</v>
      </c>
      <c r="Q24" s="84">
        <f t="shared" ca="1" si="14"/>
        <v>0.71354977252777241</v>
      </c>
      <c r="R24" s="14">
        <f t="shared" ca="1" si="15"/>
        <v>0</v>
      </c>
      <c r="S24" s="14">
        <f t="shared" ca="1" si="16"/>
        <v>0</v>
      </c>
      <c r="T24" s="14">
        <f t="shared" ca="1" si="17"/>
        <v>0</v>
      </c>
      <c r="U24" s="14">
        <f t="shared" ca="1" si="18"/>
        <v>0</v>
      </c>
      <c r="V24" s="14">
        <f t="shared" ca="1" si="19"/>
        <v>-40.000000000000007</v>
      </c>
      <c r="W24" s="14">
        <f t="shared" ca="1" si="20"/>
        <v>-5.0000000000000009</v>
      </c>
      <c r="X24" s="83">
        <f t="shared" ca="1" si="21"/>
        <v>0</v>
      </c>
      <c r="Y24" s="14">
        <f t="shared" ca="1" si="22"/>
        <v>938.39999999999986</v>
      </c>
      <c r="Z24" s="84">
        <f t="shared" ca="1" si="23"/>
        <v>0.68089034314649943</v>
      </c>
      <c r="AA24" s="17">
        <v>91</v>
      </c>
    </row>
    <row r="25" spans="1:27">
      <c r="A25" s="49">
        <f t="shared" ca="1" si="24"/>
        <v>45732</v>
      </c>
      <c r="B25" s="34">
        <f t="shared" ca="1" si="25"/>
        <v>1</v>
      </c>
      <c r="C25" s="49">
        <f ca="1">C20</f>
        <v>45719</v>
      </c>
      <c r="D25" s="3" t="str">
        <f>D20</f>
        <v>Academy at Frisco</v>
      </c>
      <c r="H25" s="3" t="str">
        <f t="shared" ca="1" si="26"/>
        <v>5 Bedroom</v>
      </c>
      <c r="I25" s="35">
        <f t="shared" ca="1" si="6"/>
        <v>0</v>
      </c>
      <c r="J25" s="35">
        <f t="shared" ca="1" si="7"/>
        <v>0</v>
      </c>
      <c r="K25" s="81" t="str">
        <f t="shared" ca="1" si="8"/>
        <v>N/A</v>
      </c>
      <c r="L25" s="82">
        <f t="shared" ca="1" si="9"/>
        <v>0</v>
      </c>
      <c r="M25" s="14">
        <f t="shared" ca="1" si="10"/>
        <v>0</v>
      </c>
      <c r="N25" s="14">
        <f t="shared" ca="1" si="11"/>
        <v>0</v>
      </c>
      <c r="O25" s="83">
        <f t="shared" ca="1" si="12"/>
        <v>0</v>
      </c>
      <c r="P25" s="14">
        <f t="shared" ca="1" si="13"/>
        <v>0</v>
      </c>
      <c r="Q25" s="84">
        <f t="shared" ca="1" si="14"/>
        <v>0</v>
      </c>
      <c r="R25" s="14">
        <f t="shared" ca="1" si="15"/>
        <v>0</v>
      </c>
      <c r="S25" s="14">
        <f t="shared" ca="1" si="16"/>
        <v>0</v>
      </c>
      <c r="T25" s="14">
        <f t="shared" ca="1" si="17"/>
        <v>0</v>
      </c>
      <c r="U25" s="14">
        <f t="shared" ca="1" si="18"/>
        <v>0</v>
      </c>
      <c r="V25" s="14">
        <f t="shared" ca="1" si="19"/>
        <v>0</v>
      </c>
      <c r="W25" s="14">
        <f t="shared" ca="1" si="20"/>
        <v>0</v>
      </c>
      <c r="X25" s="83">
        <f t="shared" ca="1" si="21"/>
        <v>0</v>
      </c>
      <c r="Y25" s="14">
        <f t="shared" ca="1" si="22"/>
        <v>0</v>
      </c>
      <c r="Z25" s="84">
        <f t="shared" ca="1" si="23"/>
        <v>0</v>
      </c>
      <c r="AA25" s="17">
        <v>92</v>
      </c>
    </row>
    <row r="26" spans="1:27">
      <c r="A26" s="49">
        <f t="shared" ca="1" si="24"/>
        <v>45732</v>
      </c>
      <c r="B26" s="34">
        <f t="shared" ca="1" si="25"/>
        <v>1</v>
      </c>
      <c r="C26" s="49">
        <f ca="1">C20</f>
        <v>45719</v>
      </c>
      <c r="D26" s="3" t="str">
        <f>D20</f>
        <v>Academy at Frisco</v>
      </c>
      <c r="E26" s="80">
        <f ca="1">IF(INDIRECT("$D"&amp;ROW())="","",INDIRECT("'"&amp;INDIRECT("$D"&amp;ROW())&amp; AH2))</f>
        <v>0.90780000000000005</v>
      </c>
      <c r="F26" s="80">
        <f ca="1">IF(INDIRECT("$D"&amp;ROW())="","",INDIRECT("'"&amp;INDIRECT("$D"&amp;ROW())&amp; AH3))</f>
        <v>0.99060000000000004</v>
      </c>
      <c r="G26" s="35">
        <f ca="1">IF(INDIRECT("$D"&amp;ROW())="","",INDIRECT("'"&amp;INDIRECT("$D"&amp;ROW())&amp; AH4))</f>
        <v>0</v>
      </c>
      <c r="H26" s="3" t="str">
        <f ca="1">IF(INDIRECT("$D"&amp;ROW())="","","Property")</f>
        <v>Property</v>
      </c>
      <c r="I26" s="35">
        <f t="shared" ca="1" si="6"/>
        <v>219</v>
      </c>
      <c r="J26" s="35">
        <f t="shared" ca="1" si="7"/>
        <v>1074.8173515981734</v>
      </c>
      <c r="K26" s="81" t="str">
        <f t="shared" ca="1" si="8"/>
        <v>No</v>
      </c>
      <c r="L26" s="82">
        <f t="shared" ca="1" si="9"/>
        <v>1120.0913242009133</v>
      </c>
      <c r="M26" s="14">
        <f t="shared" ca="1" si="10"/>
        <v>0</v>
      </c>
      <c r="N26" s="14">
        <f t="shared" ca="1" si="11"/>
        <v>0</v>
      </c>
      <c r="O26" s="83">
        <f t="shared" ca="1" si="12"/>
        <v>0</v>
      </c>
      <c r="P26" s="14">
        <f t="shared" ca="1" si="13"/>
        <v>1120.0913242009133</v>
      </c>
      <c r="Q26" s="84">
        <f t="shared" ca="1" si="14"/>
        <v>1.3255572949568444</v>
      </c>
      <c r="R26" s="14">
        <f t="shared" ca="1" si="15"/>
        <v>0</v>
      </c>
      <c r="S26" s="14">
        <f t="shared" ca="1" si="16"/>
        <v>0</v>
      </c>
      <c r="T26" s="14">
        <f t="shared" ca="1" si="17"/>
        <v>0</v>
      </c>
      <c r="U26" s="14">
        <f t="shared" ca="1" si="18"/>
        <v>0</v>
      </c>
      <c r="V26" s="14">
        <f t="shared" ca="1" si="19"/>
        <v>-40</v>
      </c>
      <c r="W26" s="14">
        <f t="shared" ca="1" si="20"/>
        <v>-5</v>
      </c>
      <c r="X26" s="83">
        <f t="shared" ca="1" si="21"/>
        <v>0</v>
      </c>
      <c r="Y26" s="14">
        <f t="shared" ca="1" si="22"/>
        <v>1075.0913242009133</v>
      </c>
      <c r="Z26" s="84">
        <f t="shared" ca="1" si="23"/>
        <v>1.2761131189109192</v>
      </c>
      <c r="AA26" s="17">
        <v>93</v>
      </c>
    </row>
    <row r="27" spans="1:27">
      <c r="A27" s="49">
        <f ca="1">IF($D27="","",$V$1)</f>
        <v>45732</v>
      </c>
      <c r="B27" s="34">
        <f ca="1">IF($D27="","",$B26)</f>
        <v>1</v>
      </c>
      <c r="C27" s="49">
        <f ca="1">IF(INDIRECT("$D"&amp;ROW())="","",INDIRECT("'"&amp;INDIRECT("$D"&amp;ROW()) &amp; AH1))</f>
        <v>45719</v>
      </c>
      <c r="D27" s="85" t="str">
        <f>IF(Data!A60="","",Data!A60)</f>
        <v>Retreat</v>
      </c>
      <c r="H27" s="3" t="str">
        <f t="shared" ca="1" si="26"/>
        <v>Studio</v>
      </c>
      <c r="I27" s="35">
        <f t="shared" ca="1" si="6"/>
        <v>0</v>
      </c>
      <c r="J27" s="35">
        <f t="shared" ca="1" si="7"/>
        <v>0</v>
      </c>
      <c r="K27" s="81" t="str">
        <f t="shared" ca="1" si="8"/>
        <v>N/A</v>
      </c>
      <c r="L27" s="82">
        <f t="shared" ca="1" si="9"/>
        <v>0</v>
      </c>
      <c r="M27" s="14">
        <f t="shared" ca="1" si="10"/>
        <v>0</v>
      </c>
      <c r="N27" s="14">
        <f t="shared" ca="1" si="11"/>
        <v>0</v>
      </c>
      <c r="O27" s="83">
        <f t="shared" ca="1" si="12"/>
        <v>0</v>
      </c>
      <c r="P27" s="14">
        <f t="shared" ca="1" si="13"/>
        <v>0</v>
      </c>
      <c r="Q27" s="84">
        <f t="shared" ca="1" si="14"/>
        <v>0</v>
      </c>
      <c r="R27" s="14">
        <f t="shared" ca="1" si="15"/>
        <v>0</v>
      </c>
      <c r="S27" s="14">
        <f t="shared" ca="1" si="16"/>
        <v>0</v>
      </c>
      <c r="T27" s="14">
        <f t="shared" ca="1" si="17"/>
        <v>0</v>
      </c>
      <c r="U27" s="14">
        <f t="shared" ca="1" si="18"/>
        <v>0</v>
      </c>
      <c r="V27" s="14">
        <f t="shared" ca="1" si="19"/>
        <v>0</v>
      </c>
      <c r="W27" s="14">
        <f t="shared" ca="1" si="20"/>
        <v>0</v>
      </c>
      <c r="X27" s="83">
        <f t="shared" ca="1" si="21"/>
        <v>0</v>
      </c>
      <c r="Y27" s="14">
        <f t="shared" ca="1" si="22"/>
        <v>0</v>
      </c>
      <c r="Z27" s="84">
        <f t="shared" ca="1" si="23"/>
        <v>0</v>
      </c>
      <c r="AA27" s="17">
        <v>87</v>
      </c>
    </row>
    <row r="28" spans="1:27">
      <c r="A28" s="49">
        <f t="shared" ref="A28:A91" ca="1" si="27">IF($D28="","",$V$1)</f>
        <v>45732</v>
      </c>
      <c r="B28" s="34">
        <f t="shared" ref="B28:B91" ca="1" si="28">IF($D28="","",$B27)</f>
        <v>1</v>
      </c>
      <c r="C28" s="49">
        <f ca="1">C27</f>
        <v>45719</v>
      </c>
      <c r="D28" s="3" t="str">
        <f>D27</f>
        <v>Retreat</v>
      </c>
      <c r="H28" s="3" t="str">
        <f t="shared" ca="1" si="26"/>
        <v>1 Bedroom</v>
      </c>
      <c r="I28" s="35">
        <f t="shared" ca="1" si="6"/>
        <v>0</v>
      </c>
      <c r="J28" s="35">
        <f t="shared" ca="1" si="7"/>
        <v>0</v>
      </c>
      <c r="K28" s="81" t="str">
        <f t="shared" ca="1" si="8"/>
        <v>N/A</v>
      </c>
      <c r="L28" s="82">
        <f t="shared" ca="1" si="9"/>
        <v>0</v>
      </c>
      <c r="M28" s="14">
        <f t="shared" ca="1" si="10"/>
        <v>0</v>
      </c>
      <c r="N28" s="14">
        <f t="shared" ca="1" si="11"/>
        <v>0</v>
      </c>
      <c r="O28" s="83">
        <f t="shared" ca="1" si="12"/>
        <v>0</v>
      </c>
      <c r="P28" s="14">
        <f t="shared" ca="1" si="13"/>
        <v>0</v>
      </c>
      <c r="Q28" s="84">
        <f t="shared" ca="1" si="14"/>
        <v>0</v>
      </c>
      <c r="R28" s="14">
        <f t="shared" ca="1" si="15"/>
        <v>0</v>
      </c>
      <c r="S28" s="14">
        <f t="shared" ca="1" si="16"/>
        <v>0</v>
      </c>
      <c r="T28" s="14">
        <f t="shared" ca="1" si="17"/>
        <v>0</v>
      </c>
      <c r="U28" s="14">
        <f t="shared" ca="1" si="18"/>
        <v>0</v>
      </c>
      <c r="V28" s="14">
        <f t="shared" ca="1" si="19"/>
        <v>0</v>
      </c>
      <c r="W28" s="14">
        <f t="shared" ca="1" si="20"/>
        <v>0</v>
      </c>
      <c r="X28" s="83">
        <f t="shared" ca="1" si="21"/>
        <v>0</v>
      </c>
      <c r="Y28" s="14">
        <f t="shared" ca="1" si="22"/>
        <v>0</v>
      </c>
      <c r="Z28" s="84">
        <f t="shared" ca="1" si="23"/>
        <v>0</v>
      </c>
      <c r="AA28" s="17">
        <v>88</v>
      </c>
    </row>
    <row r="29" spans="1:27">
      <c r="A29" s="49">
        <f t="shared" ca="1" si="27"/>
        <v>45732</v>
      </c>
      <c r="B29" s="34">
        <f t="shared" ca="1" si="28"/>
        <v>1</v>
      </c>
      <c r="C29" s="49">
        <f ca="1">C27</f>
        <v>45719</v>
      </c>
      <c r="D29" s="3" t="str">
        <f>D27</f>
        <v>Retreat</v>
      </c>
      <c r="H29" s="3" t="str">
        <f t="shared" ca="1" si="26"/>
        <v>2 Bedroom</v>
      </c>
      <c r="I29" s="35">
        <f t="shared" ca="1" si="6"/>
        <v>4</v>
      </c>
      <c r="J29" s="35">
        <f t="shared" ca="1" si="7"/>
        <v>1367</v>
      </c>
      <c r="K29" s="81" t="str">
        <f t="shared" ca="1" si="8"/>
        <v>N/A</v>
      </c>
      <c r="L29" s="82">
        <f t="shared" ca="1" si="9"/>
        <v>1090</v>
      </c>
      <c r="M29" s="14">
        <f t="shared" ca="1" si="10"/>
        <v>0</v>
      </c>
      <c r="N29" s="14">
        <f t="shared" ca="1" si="11"/>
        <v>0</v>
      </c>
      <c r="O29" s="83">
        <f t="shared" ca="1" si="12"/>
        <v>0</v>
      </c>
      <c r="P29" s="14">
        <f t="shared" ca="1" si="13"/>
        <v>1090</v>
      </c>
      <c r="Q29" s="84">
        <f t="shared" ca="1" si="14"/>
        <v>0.79736649597659104</v>
      </c>
      <c r="R29" s="14">
        <f t="shared" ca="1" si="15"/>
        <v>0</v>
      </c>
      <c r="S29" s="14">
        <f t="shared" ca="1" si="16"/>
        <v>0</v>
      </c>
      <c r="T29" s="14">
        <f t="shared" ca="1" si="17"/>
        <v>0</v>
      </c>
      <c r="U29" s="14">
        <f t="shared" ca="1" si="18"/>
        <v>0</v>
      </c>
      <c r="V29" s="14">
        <f t="shared" ca="1" si="19"/>
        <v>-40</v>
      </c>
      <c r="W29" s="14">
        <f t="shared" ca="1" si="20"/>
        <v>-4</v>
      </c>
      <c r="X29" s="83">
        <f t="shared" ca="1" si="21"/>
        <v>0</v>
      </c>
      <c r="Y29" s="14">
        <f t="shared" ca="1" si="22"/>
        <v>1046</v>
      </c>
      <c r="Z29" s="84">
        <f t="shared" ca="1" si="23"/>
        <v>0.76517922457937093</v>
      </c>
      <c r="AA29" s="17">
        <v>89</v>
      </c>
    </row>
    <row r="30" spans="1:27">
      <c r="A30" s="49">
        <f t="shared" ca="1" si="27"/>
        <v>45732</v>
      </c>
      <c r="B30" s="34">
        <f t="shared" ca="1" si="28"/>
        <v>1</v>
      </c>
      <c r="C30" s="49">
        <f ca="1">C27</f>
        <v>45719</v>
      </c>
      <c r="D30" s="3" t="str">
        <f>D27</f>
        <v>Retreat</v>
      </c>
      <c r="H30" s="3" t="str">
        <f t="shared" ca="1" si="26"/>
        <v>3 Bedroom</v>
      </c>
      <c r="I30" s="35">
        <f t="shared" ca="1" si="6"/>
        <v>0</v>
      </c>
      <c r="J30" s="35">
        <f t="shared" ca="1" si="7"/>
        <v>0</v>
      </c>
      <c r="K30" s="81" t="str">
        <f t="shared" ca="1" si="8"/>
        <v>N/A</v>
      </c>
      <c r="L30" s="82">
        <f t="shared" ca="1" si="9"/>
        <v>0</v>
      </c>
      <c r="M30" s="14">
        <f t="shared" ca="1" si="10"/>
        <v>0</v>
      </c>
      <c r="N30" s="14">
        <f t="shared" ca="1" si="11"/>
        <v>0</v>
      </c>
      <c r="O30" s="83">
        <f t="shared" ca="1" si="12"/>
        <v>0</v>
      </c>
      <c r="P30" s="14">
        <f t="shared" ca="1" si="13"/>
        <v>0</v>
      </c>
      <c r="Q30" s="84">
        <f t="shared" ca="1" si="14"/>
        <v>0</v>
      </c>
      <c r="R30" s="14">
        <f t="shared" ca="1" si="15"/>
        <v>0</v>
      </c>
      <c r="S30" s="14">
        <f t="shared" ca="1" si="16"/>
        <v>0</v>
      </c>
      <c r="T30" s="14">
        <f t="shared" ca="1" si="17"/>
        <v>0</v>
      </c>
      <c r="U30" s="14">
        <f t="shared" ca="1" si="18"/>
        <v>0</v>
      </c>
      <c r="V30" s="14">
        <f t="shared" ca="1" si="19"/>
        <v>0</v>
      </c>
      <c r="W30" s="14">
        <f t="shared" ca="1" si="20"/>
        <v>0</v>
      </c>
      <c r="X30" s="83">
        <f t="shared" ca="1" si="21"/>
        <v>0</v>
      </c>
      <c r="Y30" s="14">
        <f t="shared" ca="1" si="22"/>
        <v>0</v>
      </c>
      <c r="Z30" s="84">
        <f t="shared" ca="1" si="23"/>
        <v>0</v>
      </c>
      <c r="AA30" s="17">
        <v>90</v>
      </c>
    </row>
    <row r="31" spans="1:27">
      <c r="A31" s="49">
        <f t="shared" ca="1" si="27"/>
        <v>45732</v>
      </c>
      <c r="B31" s="34">
        <f t="shared" ca="1" si="28"/>
        <v>1</v>
      </c>
      <c r="C31" s="49">
        <f ca="1">C27</f>
        <v>45719</v>
      </c>
      <c r="D31" s="3" t="str">
        <f>D27</f>
        <v>Retreat</v>
      </c>
      <c r="H31" s="3" t="str">
        <f t="shared" ca="1" si="26"/>
        <v>4 Bedroom</v>
      </c>
      <c r="I31" s="35">
        <f t="shared" ca="1" si="6"/>
        <v>476</v>
      </c>
      <c r="J31" s="35">
        <f t="shared" ca="1" si="7"/>
        <v>1801.75</v>
      </c>
      <c r="K31" s="81" t="str">
        <f t="shared" ca="1" si="8"/>
        <v>Yes</v>
      </c>
      <c r="L31" s="82">
        <f t="shared" ca="1" si="9"/>
        <v>1050</v>
      </c>
      <c r="M31" s="14">
        <f t="shared" ca="1" si="10"/>
        <v>0</v>
      </c>
      <c r="N31" s="14">
        <f t="shared" ca="1" si="11"/>
        <v>0</v>
      </c>
      <c r="O31" s="83">
        <f t="shared" ca="1" si="12"/>
        <v>0</v>
      </c>
      <c r="P31" s="14">
        <f t="shared" ca="1" si="13"/>
        <v>1050</v>
      </c>
      <c r="Q31" s="84">
        <f t="shared" ca="1" si="14"/>
        <v>0.5850376110381913</v>
      </c>
      <c r="R31" s="14">
        <f t="shared" ca="1" si="15"/>
        <v>0</v>
      </c>
      <c r="S31" s="14">
        <f t="shared" ca="1" si="16"/>
        <v>0</v>
      </c>
      <c r="T31" s="14">
        <f t="shared" ca="1" si="17"/>
        <v>0</v>
      </c>
      <c r="U31" s="14">
        <f t="shared" ca="1" si="18"/>
        <v>0</v>
      </c>
      <c r="V31" s="14">
        <f t="shared" ca="1" si="19"/>
        <v>-40</v>
      </c>
      <c r="W31" s="14">
        <f t="shared" ca="1" si="20"/>
        <v>-4</v>
      </c>
      <c r="X31" s="83">
        <f t="shared" ca="1" si="21"/>
        <v>0</v>
      </c>
      <c r="Y31" s="14">
        <f t="shared" ca="1" si="22"/>
        <v>1006</v>
      </c>
      <c r="Z31" s="84">
        <f t="shared" ca="1" si="23"/>
        <v>0.56052026871061589</v>
      </c>
      <c r="AA31" s="17">
        <v>91</v>
      </c>
    </row>
    <row r="32" spans="1:27">
      <c r="A32" s="49">
        <f t="shared" ca="1" si="27"/>
        <v>45732</v>
      </c>
      <c r="B32" s="34">
        <f t="shared" ca="1" si="28"/>
        <v>1</v>
      </c>
      <c r="C32" s="49">
        <f ca="1">C27</f>
        <v>45719</v>
      </c>
      <c r="D32" s="3" t="str">
        <f>D27</f>
        <v>Retreat</v>
      </c>
      <c r="H32" s="3" t="str">
        <f t="shared" ca="1" si="26"/>
        <v>5 Bedroom</v>
      </c>
      <c r="I32" s="35">
        <f t="shared" ca="1" si="6"/>
        <v>105</v>
      </c>
      <c r="J32" s="35">
        <f t="shared" ca="1" si="7"/>
        <v>2127</v>
      </c>
      <c r="K32" s="81" t="str">
        <f t="shared" ca="1" si="8"/>
        <v>Yes</v>
      </c>
      <c r="L32" s="82">
        <f t="shared" ca="1" si="9"/>
        <v>1075</v>
      </c>
      <c r="M32" s="14">
        <f t="shared" ca="1" si="10"/>
        <v>0</v>
      </c>
      <c r="N32" s="14">
        <f t="shared" ca="1" si="11"/>
        <v>0</v>
      </c>
      <c r="O32" s="83">
        <f t="shared" ca="1" si="12"/>
        <v>0</v>
      </c>
      <c r="P32" s="14">
        <f t="shared" ca="1" si="13"/>
        <v>1075</v>
      </c>
      <c r="Q32" s="84">
        <f t="shared" ca="1" si="14"/>
        <v>0.50540667606958156</v>
      </c>
      <c r="R32" s="14">
        <f t="shared" ca="1" si="15"/>
        <v>0</v>
      </c>
      <c r="S32" s="14">
        <f t="shared" ca="1" si="16"/>
        <v>0</v>
      </c>
      <c r="T32" s="14">
        <f t="shared" ca="1" si="17"/>
        <v>0</v>
      </c>
      <c r="U32" s="14">
        <f t="shared" ca="1" si="18"/>
        <v>0</v>
      </c>
      <c r="V32" s="14">
        <f t="shared" ca="1" si="19"/>
        <v>-40.000000000000007</v>
      </c>
      <c r="W32" s="14">
        <f t="shared" ca="1" si="20"/>
        <v>-4</v>
      </c>
      <c r="X32" s="83">
        <f t="shared" ca="1" si="21"/>
        <v>0</v>
      </c>
      <c r="Y32" s="14">
        <f t="shared" ca="1" si="22"/>
        <v>1031</v>
      </c>
      <c r="Z32" s="84">
        <f t="shared" ca="1" si="23"/>
        <v>0.48472026328161738</v>
      </c>
      <c r="AA32" s="17">
        <v>92</v>
      </c>
    </row>
    <row r="33" spans="1:27">
      <c r="A33" s="49">
        <f t="shared" ca="1" si="27"/>
        <v>45732</v>
      </c>
      <c r="B33" s="34">
        <f t="shared" ca="1" si="28"/>
        <v>1</v>
      </c>
      <c r="C33" s="49">
        <f ca="1">C27</f>
        <v>45719</v>
      </c>
      <c r="D33" s="3" t="str">
        <f>D27</f>
        <v>Retreat</v>
      </c>
      <c r="E33" s="80">
        <f ca="1">IF(INDIRECT("$D"&amp;ROW())="","",INDIRECT("'"&amp;INDIRECT("$D"&amp;ROW())&amp; AH2))</f>
        <v>0.88</v>
      </c>
      <c r="F33" s="80">
        <f ca="1">IF(INDIRECT("$D"&amp;ROW())="","",INDIRECT("'"&amp;INDIRECT("$D"&amp;ROW())&amp; AH3))</f>
        <v>0.99</v>
      </c>
      <c r="G33" s="35">
        <f ca="1">IF(INDIRECT("$D"&amp;ROW())="","",INDIRECT("'"&amp;INDIRECT("$D"&amp;ROW())&amp; AH4))</f>
        <v>0</v>
      </c>
      <c r="H33" s="3" t="str">
        <f ca="1">IF(INDIRECT("$D"&amp;ROW())="","","Property")</f>
        <v>Property</v>
      </c>
      <c r="I33" s="35">
        <f t="shared" ca="1" si="6"/>
        <v>585</v>
      </c>
      <c r="J33" s="35">
        <f t="shared" ca="1" si="7"/>
        <v>1857.1555555555556</v>
      </c>
      <c r="K33" s="81" t="str">
        <f t="shared" ca="1" si="8"/>
        <v>Yes</v>
      </c>
      <c r="L33" s="82">
        <f t="shared" ca="1" si="9"/>
        <v>1054.7606837606838</v>
      </c>
      <c r="M33" s="14">
        <f t="shared" ca="1" si="10"/>
        <v>0</v>
      </c>
      <c r="N33" s="14">
        <f t="shared" ca="1" si="11"/>
        <v>0</v>
      </c>
      <c r="O33" s="83">
        <f t="shared" ca="1" si="12"/>
        <v>0</v>
      </c>
      <c r="P33" s="14">
        <f t="shared" ca="1" si="13"/>
        <v>1054.7606837606838</v>
      </c>
      <c r="Q33" s="84">
        <f t="shared" ca="1" si="14"/>
        <v>0.57219670055622474</v>
      </c>
      <c r="R33" s="14">
        <f t="shared" ca="1" si="15"/>
        <v>0</v>
      </c>
      <c r="S33" s="14">
        <f t="shared" ca="1" si="16"/>
        <v>0</v>
      </c>
      <c r="T33" s="14">
        <f t="shared" ca="1" si="17"/>
        <v>0</v>
      </c>
      <c r="U33" s="14">
        <f t="shared" ca="1" si="18"/>
        <v>0</v>
      </c>
      <c r="V33" s="14">
        <f t="shared" ca="1" si="19"/>
        <v>-40</v>
      </c>
      <c r="W33" s="14">
        <f t="shared" ca="1" si="20"/>
        <v>-4</v>
      </c>
      <c r="X33" s="83">
        <f t="shared" ca="1" si="21"/>
        <v>0</v>
      </c>
      <c r="Y33" s="14">
        <f t="shared" ca="1" si="22"/>
        <v>1010.7606837606837</v>
      </c>
      <c r="Z33" s="84">
        <f t="shared" ca="1" si="23"/>
        <v>0.54831451700707767</v>
      </c>
      <c r="AA33" s="17">
        <v>93</v>
      </c>
    </row>
    <row r="34" spans="1:27">
      <c r="A34" s="49">
        <f t="shared" ca="1" si="27"/>
        <v>45732</v>
      </c>
      <c r="B34" s="34">
        <f t="shared" ca="1" si="28"/>
        <v>1</v>
      </c>
      <c r="C34" s="49">
        <f ca="1">IF(INDIRECT("$D"&amp;ROW())="","",INDIRECT("'"&amp;INDIRECT("$D"&amp;ROW()) &amp; AH1))</f>
        <v>45719</v>
      </c>
      <c r="D34" s="85" t="str">
        <f>IF(Data!A61="","",Data!A61)</f>
        <v>Younion</v>
      </c>
      <c r="H34" s="3" t="str">
        <f t="shared" ca="1" si="26"/>
        <v>Studio</v>
      </c>
      <c r="I34" s="35">
        <f t="shared" ca="1" si="6"/>
        <v>0</v>
      </c>
      <c r="J34" s="35">
        <f t="shared" ca="1" si="7"/>
        <v>0</v>
      </c>
      <c r="K34" s="81" t="str">
        <f t="shared" ca="1" si="8"/>
        <v>N/A</v>
      </c>
      <c r="L34" s="82">
        <f t="shared" ca="1" si="9"/>
        <v>0</v>
      </c>
      <c r="M34" s="14">
        <f t="shared" ca="1" si="10"/>
        <v>0</v>
      </c>
      <c r="N34" s="14">
        <f t="shared" ca="1" si="11"/>
        <v>0</v>
      </c>
      <c r="O34" s="83">
        <f t="shared" ca="1" si="12"/>
        <v>0</v>
      </c>
      <c r="P34" s="14">
        <f t="shared" ca="1" si="13"/>
        <v>0</v>
      </c>
      <c r="Q34" s="84">
        <f t="shared" ca="1" si="14"/>
        <v>0</v>
      </c>
      <c r="R34" s="14">
        <f t="shared" ca="1" si="15"/>
        <v>0</v>
      </c>
      <c r="S34" s="14">
        <f t="shared" ca="1" si="16"/>
        <v>0</v>
      </c>
      <c r="T34" s="14">
        <f t="shared" ca="1" si="17"/>
        <v>0</v>
      </c>
      <c r="U34" s="14">
        <f t="shared" ca="1" si="18"/>
        <v>0</v>
      </c>
      <c r="V34" s="14">
        <f t="shared" ca="1" si="19"/>
        <v>0</v>
      </c>
      <c r="W34" s="14">
        <f t="shared" ca="1" si="20"/>
        <v>0</v>
      </c>
      <c r="X34" s="83">
        <f t="shared" ca="1" si="21"/>
        <v>0</v>
      </c>
      <c r="Y34" s="14">
        <f t="shared" ca="1" si="22"/>
        <v>0</v>
      </c>
      <c r="Z34" s="84">
        <f t="shared" ca="1" si="23"/>
        <v>0</v>
      </c>
      <c r="AA34" s="17">
        <v>87</v>
      </c>
    </row>
    <row r="35" spans="1:27">
      <c r="A35" s="49">
        <f t="shared" ca="1" si="27"/>
        <v>45732</v>
      </c>
      <c r="B35" s="34">
        <f t="shared" ca="1" si="28"/>
        <v>1</v>
      </c>
      <c r="C35" s="49">
        <f ca="1">C34</f>
        <v>45719</v>
      </c>
      <c r="D35" s="3" t="str">
        <f>D34</f>
        <v>Younion</v>
      </c>
      <c r="H35" s="3" t="str">
        <f t="shared" ca="1" si="26"/>
        <v>1 Bedroom</v>
      </c>
      <c r="I35" s="35">
        <f t="shared" ca="1" si="6"/>
        <v>29</v>
      </c>
      <c r="J35" s="35">
        <f t="shared" ca="1" si="7"/>
        <v>576.55172413793105</v>
      </c>
      <c r="K35" s="81" t="str">
        <f t="shared" ca="1" si="8"/>
        <v>Yes</v>
      </c>
      <c r="L35" s="82">
        <f t="shared" ca="1" si="9"/>
        <v>1390.0344827586207</v>
      </c>
      <c r="M35" s="14">
        <f t="shared" ca="1" si="10"/>
        <v>0</v>
      </c>
      <c r="N35" s="14">
        <f t="shared" ca="1" si="11"/>
        <v>0</v>
      </c>
      <c r="O35" s="83">
        <f t="shared" ca="1" si="12"/>
        <v>0</v>
      </c>
      <c r="P35" s="14">
        <f t="shared" ca="1" si="13"/>
        <v>1390.0344827586207</v>
      </c>
      <c r="Q35" s="84">
        <f t="shared" ca="1" si="14"/>
        <v>2.4316661294479704</v>
      </c>
      <c r="R35" s="14">
        <f t="shared" ca="1" si="15"/>
        <v>0</v>
      </c>
      <c r="S35" s="14">
        <f t="shared" ca="1" si="16"/>
        <v>0</v>
      </c>
      <c r="T35" s="14">
        <f t="shared" ca="1" si="17"/>
        <v>-10</v>
      </c>
      <c r="U35" s="14">
        <f t="shared" ca="1" si="18"/>
        <v>0</v>
      </c>
      <c r="V35" s="14">
        <f t="shared" ca="1" si="19"/>
        <v>-40</v>
      </c>
      <c r="W35" s="14">
        <f t="shared" ca="1" si="20"/>
        <v>-10</v>
      </c>
      <c r="X35" s="83">
        <f t="shared" ca="1" si="21"/>
        <v>0</v>
      </c>
      <c r="Y35" s="14">
        <f t="shared" ca="1" si="22"/>
        <v>1330.0344827586207</v>
      </c>
      <c r="Z35" s="84">
        <f t="shared" ca="1" si="23"/>
        <v>2.3269580448397935</v>
      </c>
      <c r="AA35" s="17">
        <v>88</v>
      </c>
    </row>
    <row r="36" spans="1:27">
      <c r="A36" s="49">
        <f t="shared" ca="1" si="27"/>
        <v>45732</v>
      </c>
      <c r="B36" s="34">
        <f t="shared" ca="1" si="28"/>
        <v>1</v>
      </c>
      <c r="C36" s="49">
        <f ca="1">C34</f>
        <v>45719</v>
      </c>
      <c r="D36" s="3" t="str">
        <f>D34</f>
        <v>Younion</v>
      </c>
      <c r="H36" s="3" t="str">
        <f t="shared" ca="1" si="26"/>
        <v>2 Bedroom</v>
      </c>
      <c r="I36" s="35">
        <f t="shared" ca="1" si="6"/>
        <v>56</v>
      </c>
      <c r="J36" s="35">
        <f t="shared" ca="1" si="7"/>
        <v>821</v>
      </c>
      <c r="K36" s="81" t="str">
        <f t="shared" ca="1" si="8"/>
        <v>Yes</v>
      </c>
      <c r="L36" s="82">
        <f t="shared" ca="1" si="9"/>
        <v>969</v>
      </c>
      <c r="M36" s="14">
        <f t="shared" ca="1" si="10"/>
        <v>0</v>
      </c>
      <c r="N36" s="14">
        <f t="shared" ca="1" si="11"/>
        <v>0</v>
      </c>
      <c r="O36" s="83">
        <f t="shared" ca="1" si="12"/>
        <v>0</v>
      </c>
      <c r="P36" s="14">
        <f t="shared" ca="1" si="13"/>
        <v>969</v>
      </c>
      <c r="Q36" s="84">
        <f t="shared" ca="1" si="14"/>
        <v>1.1823478565657526</v>
      </c>
      <c r="R36" s="14">
        <f t="shared" ca="1" si="15"/>
        <v>0</v>
      </c>
      <c r="S36" s="14">
        <f t="shared" ca="1" si="16"/>
        <v>0</v>
      </c>
      <c r="T36" s="14">
        <f t="shared" ca="1" si="17"/>
        <v>-10</v>
      </c>
      <c r="U36" s="14">
        <f t="shared" ca="1" si="18"/>
        <v>0</v>
      </c>
      <c r="V36" s="14">
        <f t="shared" ca="1" si="19"/>
        <v>-40</v>
      </c>
      <c r="W36" s="14">
        <f t="shared" ca="1" si="20"/>
        <v>-10</v>
      </c>
      <c r="X36" s="83">
        <f t="shared" ca="1" si="21"/>
        <v>0</v>
      </c>
      <c r="Y36" s="14">
        <f t="shared" ca="1" si="22"/>
        <v>909</v>
      </c>
      <c r="Z36" s="84">
        <f t="shared" ca="1" si="23"/>
        <v>1.1091871227603249</v>
      </c>
      <c r="AA36" s="17">
        <v>89</v>
      </c>
    </row>
    <row r="37" spans="1:27">
      <c r="A37" s="49">
        <f t="shared" ca="1" si="27"/>
        <v>45732</v>
      </c>
      <c r="B37" s="34">
        <f t="shared" ca="1" si="28"/>
        <v>1</v>
      </c>
      <c r="C37" s="49">
        <f ca="1">C34</f>
        <v>45719</v>
      </c>
      <c r="D37" s="3" t="str">
        <f>D34</f>
        <v>Younion</v>
      </c>
      <c r="H37" s="3" t="str">
        <f t="shared" ca="1" si="26"/>
        <v>3 Bedroom</v>
      </c>
      <c r="I37" s="35">
        <f t="shared" ca="1" si="6"/>
        <v>1</v>
      </c>
      <c r="J37" s="35">
        <f t="shared" ca="1" si="7"/>
        <v>1148</v>
      </c>
      <c r="K37" s="81" t="str">
        <f t="shared" ca="1" si="8"/>
        <v>Yes</v>
      </c>
      <c r="L37" s="82">
        <f t="shared" ca="1" si="9"/>
        <v>859</v>
      </c>
      <c r="M37" s="14">
        <f t="shared" ca="1" si="10"/>
        <v>0</v>
      </c>
      <c r="N37" s="14">
        <f t="shared" ca="1" si="11"/>
        <v>0</v>
      </c>
      <c r="O37" s="83">
        <f t="shared" ca="1" si="12"/>
        <v>0</v>
      </c>
      <c r="P37" s="14">
        <f t="shared" ca="1" si="13"/>
        <v>859</v>
      </c>
      <c r="Q37" s="84">
        <f t="shared" ca="1" si="14"/>
        <v>0.74825783972125437</v>
      </c>
      <c r="R37" s="14">
        <f t="shared" ca="1" si="15"/>
        <v>0</v>
      </c>
      <c r="S37" s="14">
        <f t="shared" ca="1" si="16"/>
        <v>0</v>
      </c>
      <c r="T37" s="14">
        <f t="shared" ca="1" si="17"/>
        <v>-10</v>
      </c>
      <c r="U37" s="14">
        <f t="shared" ca="1" si="18"/>
        <v>0</v>
      </c>
      <c r="V37" s="14">
        <f t="shared" ca="1" si="19"/>
        <v>-40</v>
      </c>
      <c r="W37" s="14">
        <f t="shared" ca="1" si="20"/>
        <v>-10</v>
      </c>
      <c r="X37" s="83">
        <f t="shared" ca="1" si="21"/>
        <v>0</v>
      </c>
      <c r="Y37" s="14">
        <f t="shared" ca="1" si="22"/>
        <v>799</v>
      </c>
      <c r="Z37" s="84">
        <f t="shared" ca="1" si="23"/>
        <v>0.69599303135888502</v>
      </c>
      <c r="AA37" s="17">
        <v>90</v>
      </c>
    </row>
    <row r="38" spans="1:27">
      <c r="A38" s="49">
        <f t="shared" ca="1" si="27"/>
        <v>45732</v>
      </c>
      <c r="B38" s="34">
        <f t="shared" ca="1" si="28"/>
        <v>1</v>
      </c>
      <c r="C38" s="49">
        <f ca="1">C34</f>
        <v>45719</v>
      </c>
      <c r="D38" s="3" t="str">
        <f>D34</f>
        <v>Younion</v>
      </c>
      <c r="H38" s="3" t="str">
        <f t="shared" ca="1" si="26"/>
        <v>4 Bedroom</v>
      </c>
      <c r="I38" s="35">
        <f t="shared" ca="1" si="6"/>
        <v>112</v>
      </c>
      <c r="J38" s="35">
        <f t="shared" ca="1" si="7"/>
        <v>1382.3928571428571</v>
      </c>
      <c r="K38" s="81" t="str">
        <f t="shared" ca="1" si="8"/>
        <v>Yes</v>
      </c>
      <c r="L38" s="82">
        <f t="shared" ca="1" si="9"/>
        <v>922.21428571428555</v>
      </c>
      <c r="M38" s="14">
        <f t="shared" ca="1" si="10"/>
        <v>0</v>
      </c>
      <c r="N38" s="14">
        <f t="shared" ca="1" si="11"/>
        <v>0</v>
      </c>
      <c r="O38" s="83">
        <f t="shared" ca="1" si="12"/>
        <v>0</v>
      </c>
      <c r="P38" s="14">
        <f t="shared" ca="1" si="13"/>
        <v>922.21428571428555</v>
      </c>
      <c r="Q38" s="84">
        <f t="shared" ca="1" si="14"/>
        <v>0.6699021151872393</v>
      </c>
      <c r="R38" s="14">
        <f t="shared" ca="1" si="15"/>
        <v>0</v>
      </c>
      <c r="S38" s="14">
        <f t="shared" ca="1" si="16"/>
        <v>0</v>
      </c>
      <c r="T38" s="14">
        <f t="shared" ca="1" si="17"/>
        <v>-10</v>
      </c>
      <c r="U38" s="14">
        <f t="shared" ca="1" si="18"/>
        <v>0</v>
      </c>
      <c r="V38" s="14">
        <f t="shared" ca="1" si="19"/>
        <v>-40</v>
      </c>
      <c r="W38" s="14">
        <f t="shared" ca="1" si="20"/>
        <v>-10</v>
      </c>
      <c r="X38" s="83">
        <f t="shared" ca="1" si="21"/>
        <v>0</v>
      </c>
      <c r="Y38" s="14">
        <f t="shared" ca="1" si="22"/>
        <v>862.21428571428555</v>
      </c>
      <c r="Z38" s="84">
        <f t="shared" ca="1" si="23"/>
        <v>0.62634075397268196</v>
      </c>
      <c r="AA38" s="17">
        <v>91</v>
      </c>
    </row>
    <row r="39" spans="1:27">
      <c r="A39" s="49">
        <f t="shared" ca="1" si="27"/>
        <v>45732</v>
      </c>
      <c r="B39" s="34">
        <f t="shared" ca="1" si="28"/>
        <v>1</v>
      </c>
      <c r="C39" s="49">
        <f ca="1">C34</f>
        <v>45719</v>
      </c>
      <c r="D39" s="3" t="str">
        <f>D34</f>
        <v>Younion</v>
      </c>
      <c r="H39" s="3" t="str">
        <f t="shared" ca="1" si="26"/>
        <v>5 Bedroom</v>
      </c>
      <c r="I39" s="35">
        <f t="shared" ca="1" si="6"/>
        <v>0</v>
      </c>
      <c r="J39" s="35">
        <f t="shared" ca="1" si="7"/>
        <v>0</v>
      </c>
      <c r="K39" s="81" t="str">
        <f t="shared" ca="1" si="8"/>
        <v>N/A</v>
      </c>
      <c r="L39" s="82">
        <f t="shared" ca="1" si="9"/>
        <v>0</v>
      </c>
      <c r="M39" s="14">
        <f t="shared" ca="1" si="10"/>
        <v>0</v>
      </c>
      <c r="N39" s="14">
        <f t="shared" ca="1" si="11"/>
        <v>0</v>
      </c>
      <c r="O39" s="83">
        <f t="shared" ca="1" si="12"/>
        <v>0</v>
      </c>
      <c r="P39" s="14">
        <f t="shared" ca="1" si="13"/>
        <v>0</v>
      </c>
      <c r="Q39" s="84">
        <f t="shared" ca="1" si="14"/>
        <v>0</v>
      </c>
      <c r="R39" s="14">
        <f t="shared" ca="1" si="15"/>
        <v>0</v>
      </c>
      <c r="S39" s="14">
        <f t="shared" ca="1" si="16"/>
        <v>0</v>
      </c>
      <c r="T39" s="14">
        <f t="shared" ca="1" si="17"/>
        <v>0</v>
      </c>
      <c r="U39" s="14">
        <f t="shared" ca="1" si="18"/>
        <v>0</v>
      </c>
      <c r="V39" s="14">
        <f t="shared" ca="1" si="19"/>
        <v>0</v>
      </c>
      <c r="W39" s="14">
        <f t="shared" ca="1" si="20"/>
        <v>0</v>
      </c>
      <c r="X39" s="83">
        <f t="shared" ca="1" si="21"/>
        <v>0</v>
      </c>
      <c r="Y39" s="14">
        <f t="shared" ca="1" si="22"/>
        <v>0</v>
      </c>
      <c r="Z39" s="84">
        <f t="shared" ca="1" si="23"/>
        <v>0</v>
      </c>
      <c r="AA39" s="17">
        <v>92</v>
      </c>
    </row>
    <row r="40" spans="1:27">
      <c r="A40" s="49">
        <f t="shared" ca="1" si="27"/>
        <v>45732</v>
      </c>
      <c r="B40" s="34">
        <f t="shared" ca="1" si="28"/>
        <v>1</v>
      </c>
      <c r="C40" s="49">
        <f ca="1">C34</f>
        <v>45719</v>
      </c>
      <c r="D40" s="3" t="str">
        <f>D34</f>
        <v>Younion</v>
      </c>
      <c r="E40" s="80">
        <f ca="1">IF(INDIRECT("$D"&amp;ROW())="","",INDIRECT("'"&amp;INDIRECT("$D"&amp;ROW())&amp; AH2))</f>
        <v>0.87</v>
      </c>
      <c r="F40" s="80">
        <f ca="1">IF(INDIRECT("$D"&amp;ROW())="","",INDIRECT("'"&amp;INDIRECT("$D"&amp;ROW())&amp; AH3))</f>
        <v>0.98</v>
      </c>
      <c r="G40" s="35">
        <f ca="1">IF(INDIRECT("$D"&amp;ROW())="","",INDIRECT("'"&amp;INDIRECT("$D"&amp;ROW())&amp; AH4))</f>
        <v>0</v>
      </c>
      <c r="H40" s="3" t="str">
        <f ca="1">IF(INDIRECT("$D"&amp;ROW())="","","Property")</f>
        <v>Property</v>
      </c>
      <c r="I40" s="35">
        <f t="shared" ca="1" si="6"/>
        <v>198</v>
      </c>
      <c r="J40" s="35">
        <f t="shared" ca="1" si="7"/>
        <v>1104.4040404040404</v>
      </c>
      <c r="K40" s="81" t="str">
        <f t="shared" ca="1" si="8"/>
        <v>Yes</v>
      </c>
      <c r="L40" s="82">
        <f t="shared" ca="1" si="9"/>
        <v>1003.6464646464647</v>
      </c>
      <c r="M40" s="14">
        <f t="shared" ca="1" si="10"/>
        <v>0</v>
      </c>
      <c r="N40" s="14">
        <f t="shared" ca="1" si="11"/>
        <v>0</v>
      </c>
      <c r="O40" s="83">
        <f t="shared" ca="1" si="12"/>
        <v>0</v>
      </c>
      <c r="P40" s="14">
        <f t="shared" ca="1" si="13"/>
        <v>1003.6464646464647</v>
      </c>
      <c r="Q40" s="84">
        <f t="shared" ca="1" si="14"/>
        <v>1.0732681437493199</v>
      </c>
      <c r="R40" s="14">
        <f t="shared" ca="1" si="15"/>
        <v>0</v>
      </c>
      <c r="S40" s="14">
        <f t="shared" ca="1" si="16"/>
        <v>0</v>
      </c>
      <c r="T40" s="14">
        <f t="shared" ca="1" si="17"/>
        <v>-10</v>
      </c>
      <c r="U40" s="14">
        <f t="shared" ca="1" si="18"/>
        <v>0</v>
      </c>
      <c r="V40" s="14">
        <f t="shared" ca="1" si="19"/>
        <v>-40</v>
      </c>
      <c r="W40" s="14">
        <f t="shared" ca="1" si="20"/>
        <v>-10</v>
      </c>
      <c r="X40" s="83">
        <f t="shared" ca="1" si="21"/>
        <v>0</v>
      </c>
      <c r="Y40" s="14">
        <f t="shared" ca="1" si="22"/>
        <v>943.64646464646466</v>
      </c>
      <c r="Z40" s="84">
        <f t="shared" ca="1" si="23"/>
        <v>1.0123354527839972</v>
      </c>
      <c r="AA40" s="17">
        <v>93</v>
      </c>
    </row>
    <row r="41" spans="1:27">
      <c r="A41" s="49">
        <f t="shared" ca="1" si="27"/>
        <v>45732</v>
      </c>
      <c r="B41" s="34">
        <f t="shared" ca="1" si="28"/>
        <v>1</v>
      </c>
      <c r="C41" s="49">
        <f ca="1">IF($D41="","",INDIRECT("'"&amp;$D41&amp;"'!B27"))</f>
        <v>0.77500000000000002</v>
      </c>
      <c r="D41" s="85" t="str">
        <f>IF(Data!A62="","",Data!A62)</f>
        <v xml:space="preserve">Hill Place </v>
      </c>
      <c r="H41" s="3" t="str">
        <f t="shared" ca="1" si="26"/>
        <v>Studio</v>
      </c>
      <c r="I41" s="35">
        <f t="shared" ca="1" si="6"/>
        <v>0</v>
      </c>
      <c r="J41" s="35">
        <f t="shared" ca="1" si="7"/>
        <v>0</v>
      </c>
      <c r="K41" s="81" t="str">
        <f t="shared" ca="1" si="8"/>
        <v>N/A</v>
      </c>
      <c r="L41" s="82">
        <f t="shared" ca="1" si="9"/>
        <v>0</v>
      </c>
      <c r="M41" s="14">
        <f t="shared" ca="1" si="10"/>
        <v>0</v>
      </c>
      <c r="N41" s="14">
        <f t="shared" ca="1" si="11"/>
        <v>0</v>
      </c>
      <c r="O41" s="83">
        <f t="shared" ca="1" si="12"/>
        <v>0</v>
      </c>
      <c r="P41" s="14">
        <f t="shared" ca="1" si="13"/>
        <v>0</v>
      </c>
      <c r="Q41" s="84">
        <f t="shared" ca="1" si="14"/>
        <v>0</v>
      </c>
      <c r="R41" s="14">
        <f t="shared" ca="1" si="15"/>
        <v>0</v>
      </c>
      <c r="S41" s="14">
        <f t="shared" ca="1" si="16"/>
        <v>0</v>
      </c>
      <c r="T41" s="14">
        <f t="shared" ca="1" si="17"/>
        <v>0</v>
      </c>
      <c r="U41" s="14">
        <f t="shared" ca="1" si="18"/>
        <v>0</v>
      </c>
      <c r="V41" s="14">
        <f t="shared" ca="1" si="19"/>
        <v>0</v>
      </c>
      <c r="W41" s="14">
        <f t="shared" ca="1" si="20"/>
        <v>0</v>
      </c>
      <c r="X41" s="83">
        <f t="shared" ca="1" si="21"/>
        <v>0</v>
      </c>
      <c r="Y41" s="14">
        <f t="shared" ca="1" si="22"/>
        <v>0</v>
      </c>
      <c r="Z41" s="84">
        <f t="shared" ca="1" si="23"/>
        <v>0</v>
      </c>
      <c r="AA41" s="17">
        <v>87</v>
      </c>
    </row>
    <row r="42" spans="1:27">
      <c r="A42" s="49">
        <f t="shared" ca="1" si="27"/>
        <v>45732</v>
      </c>
      <c r="B42" s="34">
        <f t="shared" ca="1" si="28"/>
        <v>1</v>
      </c>
      <c r="C42" s="49">
        <f ca="1">C41</f>
        <v>0.77500000000000002</v>
      </c>
      <c r="D42" s="3" t="str">
        <f>D41</f>
        <v xml:space="preserve">Hill Place </v>
      </c>
      <c r="H42" s="3" t="str">
        <f t="shared" ca="1" si="26"/>
        <v>1 Bedroom</v>
      </c>
      <c r="I42" s="35">
        <f t="shared" ca="1" si="6"/>
        <v>48</v>
      </c>
      <c r="J42" s="35">
        <f t="shared" ca="1" si="7"/>
        <v>545</v>
      </c>
      <c r="K42" s="81" t="str">
        <f t="shared" ca="1" si="8"/>
        <v>Yes</v>
      </c>
      <c r="L42" s="82">
        <f t="shared" ca="1" si="9"/>
        <v>1440</v>
      </c>
      <c r="M42" s="14">
        <f t="shared" ca="1" si="10"/>
        <v>0</v>
      </c>
      <c r="N42" s="14">
        <f t="shared" ca="1" si="11"/>
        <v>0</v>
      </c>
      <c r="O42" s="83">
        <f t="shared" ca="1" si="12"/>
        <v>0</v>
      </c>
      <c r="P42" s="14">
        <f t="shared" ca="1" si="13"/>
        <v>1440</v>
      </c>
      <c r="Q42" s="84">
        <f t="shared" ca="1" si="14"/>
        <v>2.6422018348623855</v>
      </c>
      <c r="R42" s="14">
        <f t="shared" ca="1" si="15"/>
        <v>0</v>
      </c>
      <c r="S42" s="14">
        <f t="shared" ca="1" si="16"/>
        <v>0</v>
      </c>
      <c r="T42" s="14">
        <f t="shared" ca="1" si="17"/>
        <v>0</v>
      </c>
      <c r="U42" s="14">
        <f t="shared" ca="1" si="18"/>
        <v>0</v>
      </c>
      <c r="V42" s="14">
        <f t="shared" ca="1" si="19"/>
        <v>-40</v>
      </c>
      <c r="W42" s="14">
        <f t="shared" ca="1" si="20"/>
        <v>-15</v>
      </c>
      <c r="X42" s="83">
        <f t="shared" ca="1" si="21"/>
        <v>0</v>
      </c>
      <c r="Y42" s="14">
        <f t="shared" ca="1" si="22"/>
        <v>1385</v>
      </c>
      <c r="Z42" s="84">
        <f t="shared" ca="1" si="23"/>
        <v>2.5412844036697249</v>
      </c>
      <c r="AA42" s="17">
        <v>88</v>
      </c>
    </row>
    <row r="43" spans="1:27">
      <c r="A43" s="49">
        <f t="shared" ca="1" si="27"/>
        <v>45732</v>
      </c>
      <c r="B43" s="34">
        <f t="shared" ca="1" si="28"/>
        <v>1</v>
      </c>
      <c r="C43" s="49">
        <f ca="1">C41</f>
        <v>0.77500000000000002</v>
      </c>
      <c r="D43" s="3" t="str">
        <f>D41</f>
        <v xml:space="preserve">Hill Place </v>
      </c>
      <c r="H43" s="3" t="str">
        <f t="shared" ca="1" si="26"/>
        <v>2 Bedroom</v>
      </c>
      <c r="I43" s="35">
        <f t="shared" ca="1" si="6"/>
        <v>84</v>
      </c>
      <c r="J43" s="35">
        <f t="shared" ca="1" si="7"/>
        <v>844</v>
      </c>
      <c r="K43" s="81" t="str">
        <f t="shared" ca="1" si="8"/>
        <v>Yes</v>
      </c>
      <c r="L43" s="82">
        <f t="shared" ca="1" si="9"/>
        <v>965</v>
      </c>
      <c r="M43" s="14">
        <f t="shared" ca="1" si="10"/>
        <v>0</v>
      </c>
      <c r="N43" s="14">
        <f t="shared" ca="1" si="11"/>
        <v>0</v>
      </c>
      <c r="O43" s="83">
        <f t="shared" ca="1" si="12"/>
        <v>0</v>
      </c>
      <c r="P43" s="14">
        <f t="shared" ca="1" si="13"/>
        <v>965</v>
      </c>
      <c r="Q43" s="84">
        <f t="shared" ca="1" si="14"/>
        <v>1.1433649289099526</v>
      </c>
      <c r="R43" s="14">
        <f t="shared" ca="1" si="15"/>
        <v>0</v>
      </c>
      <c r="S43" s="14">
        <f t="shared" ca="1" si="16"/>
        <v>0</v>
      </c>
      <c r="T43" s="14">
        <f t="shared" ca="1" si="17"/>
        <v>0</v>
      </c>
      <c r="U43" s="14">
        <f t="shared" ca="1" si="18"/>
        <v>0</v>
      </c>
      <c r="V43" s="14">
        <f t="shared" ca="1" si="19"/>
        <v>-40</v>
      </c>
      <c r="W43" s="14">
        <f t="shared" ca="1" si="20"/>
        <v>-15</v>
      </c>
      <c r="X43" s="83">
        <f t="shared" ca="1" si="21"/>
        <v>0</v>
      </c>
      <c r="Y43" s="14">
        <f t="shared" ca="1" si="22"/>
        <v>910</v>
      </c>
      <c r="Z43" s="84">
        <f t="shared" ca="1" si="23"/>
        <v>1.0781990521327014</v>
      </c>
      <c r="AA43" s="17">
        <v>89</v>
      </c>
    </row>
    <row r="44" spans="1:27">
      <c r="A44" s="49">
        <f t="shared" ca="1" si="27"/>
        <v>45732</v>
      </c>
      <c r="B44" s="34">
        <f t="shared" ca="1" si="28"/>
        <v>1</v>
      </c>
      <c r="C44" s="49">
        <f ca="1">C41</f>
        <v>0.77500000000000002</v>
      </c>
      <c r="D44" s="3" t="str">
        <f>D41</f>
        <v xml:space="preserve">Hill Place </v>
      </c>
      <c r="H44" s="3" t="str">
        <f t="shared" ca="1" si="26"/>
        <v>3 Bedroom</v>
      </c>
      <c r="I44" s="35">
        <f t="shared" ca="1" si="6"/>
        <v>0</v>
      </c>
      <c r="J44" s="35">
        <f t="shared" ca="1" si="7"/>
        <v>0</v>
      </c>
      <c r="K44" s="81" t="str">
        <f t="shared" ca="1" si="8"/>
        <v>N/A</v>
      </c>
      <c r="L44" s="82">
        <f t="shared" ca="1" si="9"/>
        <v>0</v>
      </c>
      <c r="M44" s="14">
        <f t="shared" ca="1" si="10"/>
        <v>0</v>
      </c>
      <c r="N44" s="14">
        <f t="shared" ca="1" si="11"/>
        <v>0</v>
      </c>
      <c r="O44" s="83">
        <f t="shared" ca="1" si="12"/>
        <v>0</v>
      </c>
      <c r="P44" s="14">
        <f t="shared" ca="1" si="13"/>
        <v>0</v>
      </c>
      <c r="Q44" s="84">
        <f t="shared" ca="1" si="14"/>
        <v>0</v>
      </c>
      <c r="R44" s="14">
        <f t="shared" ca="1" si="15"/>
        <v>0</v>
      </c>
      <c r="S44" s="14">
        <f t="shared" ca="1" si="16"/>
        <v>0</v>
      </c>
      <c r="T44" s="14">
        <f t="shared" ca="1" si="17"/>
        <v>0</v>
      </c>
      <c r="U44" s="14">
        <f t="shared" ca="1" si="18"/>
        <v>0</v>
      </c>
      <c r="V44" s="14">
        <f t="shared" ca="1" si="19"/>
        <v>0</v>
      </c>
      <c r="W44" s="14">
        <f t="shared" ca="1" si="20"/>
        <v>0</v>
      </c>
      <c r="X44" s="83">
        <f t="shared" ca="1" si="21"/>
        <v>0</v>
      </c>
      <c r="Y44" s="14">
        <f t="shared" ca="1" si="22"/>
        <v>0</v>
      </c>
      <c r="Z44" s="84">
        <f t="shared" ca="1" si="23"/>
        <v>0</v>
      </c>
      <c r="AA44" s="17">
        <v>90</v>
      </c>
    </row>
    <row r="45" spans="1:27">
      <c r="A45" s="49">
        <f t="shared" ca="1" si="27"/>
        <v>45732</v>
      </c>
      <c r="B45" s="34">
        <f t="shared" ca="1" si="28"/>
        <v>1</v>
      </c>
      <c r="C45" s="49">
        <f ca="1">C41</f>
        <v>0.77500000000000002</v>
      </c>
      <c r="D45" s="3" t="str">
        <f>D41</f>
        <v xml:space="preserve">Hill Place </v>
      </c>
      <c r="H45" s="3" t="str">
        <f t="shared" ca="1" si="26"/>
        <v>4 Bedroom</v>
      </c>
      <c r="I45" s="35">
        <f t="shared" ca="1" si="6"/>
        <v>156</v>
      </c>
      <c r="J45" s="35">
        <f t="shared" ca="1" si="7"/>
        <v>1348</v>
      </c>
      <c r="K45" s="81" t="str">
        <f t="shared" ca="1" si="8"/>
        <v>Yes</v>
      </c>
      <c r="L45" s="82">
        <f t="shared" ca="1" si="9"/>
        <v>865</v>
      </c>
      <c r="M45" s="14">
        <f t="shared" ca="1" si="10"/>
        <v>0</v>
      </c>
      <c r="N45" s="14">
        <f t="shared" ca="1" si="11"/>
        <v>0</v>
      </c>
      <c r="O45" s="83">
        <f t="shared" ca="1" si="12"/>
        <v>0</v>
      </c>
      <c r="P45" s="14">
        <f t="shared" ca="1" si="13"/>
        <v>865</v>
      </c>
      <c r="Q45" s="84">
        <f t="shared" ca="1" si="14"/>
        <v>0.64169139465875358</v>
      </c>
      <c r="R45" s="14">
        <f t="shared" ca="1" si="15"/>
        <v>0</v>
      </c>
      <c r="S45" s="14">
        <f t="shared" ca="1" si="16"/>
        <v>0</v>
      </c>
      <c r="T45" s="14">
        <f t="shared" ca="1" si="17"/>
        <v>0</v>
      </c>
      <c r="U45" s="14">
        <f t="shared" ca="1" si="18"/>
        <v>0</v>
      </c>
      <c r="V45" s="14">
        <f t="shared" ca="1" si="19"/>
        <v>-40</v>
      </c>
      <c r="W45" s="14">
        <f t="shared" ca="1" si="20"/>
        <v>-15</v>
      </c>
      <c r="X45" s="83">
        <f t="shared" ca="1" si="21"/>
        <v>0</v>
      </c>
      <c r="Y45" s="14">
        <f t="shared" ca="1" si="22"/>
        <v>810</v>
      </c>
      <c r="Z45" s="84">
        <f t="shared" ca="1" si="23"/>
        <v>0.60089020771513357</v>
      </c>
      <c r="AA45" s="17">
        <v>91</v>
      </c>
    </row>
    <row r="46" spans="1:27">
      <c r="A46" s="49">
        <f t="shared" ca="1" si="27"/>
        <v>45732</v>
      </c>
      <c r="B46" s="34">
        <f t="shared" ca="1" si="28"/>
        <v>1</v>
      </c>
      <c r="C46" s="49">
        <f ca="1">C41</f>
        <v>0.77500000000000002</v>
      </c>
      <c r="D46" s="3" t="str">
        <f>D41</f>
        <v xml:space="preserve">Hill Place </v>
      </c>
      <c r="H46" s="3" t="str">
        <f t="shared" ca="1" si="26"/>
        <v>5 Bedroom</v>
      </c>
      <c r="I46" s="35">
        <f t="shared" ca="1" si="6"/>
        <v>0</v>
      </c>
      <c r="J46" s="35">
        <f t="shared" ca="1" si="7"/>
        <v>0</v>
      </c>
      <c r="K46" s="81" t="str">
        <f t="shared" ca="1" si="8"/>
        <v>N/A</v>
      </c>
      <c r="L46" s="82">
        <f t="shared" ca="1" si="9"/>
        <v>0</v>
      </c>
      <c r="M46" s="14">
        <f t="shared" ca="1" si="10"/>
        <v>0</v>
      </c>
      <c r="N46" s="14">
        <f t="shared" ca="1" si="11"/>
        <v>0</v>
      </c>
      <c r="O46" s="83">
        <f t="shared" ca="1" si="12"/>
        <v>0</v>
      </c>
      <c r="P46" s="14">
        <f t="shared" ca="1" si="13"/>
        <v>0</v>
      </c>
      <c r="Q46" s="84">
        <f t="shared" ca="1" si="14"/>
        <v>0</v>
      </c>
      <c r="R46" s="14">
        <f t="shared" ca="1" si="15"/>
        <v>0</v>
      </c>
      <c r="S46" s="14">
        <f t="shared" ca="1" si="16"/>
        <v>0</v>
      </c>
      <c r="T46" s="14">
        <f t="shared" ca="1" si="17"/>
        <v>0</v>
      </c>
      <c r="U46" s="14">
        <f t="shared" ca="1" si="18"/>
        <v>0</v>
      </c>
      <c r="V46" s="14">
        <f t="shared" ca="1" si="19"/>
        <v>0</v>
      </c>
      <c r="W46" s="14">
        <f t="shared" ca="1" si="20"/>
        <v>0</v>
      </c>
      <c r="X46" s="83">
        <f t="shared" ca="1" si="21"/>
        <v>0</v>
      </c>
      <c r="Y46" s="14">
        <f t="shared" ca="1" si="22"/>
        <v>0</v>
      </c>
      <c r="Z46" s="84">
        <f t="shared" ca="1" si="23"/>
        <v>0</v>
      </c>
      <c r="AA46" s="17">
        <v>92</v>
      </c>
    </row>
    <row r="47" spans="1:27">
      <c r="A47" s="49">
        <f t="shared" ca="1" si="27"/>
        <v>45732</v>
      </c>
      <c r="B47" s="34">
        <f t="shared" ca="1" si="28"/>
        <v>1</v>
      </c>
      <c r="C47" s="49">
        <f ca="1">C41</f>
        <v>0.77500000000000002</v>
      </c>
      <c r="D47" s="3" t="str">
        <f>D41</f>
        <v xml:space="preserve">Hill Place </v>
      </c>
      <c r="E47" s="80">
        <f ca="1">IF(INDIRECT("$D"&amp;ROW())="","",INDIRECT("'"&amp;INDIRECT("$D"&amp;ROW())&amp; AH2))</f>
        <v>0.82379999999999998</v>
      </c>
      <c r="F47" s="80">
        <f ca="1">IF(INDIRECT("$D"&amp;ROW())="","",INDIRECT("'"&amp;INDIRECT("$D"&amp;ROW())&amp; AH3))</f>
        <v>0.8569</v>
      </c>
      <c r="G47" s="35">
        <f ca="1">IF(INDIRECT("$D"&amp;ROW())="","",INDIRECT("'"&amp;INDIRECT("$D"&amp;ROW())&amp; AH4))</f>
        <v>10</v>
      </c>
      <c r="H47" s="3" t="str">
        <f ca="1">IF(INDIRECT("$D"&amp;ROW())="","","Property")</f>
        <v>Property</v>
      </c>
      <c r="I47" s="35">
        <f t="shared" ca="1" si="6"/>
        <v>288</v>
      </c>
      <c r="J47" s="35">
        <f t="shared" ca="1" si="7"/>
        <v>1067.1666666666667</v>
      </c>
      <c r="K47" s="81" t="str">
        <f t="shared" ca="1" si="8"/>
        <v>Yes</v>
      </c>
      <c r="L47" s="82">
        <f t="shared" ca="1" si="9"/>
        <v>990</v>
      </c>
      <c r="M47" s="14">
        <f t="shared" ca="1" si="10"/>
        <v>0</v>
      </c>
      <c r="N47" s="14">
        <f t="shared" ca="1" si="11"/>
        <v>0</v>
      </c>
      <c r="O47" s="83">
        <f t="shared" ca="1" si="12"/>
        <v>0</v>
      </c>
      <c r="P47" s="14">
        <f t="shared" ca="1" si="13"/>
        <v>990</v>
      </c>
      <c r="Q47" s="84">
        <f t="shared" ca="1" si="14"/>
        <v>1.1214312488492919</v>
      </c>
      <c r="R47" s="14">
        <f t="shared" ca="1" si="15"/>
        <v>0</v>
      </c>
      <c r="S47" s="14">
        <f t="shared" ca="1" si="16"/>
        <v>0</v>
      </c>
      <c r="T47" s="14">
        <f t="shared" ca="1" si="17"/>
        <v>0</v>
      </c>
      <c r="U47" s="14">
        <f t="shared" ca="1" si="18"/>
        <v>0</v>
      </c>
      <c r="V47" s="14">
        <f t="shared" ca="1" si="19"/>
        <v>-40</v>
      </c>
      <c r="W47" s="14">
        <f t="shared" ca="1" si="20"/>
        <v>-15</v>
      </c>
      <c r="X47" s="83">
        <f t="shared" ca="1" si="21"/>
        <v>0</v>
      </c>
      <c r="Y47" s="14">
        <f t="shared" ca="1" si="22"/>
        <v>935</v>
      </c>
      <c r="Z47" s="84">
        <f t="shared" ca="1" si="23"/>
        <v>1.0635043199960228</v>
      </c>
      <c r="AA47" s="17">
        <v>93</v>
      </c>
    </row>
    <row r="48" spans="1:27">
      <c r="A48" s="49">
        <f t="shared" ca="1" si="27"/>
        <v>45732</v>
      </c>
      <c r="B48" s="34">
        <f t="shared" ca="1" si="28"/>
        <v>1</v>
      </c>
      <c r="C48" s="49">
        <f ca="1">IF(INDIRECT("$D"&amp;ROW())="","",INDIRECT("'"&amp;INDIRECT("$D"&amp;ROW()) &amp; AH1))</f>
        <v>45709</v>
      </c>
      <c r="D48" s="85" t="str">
        <f>IF(Data!A63="","",Data!A63)</f>
        <v>Locale</v>
      </c>
      <c r="H48" s="3" t="str">
        <f t="shared" ca="1" si="26"/>
        <v>Studio</v>
      </c>
      <c r="I48" s="35">
        <f t="shared" ca="1" si="6"/>
        <v>0</v>
      </c>
      <c r="J48" s="35">
        <f t="shared" ca="1" si="7"/>
        <v>0</v>
      </c>
      <c r="K48" s="81" t="str">
        <f t="shared" ca="1" si="8"/>
        <v>N/A</v>
      </c>
      <c r="L48" s="82">
        <f t="shared" ca="1" si="9"/>
        <v>0</v>
      </c>
      <c r="M48" s="14">
        <f t="shared" ca="1" si="10"/>
        <v>0</v>
      </c>
      <c r="N48" s="14">
        <f t="shared" ca="1" si="11"/>
        <v>0</v>
      </c>
      <c r="O48" s="83">
        <f t="shared" ca="1" si="12"/>
        <v>0</v>
      </c>
      <c r="P48" s="14">
        <f t="shared" ca="1" si="13"/>
        <v>0</v>
      </c>
      <c r="Q48" s="84">
        <f t="shared" ca="1" si="14"/>
        <v>0</v>
      </c>
      <c r="R48" s="14">
        <f t="shared" ca="1" si="15"/>
        <v>0</v>
      </c>
      <c r="S48" s="14">
        <f t="shared" ca="1" si="16"/>
        <v>0</v>
      </c>
      <c r="T48" s="14">
        <f t="shared" ca="1" si="17"/>
        <v>0</v>
      </c>
      <c r="U48" s="14">
        <f t="shared" ca="1" si="18"/>
        <v>0</v>
      </c>
      <c r="V48" s="14">
        <f t="shared" ca="1" si="19"/>
        <v>0</v>
      </c>
      <c r="W48" s="14">
        <f t="shared" ca="1" si="20"/>
        <v>0</v>
      </c>
      <c r="X48" s="83">
        <f t="shared" ca="1" si="21"/>
        <v>0</v>
      </c>
      <c r="Y48" s="14">
        <f t="shared" ca="1" si="22"/>
        <v>0</v>
      </c>
      <c r="Z48" s="84">
        <f t="shared" ca="1" si="23"/>
        <v>0</v>
      </c>
      <c r="AA48" s="17">
        <v>87</v>
      </c>
    </row>
    <row r="49" spans="1:27">
      <c r="A49" s="49">
        <f t="shared" ca="1" si="27"/>
        <v>45732</v>
      </c>
      <c r="B49" s="34">
        <f t="shared" ca="1" si="28"/>
        <v>1</v>
      </c>
      <c r="C49" s="49">
        <f ca="1">C48</f>
        <v>45709</v>
      </c>
      <c r="D49" s="3" t="str">
        <f>D48</f>
        <v>Locale</v>
      </c>
      <c r="H49" s="3" t="str">
        <f t="shared" ca="1" si="26"/>
        <v>1 Bedroom</v>
      </c>
      <c r="I49" s="35">
        <f t="shared" ca="1" si="6"/>
        <v>0</v>
      </c>
      <c r="J49" s="35">
        <f t="shared" ca="1" si="7"/>
        <v>0</v>
      </c>
      <c r="K49" s="81" t="str">
        <f t="shared" ca="1" si="8"/>
        <v>N/A</v>
      </c>
      <c r="L49" s="82">
        <f t="shared" ca="1" si="9"/>
        <v>0</v>
      </c>
      <c r="M49" s="14">
        <f t="shared" ca="1" si="10"/>
        <v>0</v>
      </c>
      <c r="N49" s="14">
        <f t="shared" ca="1" si="11"/>
        <v>0</v>
      </c>
      <c r="O49" s="83">
        <f t="shared" ca="1" si="12"/>
        <v>0</v>
      </c>
      <c r="P49" s="14">
        <f t="shared" ca="1" si="13"/>
        <v>0</v>
      </c>
      <c r="Q49" s="84">
        <f t="shared" ca="1" si="14"/>
        <v>0</v>
      </c>
      <c r="R49" s="14">
        <f t="shared" ca="1" si="15"/>
        <v>0</v>
      </c>
      <c r="S49" s="14">
        <f t="shared" ca="1" si="16"/>
        <v>0</v>
      </c>
      <c r="T49" s="14">
        <f t="shared" ca="1" si="17"/>
        <v>0</v>
      </c>
      <c r="U49" s="14">
        <f t="shared" ca="1" si="18"/>
        <v>0</v>
      </c>
      <c r="V49" s="14">
        <f t="shared" ca="1" si="19"/>
        <v>0</v>
      </c>
      <c r="W49" s="14">
        <f t="shared" ca="1" si="20"/>
        <v>0</v>
      </c>
      <c r="X49" s="83">
        <f t="shared" ca="1" si="21"/>
        <v>0</v>
      </c>
      <c r="Y49" s="14">
        <f t="shared" ca="1" si="22"/>
        <v>0</v>
      </c>
      <c r="Z49" s="84">
        <f t="shared" ca="1" si="23"/>
        <v>0</v>
      </c>
      <c r="AA49" s="17">
        <v>88</v>
      </c>
    </row>
    <row r="50" spans="1:27">
      <c r="A50" s="49">
        <f t="shared" ca="1" si="27"/>
        <v>45732</v>
      </c>
      <c r="B50" s="34">
        <f t="shared" ca="1" si="28"/>
        <v>1</v>
      </c>
      <c r="C50" s="49">
        <f ca="1">C48</f>
        <v>45709</v>
      </c>
      <c r="D50" s="3" t="str">
        <f>D48</f>
        <v>Locale</v>
      </c>
      <c r="H50" s="3" t="str">
        <f t="shared" ca="1" si="26"/>
        <v>2 Bedroom</v>
      </c>
      <c r="I50" s="35">
        <f t="shared" ca="1" si="6"/>
        <v>34</v>
      </c>
      <c r="J50" s="35">
        <f t="shared" ca="1" si="7"/>
        <v>878.08823529411757</v>
      </c>
      <c r="K50" s="81" t="str">
        <f t="shared" ca="1" si="8"/>
        <v>Yes</v>
      </c>
      <c r="L50" s="82">
        <f t="shared" ca="1" si="9"/>
        <v>902.23529411764707</v>
      </c>
      <c r="M50" s="14">
        <f t="shared" ca="1" si="10"/>
        <v>0</v>
      </c>
      <c r="N50" s="14">
        <f t="shared" ca="1" si="11"/>
        <v>0</v>
      </c>
      <c r="O50" s="83">
        <f t="shared" ca="1" si="12"/>
        <v>0</v>
      </c>
      <c r="P50" s="14">
        <f t="shared" ca="1" si="13"/>
        <v>902.23529411764707</v>
      </c>
      <c r="Q50" s="84">
        <f t="shared" ca="1" si="14"/>
        <v>1.027548931297102</v>
      </c>
      <c r="R50" s="14">
        <f t="shared" ca="1" si="15"/>
        <v>0</v>
      </c>
      <c r="S50" s="14">
        <f t="shared" ca="1" si="16"/>
        <v>0</v>
      </c>
      <c r="T50" s="14">
        <f t="shared" ca="1" si="17"/>
        <v>0</v>
      </c>
      <c r="U50" s="14">
        <f t="shared" ca="1" si="18"/>
        <v>0</v>
      </c>
      <c r="V50" s="14">
        <f t="shared" ca="1" si="19"/>
        <v>-40</v>
      </c>
      <c r="W50" s="14">
        <f t="shared" ca="1" si="20"/>
        <v>-18</v>
      </c>
      <c r="X50" s="83">
        <f t="shared" ca="1" si="21"/>
        <v>0</v>
      </c>
      <c r="Y50" s="14">
        <f t="shared" ca="1" si="22"/>
        <v>844.23529411764707</v>
      </c>
      <c r="Z50" s="84">
        <f t="shared" ca="1" si="23"/>
        <v>0.96149481957962457</v>
      </c>
      <c r="AA50" s="17">
        <v>89</v>
      </c>
    </row>
    <row r="51" spans="1:27">
      <c r="A51" s="49">
        <f t="shared" ca="1" si="27"/>
        <v>45732</v>
      </c>
      <c r="B51" s="34">
        <f t="shared" ca="1" si="28"/>
        <v>1</v>
      </c>
      <c r="C51" s="49">
        <f ca="1">C48</f>
        <v>45709</v>
      </c>
      <c r="D51" s="3" t="str">
        <f>D48</f>
        <v>Locale</v>
      </c>
      <c r="H51" s="3" t="str">
        <f t="shared" ca="1" si="26"/>
        <v>3 Bedroom</v>
      </c>
      <c r="I51" s="35">
        <f t="shared" ca="1" si="6"/>
        <v>0</v>
      </c>
      <c r="J51" s="35">
        <f t="shared" ca="1" si="7"/>
        <v>0</v>
      </c>
      <c r="K51" s="81" t="str">
        <f t="shared" ca="1" si="8"/>
        <v>N/A</v>
      </c>
      <c r="L51" s="82">
        <f t="shared" ca="1" si="9"/>
        <v>0</v>
      </c>
      <c r="M51" s="14">
        <f t="shared" ca="1" si="10"/>
        <v>0</v>
      </c>
      <c r="N51" s="14">
        <f t="shared" ca="1" si="11"/>
        <v>0</v>
      </c>
      <c r="O51" s="83">
        <f t="shared" ca="1" si="12"/>
        <v>0</v>
      </c>
      <c r="P51" s="14">
        <f t="shared" ca="1" si="13"/>
        <v>0</v>
      </c>
      <c r="Q51" s="84">
        <f t="shared" ca="1" si="14"/>
        <v>0</v>
      </c>
      <c r="R51" s="14">
        <f t="shared" ca="1" si="15"/>
        <v>0</v>
      </c>
      <c r="S51" s="14">
        <f t="shared" ca="1" si="16"/>
        <v>0</v>
      </c>
      <c r="T51" s="14">
        <f t="shared" ca="1" si="17"/>
        <v>0</v>
      </c>
      <c r="U51" s="14">
        <f t="shared" ca="1" si="18"/>
        <v>0</v>
      </c>
      <c r="V51" s="14">
        <f t="shared" ca="1" si="19"/>
        <v>0</v>
      </c>
      <c r="W51" s="14">
        <f t="shared" ca="1" si="20"/>
        <v>0</v>
      </c>
      <c r="X51" s="83">
        <f t="shared" ca="1" si="21"/>
        <v>0</v>
      </c>
      <c r="Y51" s="14">
        <f t="shared" ca="1" si="22"/>
        <v>0</v>
      </c>
      <c r="Z51" s="84">
        <f t="shared" ca="1" si="23"/>
        <v>0</v>
      </c>
      <c r="AA51" s="17">
        <v>90</v>
      </c>
    </row>
    <row r="52" spans="1:27">
      <c r="A52" s="49">
        <f t="shared" ca="1" si="27"/>
        <v>45732</v>
      </c>
      <c r="B52" s="34">
        <f t="shared" ca="1" si="28"/>
        <v>1</v>
      </c>
      <c r="C52" s="49">
        <f ca="1">C48</f>
        <v>45709</v>
      </c>
      <c r="D52" s="3" t="str">
        <f>D48</f>
        <v>Locale</v>
      </c>
      <c r="H52" s="3" t="str">
        <f t="shared" ca="1" si="26"/>
        <v>4 Bedroom</v>
      </c>
      <c r="I52" s="35">
        <f t="shared" ca="1" si="6"/>
        <v>146</v>
      </c>
      <c r="J52" s="35">
        <f t="shared" ca="1" si="7"/>
        <v>1408.8356164383561</v>
      </c>
      <c r="K52" s="81" t="str">
        <f t="shared" ca="1" si="8"/>
        <v>Yes</v>
      </c>
      <c r="L52" s="82">
        <f t="shared" ca="1" si="9"/>
        <v>729.60273972602738</v>
      </c>
      <c r="M52" s="14">
        <f t="shared" ca="1" si="10"/>
        <v>0</v>
      </c>
      <c r="N52" s="14">
        <f t="shared" ca="1" si="11"/>
        <v>0</v>
      </c>
      <c r="O52" s="83">
        <f t="shared" ca="1" si="12"/>
        <v>0</v>
      </c>
      <c r="P52" s="14">
        <f t="shared" ca="1" si="13"/>
        <v>729.60273972602738</v>
      </c>
      <c r="Q52" s="84">
        <f t="shared" ca="1" si="14"/>
        <v>0.5179522416626634</v>
      </c>
      <c r="R52" s="14">
        <f t="shared" ca="1" si="15"/>
        <v>0</v>
      </c>
      <c r="S52" s="14">
        <f t="shared" ca="1" si="16"/>
        <v>0</v>
      </c>
      <c r="T52" s="14">
        <f t="shared" ca="1" si="17"/>
        <v>0</v>
      </c>
      <c r="U52" s="14">
        <f t="shared" ca="1" si="18"/>
        <v>0</v>
      </c>
      <c r="V52" s="14">
        <f t="shared" ca="1" si="19"/>
        <v>-40</v>
      </c>
      <c r="W52" s="14">
        <f t="shared" ca="1" si="20"/>
        <v>-18</v>
      </c>
      <c r="X52" s="83">
        <f t="shared" ca="1" si="21"/>
        <v>0</v>
      </c>
      <c r="Y52" s="14">
        <f t="shared" ca="1" si="22"/>
        <v>671.60273972602738</v>
      </c>
      <c r="Z52" s="84">
        <f t="shared" ca="1" si="23"/>
        <v>0.47677716841854278</v>
      </c>
      <c r="AA52" s="17">
        <v>91</v>
      </c>
    </row>
    <row r="53" spans="1:27">
      <c r="A53" s="49">
        <f t="shared" ca="1" si="27"/>
        <v>45732</v>
      </c>
      <c r="B53" s="34">
        <f t="shared" ca="1" si="28"/>
        <v>1</v>
      </c>
      <c r="C53" s="49">
        <f ca="1">C48</f>
        <v>45709</v>
      </c>
      <c r="D53" s="3" t="str">
        <f>D48</f>
        <v>Locale</v>
      </c>
      <c r="H53" s="3" t="str">
        <f t="shared" ca="1" si="26"/>
        <v>5 Bedroom</v>
      </c>
      <c r="I53" s="35">
        <f t="shared" ca="1" si="6"/>
        <v>0</v>
      </c>
      <c r="J53" s="35">
        <f t="shared" ca="1" si="7"/>
        <v>0</v>
      </c>
      <c r="K53" s="81" t="str">
        <f t="shared" ca="1" si="8"/>
        <v>N/A</v>
      </c>
      <c r="L53" s="82">
        <f t="shared" ca="1" si="9"/>
        <v>0</v>
      </c>
      <c r="M53" s="14">
        <f t="shared" ca="1" si="10"/>
        <v>0</v>
      </c>
      <c r="N53" s="14">
        <f t="shared" ca="1" si="11"/>
        <v>0</v>
      </c>
      <c r="O53" s="83">
        <f t="shared" ca="1" si="12"/>
        <v>0</v>
      </c>
      <c r="P53" s="14">
        <f t="shared" ca="1" si="13"/>
        <v>0</v>
      </c>
      <c r="Q53" s="84">
        <f t="shared" ca="1" si="14"/>
        <v>0</v>
      </c>
      <c r="R53" s="14">
        <f t="shared" ca="1" si="15"/>
        <v>0</v>
      </c>
      <c r="S53" s="14">
        <f t="shared" ca="1" si="16"/>
        <v>0</v>
      </c>
      <c r="T53" s="14">
        <f t="shared" ca="1" si="17"/>
        <v>0</v>
      </c>
      <c r="U53" s="14">
        <f t="shared" ca="1" si="18"/>
        <v>0</v>
      </c>
      <c r="V53" s="14">
        <f t="shared" ca="1" si="19"/>
        <v>0</v>
      </c>
      <c r="W53" s="14">
        <f t="shared" ca="1" si="20"/>
        <v>0</v>
      </c>
      <c r="X53" s="83">
        <f t="shared" ca="1" si="21"/>
        <v>0</v>
      </c>
      <c r="Y53" s="14">
        <f t="shared" ca="1" si="22"/>
        <v>0</v>
      </c>
      <c r="Z53" s="84">
        <f t="shared" ca="1" si="23"/>
        <v>0</v>
      </c>
      <c r="AA53" s="17">
        <v>92</v>
      </c>
    </row>
    <row r="54" spans="1:27">
      <c r="A54" s="49">
        <f t="shared" ca="1" si="27"/>
        <v>45732</v>
      </c>
      <c r="B54" s="34">
        <f t="shared" ca="1" si="28"/>
        <v>1</v>
      </c>
      <c r="C54" s="49">
        <f ca="1">C48</f>
        <v>45709</v>
      </c>
      <c r="D54" s="3" t="str">
        <f>D48</f>
        <v>Locale</v>
      </c>
      <c r="E54" s="80">
        <f ca="1">IF(INDIRECT("$D"&amp;ROW())="","",INDIRECT("'"&amp;INDIRECT("$D"&amp;ROW())&amp; AH2))</f>
        <v>0.73</v>
      </c>
      <c r="F54" s="80">
        <f ca="1">IF(INDIRECT("$D"&amp;ROW())="","",INDIRECT("'"&amp;INDIRECT("$D"&amp;ROW())&amp; AH3))</f>
        <v>0.95</v>
      </c>
      <c r="G54" s="35">
        <f ca="1">IF(INDIRECT("$D"&amp;ROW())="","",INDIRECT("'"&amp;INDIRECT("$D"&amp;ROW())&amp; AH4))</f>
        <v>0</v>
      </c>
      <c r="H54" s="3" t="str">
        <f ca="1">IF(INDIRECT("$D"&amp;ROW())="","","Property")</f>
        <v>Property</v>
      </c>
      <c r="I54" s="35">
        <f t="shared" ca="1" si="6"/>
        <v>180</v>
      </c>
      <c r="J54" s="35">
        <f t="shared" ca="1" si="7"/>
        <v>1308.5833333333333</v>
      </c>
      <c r="K54" s="81" t="str">
        <f t="shared" ca="1" si="8"/>
        <v>Yes</v>
      </c>
      <c r="L54" s="82">
        <f t="shared" ca="1" si="9"/>
        <v>762.21111111111111</v>
      </c>
      <c r="M54" s="14">
        <f t="shared" ca="1" si="10"/>
        <v>0</v>
      </c>
      <c r="N54" s="14">
        <f t="shared" ca="1" si="11"/>
        <v>0</v>
      </c>
      <c r="O54" s="83">
        <f t="shared" ca="1" si="12"/>
        <v>0</v>
      </c>
      <c r="P54" s="14">
        <f t="shared" ca="1" si="13"/>
        <v>762.21111111111111</v>
      </c>
      <c r="Q54" s="84">
        <f t="shared" ca="1" si="14"/>
        <v>0.61420939414916853</v>
      </c>
      <c r="R54" s="14">
        <f t="shared" ca="1" si="15"/>
        <v>0</v>
      </c>
      <c r="S54" s="14">
        <f t="shared" ca="1" si="16"/>
        <v>0</v>
      </c>
      <c r="T54" s="14">
        <f t="shared" ca="1" si="17"/>
        <v>0</v>
      </c>
      <c r="U54" s="14">
        <f t="shared" ca="1" si="18"/>
        <v>0</v>
      </c>
      <c r="V54" s="14">
        <f t="shared" ca="1" si="19"/>
        <v>-40</v>
      </c>
      <c r="W54" s="14">
        <f t="shared" ca="1" si="20"/>
        <v>-18</v>
      </c>
      <c r="X54" s="83">
        <f t="shared" ca="1" si="21"/>
        <v>0</v>
      </c>
      <c r="Y54" s="14">
        <f t="shared" ca="1" si="22"/>
        <v>704.21111111111111</v>
      </c>
      <c r="Z54" s="84">
        <f t="shared" ca="1" si="23"/>
        <v>0.56833494697119147</v>
      </c>
      <c r="AA54" s="17">
        <v>93</v>
      </c>
    </row>
    <row r="55" spans="1:27">
      <c r="A55" s="49">
        <f t="shared" ca="1" si="27"/>
        <v>45732</v>
      </c>
      <c r="B55" s="34">
        <f t="shared" ca="1" si="28"/>
        <v>1</v>
      </c>
      <c r="C55" s="49">
        <f ca="1">IF(INDIRECT("$D"&amp;ROW())="","",INDIRECT("'"&amp;INDIRECT("$D"&amp;ROW()) &amp; AH1))</f>
        <v>45590</v>
      </c>
      <c r="D55" s="85" t="str">
        <f>IF(Data!A64="","",Data!A64)</f>
        <v>Atmosphere</v>
      </c>
      <c r="H55" s="3" t="str">
        <f t="shared" ca="1" si="26"/>
        <v>Studio</v>
      </c>
      <c r="I55" s="35">
        <f t="shared" ca="1" si="6"/>
        <v>18</v>
      </c>
      <c r="J55" s="35">
        <f t="shared" ca="1" si="7"/>
        <v>383</v>
      </c>
      <c r="K55" s="81" t="str">
        <f t="shared" ca="1" si="8"/>
        <v>Yes</v>
      </c>
      <c r="L55" s="82">
        <f t="shared" ca="1" si="9"/>
        <v>1499</v>
      </c>
      <c r="M55" s="14">
        <f t="shared" ca="1" si="10"/>
        <v>0</v>
      </c>
      <c r="N55" s="14">
        <f t="shared" ca="1" si="11"/>
        <v>0</v>
      </c>
      <c r="O55" s="83">
        <f t="shared" ca="1" si="12"/>
        <v>0</v>
      </c>
      <c r="P55" s="14">
        <f t="shared" ca="1" si="13"/>
        <v>1499</v>
      </c>
      <c r="Q55" s="84">
        <f t="shared" ca="1" si="14"/>
        <v>3.9138381201044381</v>
      </c>
      <c r="R55" s="14">
        <f t="shared" ca="1" si="15"/>
        <v>0</v>
      </c>
      <c r="S55" s="14">
        <f t="shared" ca="1" si="16"/>
        <v>0</v>
      </c>
      <c r="T55" s="14">
        <f t="shared" ca="1" si="17"/>
        <v>0</v>
      </c>
      <c r="U55" s="14">
        <f t="shared" ca="1" si="18"/>
        <v>0</v>
      </c>
      <c r="V55" s="14">
        <f t="shared" ca="1" si="19"/>
        <v>-40</v>
      </c>
      <c r="W55" s="14">
        <f t="shared" ca="1" si="20"/>
        <v>-5</v>
      </c>
      <c r="X55" s="83">
        <f t="shared" ca="1" si="21"/>
        <v>0</v>
      </c>
      <c r="Y55" s="14">
        <f t="shared" ca="1" si="22"/>
        <v>1454</v>
      </c>
      <c r="Z55" s="84">
        <f t="shared" ca="1" si="23"/>
        <v>3.7963446475195823</v>
      </c>
      <c r="AA55" s="17">
        <v>87</v>
      </c>
    </row>
    <row r="56" spans="1:27">
      <c r="A56" s="49">
        <f t="shared" ca="1" si="27"/>
        <v>45732</v>
      </c>
      <c r="B56" s="34">
        <f t="shared" ca="1" si="28"/>
        <v>1</v>
      </c>
      <c r="C56" s="49">
        <f ca="1">C55</f>
        <v>45590</v>
      </c>
      <c r="D56" s="3" t="str">
        <f>D55</f>
        <v>Atmosphere</v>
      </c>
      <c r="H56" s="3" t="str">
        <f t="shared" ca="1" si="26"/>
        <v>1 Bedroom</v>
      </c>
      <c r="I56" s="35">
        <f t="shared" ca="1" si="6"/>
        <v>6</v>
      </c>
      <c r="J56" s="35">
        <f t="shared" ca="1" si="7"/>
        <v>472</v>
      </c>
      <c r="K56" s="81" t="str">
        <f t="shared" ca="1" si="8"/>
        <v>N/A</v>
      </c>
      <c r="L56" s="82">
        <f t="shared" ca="1" si="9"/>
        <v>1719</v>
      </c>
      <c r="M56" s="14">
        <f t="shared" ca="1" si="10"/>
        <v>0</v>
      </c>
      <c r="N56" s="14">
        <f t="shared" ca="1" si="11"/>
        <v>0</v>
      </c>
      <c r="O56" s="83">
        <f t="shared" ca="1" si="12"/>
        <v>0</v>
      </c>
      <c r="P56" s="14">
        <f t="shared" ca="1" si="13"/>
        <v>1719</v>
      </c>
      <c r="Q56" s="84">
        <f t="shared" ca="1" si="14"/>
        <v>3.6419491525423724</v>
      </c>
      <c r="R56" s="14">
        <f t="shared" ca="1" si="15"/>
        <v>0</v>
      </c>
      <c r="S56" s="14">
        <f t="shared" ca="1" si="16"/>
        <v>0</v>
      </c>
      <c r="T56" s="14">
        <f t="shared" ca="1" si="17"/>
        <v>0</v>
      </c>
      <c r="U56" s="14">
        <f t="shared" ca="1" si="18"/>
        <v>0</v>
      </c>
      <c r="V56" s="14">
        <f t="shared" ca="1" si="19"/>
        <v>-40</v>
      </c>
      <c r="W56" s="14">
        <f t="shared" ca="1" si="20"/>
        <v>-5</v>
      </c>
      <c r="X56" s="83">
        <f t="shared" ca="1" si="21"/>
        <v>0</v>
      </c>
      <c r="Y56" s="14">
        <f t="shared" ca="1" si="22"/>
        <v>1674</v>
      </c>
      <c r="Z56" s="84">
        <f t="shared" ca="1" si="23"/>
        <v>3.5466101694915251</v>
      </c>
      <c r="AA56" s="17">
        <v>88</v>
      </c>
    </row>
    <row r="57" spans="1:27">
      <c r="A57" s="49">
        <f t="shared" ca="1" si="27"/>
        <v>45732</v>
      </c>
      <c r="B57" s="34">
        <f t="shared" ca="1" si="28"/>
        <v>1</v>
      </c>
      <c r="C57" s="49">
        <f ca="1">C55</f>
        <v>45590</v>
      </c>
      <c r="D57" s="3" t="str">
        <f>D55</f>
        <v>Atmosphere</v>
      </c>
      <c r="H57" s="3" t="str">
        <f t="shared" ca="1" si="26"/>
        <v>2 Bedroom</v>
      </c>
      <c r="I57" s="35">
        <f t="shared" ca="1" si="6"/>
        <v>96</v>
      </c>
      <c r="J57" s="35">
        <f t="shared" ca="1" si="7"/>
        <v>781</v>
      </c>
      <c r="K57" s="81" t="str">
        <f t="shared" ca="1" si="8"/>
        <v>Yes</v>
      </c>
      <c r="L57" s="82">
        <f t="shared" ca="1" si="9"/>
        <v>1069</v>
      </c>
      <c r="M57" s="14">
        <f t="shared" ca="1" si="10"/>
        <v>0</v>
      </c>
      <c r="N57" s="14">
        <f t="shared" ca="1" si="11"/>
        <v>0</v>
      </c>
      <c r="O57" s="83">
        <f t="shared" ca="1" si="12"/>
        <v>0</v>
      </c>
      <c r="P57" s="14">
        <f t="shared" ca="1" si="13"/>
        <v>1069</v>
      </c>
      <c r="Q57" s="84">
        <f t="shared" ca="1" si="14"/>
        <v>1.3787091491103998</v>
      </c>
      <c r="R57" s="14">
        <f t="shared" ca="1" si="15"/>
        <v>0</v>
      </c>
      <c r="S57" s="14">
        <f t="shared" ca="1" si="16"/>
        <v>0</v>
      </c>
      <c r="T57" s="14">
        <f t="shared" ca="1" si="17"/>
        <v>0</v>
      </c>
      <c r="U57" s="14">
        <f t="shared" ca="1" si="18"/>
        <v>0</v>
      </c>
      <c r="V57" s="14">
        <f t="shared" ca="1" si="19"/>
        <v>-40</v>
      </c>
      <c r="W57" s="14">
        <f t="shared" ca="1" si="20"/>
        <v>-5</v>
      </c>
      <c r="X57" s="83">
        <f t="shared" ca="1" si="21"/>
        <v>0</v>
      </c>
      <c r="Y57" s="14">
        <f t="shared" ca="1" si="22"/>
        <v>1024</v>
      </c>
      <c r="Z57" s="84">
        <f t="shared" ca="1" si="23"/>
        <v>1.3205687486041837</v>
      </c>
      <c r="AA57" s="17">
        <v>89</v>
      </c>
    </row>
    <row r="58" spans="1:27">
      <c r="A58" s="49">
        <f t="shared" ca="1" si="27"/>
        <v>45732</v>
      </c>
      <c r="B58" s="34">
        <f t="shared" ca="1" si="28"/>
        <v>1</v>
      </c>
      <c r="C58" s="49">
        <f ca="1">C55</f>
        <v>45590</v>
      </c>
      <c r="D58" s="3" t="str">
        <f>D55</f>
        <v>Atmosphere</v>
      </c>
      <c r="H58" s="3" t="str">
        <f t="shared" ca="1" si="26"/>
        <v>3 Bedroom</v>
      </c>
      <c r="I58" s="35">
        <f t="shared" ca="1" si="6"/>
        <v>10</v>
      </c>
      <c r="J58" s="35">
        <f t="shared" ca="1" si="7"/>
        <v>941</v>
      </c>
      <c r="K58" s="81" t="str">
        <f t="shared" ca="1" si="8"/>
        <v>N/A</v>
      </c>
      <c r="L58" s="82">
        <f t="shared" ca="1" si="9"/>
        <v>1009</v>
      </c>
      <c r="M58" s="14">
        <f t="shared" ca="1" si="10"/>
        <v>0</v>
      </c>
      <c r="N58" s="14">
        <f t="shared" ca="1" si="11"/>
        <v>0</v>
      </c>
      <c r="O58" s="83">
        <f t="shared" ca="1" si="12"/>
        <v>0</v>
      </c>
      <c r="P58" s="14">
        <f t="shared" ca="1" si="13"/>
        <v>1009</v>
      </c>
      <c r="Q58" s="84">
        <f t="shared" ca="1" si="14"/>
        <v>1.0722635494155155</v>
      </c>
      <c r="R58" s="14">
        <f t="shared" ca="1" si="15"/>
        <v>0</v>
      </c>
      <c r="S58" s="14">
        <f t="shared" ca="1" si="16"/>
        <v>0</v>
      </c>
      <c r="T58" s="14">
        <f t="shared" ca="1" si="17"/>
        <v>0</v>
      </c>
      <c r="U58" s="14">
        <f t="shared" ca="1" si="18"/>
        <v>0</v>
      </c>
      <c r="V58" s="14">
        <f t="shared" ca="1" si="19"/>
        <v>-40</v>
      </c>
      <c r="W58" s="14">
        <f t="shared" ca="1" si="20"/>
        <v>-5</v>
      </c>
      <c r="X58" s="83">
        <f t="shared" ca="1" si="21"/>
        <v>0</v>
      </c>
      <c r="Y58" s="14">
        <f t="shared" ca="1" si="22"/>
        <v>964</v>
      </c>
      <c r="Z58" s="84">
        <f t="shared" ca="1" si="23"/>
        <v>1.0244420828905421</v>
      </c>
      <c r="AA58" s="17">
        <v>90</v>
      </c>
    </row>
    <row r="59" spans="1:27">
      <c r="A59" s="49">
        <f t="shared" ca="1" si="27"/>
        <v>45732</v>
      </c>
      <c r="B59" s="34">
        <f t="shared" ca="1" si="28"/>
        <v>1</v>
      </c>
      <c r="C59" s="49">
        <f ca="1">C55</f>
        <v>45590</v>
      </c>
      <c r="D59" s="3" t="str">
        <f>D55</f>
        <v>Atmosphere</v>
      </c>
      <c r="H59" s="3" t="str">
        <f t="shared" ca="1" si="26"/>
        <v>4 Bedroom</v>
      </c>
      <c r="I59" s="35">
        <f t="shared" ca="1" si="6"/>
        <v>96</v>
      </c>
      <c r="J59" s="35">
        <f t="shared" ca="1" si="7"/>
        <v>1414.5</v>
      </c>
      <c r="K59" s="81" t="str">
        <f t="shared" ca="1" si="8"/>
        <v>Yes</v>
      </c>
      <c r="L59" s="82">
        <f t="shared" ca="1" si="9"/>
        <v>949</v>
      </c>
      <c r="M59" s="14">
        <f t="shared" ca="1" si="10"/>
        <v>0</v>
      </c>
      <c r="N59" s="14">
        <f t="shared" ca="1" si="11"/>
        <v>0</v>
      </c>
      <c r="O59" s="83">
        <f t="shared" ca="1" si="12"/>
        <v>0</v>
      </c>
      <c r="P59" s="14">
        <f t="shared" ca="1" si="13"/>
        <v>949</v>
      </c>
      <c r="Q59" s="84">
        <f t="shared" ca="1" si="14"/>
        <v>0.67224957256361262</v>
      </c>
      <c r="R59" s="14">
        <f t="shared" ca="1" si="15"/>
        <v>0</v>
      </c>
      <c r="S59" s="14">
        <f t="shared" ca="1" si="16"/>
        <v>0</v>
      </c>
      <c r="T59" s="14">
        <f t="shared" ca="1" si="17"/>
        <v>0</v>
      </c>
      <c r="U59" s="14">
        <f t="shared" ca="1" si="18"/>
        <v>0</v>
      </c>
      <c r="V59" s="14">
        <f t="shared" ca="1" si="19"/>
        <v>-40</v>
      </c>
      <c r="W59" s="14">
        <f t="shared" ca="1" si="20"/>
        <v>-5</v>
      </c>
      <c r="X59" s="83">
        <f t="shared" ca="1" si="21"/>
        <v>0</v>
      </c>
      <c r="Y59" s="14">
        <f t="shared" ca="1" si="22"/>
        <v>904</v>
      </c>
      <c r="Z59" s="84">
        <f t="shared" ca="1" si="23"/>
        <v>0.64024087297596299</v>
      </c>
      <c r="AA59" s="17">
        <v>91</v>
      </c>
    </row>
    <row r="60" spans="1:27">
      <c r="A60" s="49">
        <f t="shared" ca="1" si="27"/>
        <v>45732</v>
      </c>
      <c r="B60" s="34">
        <f t="shared" ca="1" si="28"/>
        <v>1</v>
      </c>
      <c r="C60" s="49">
        <f ca="1">C55</f>
        <v>45590</v>
      </c>
      <c r="D60" s="3" t="str">
        <f>D55</f>
        <v>Atmosphere</v>
      </c>
      <c r="H60" s="3" t="str">
        <f t="shared" ca="1" si="26"/>
        <v>5 Bedroom</v>
      </c>
      <c r="I60" s="35">
        <f t="shared" ca="1" si="6"/>
        <v>0</v>
      </c>
      <c r="J60" s="35">
        <f t="shared" ca="1" si="7"/>
        <v>0</v>
      </c>
      <c r="K60" s="81" t="str">
        <f t="shared" ca="1" si="8"/>
        <v>N/A</v>
      </c>
      <c r="L60" s="82">
        <f t="shared" ca="1" si="9"/>
        <v>0</v>
      </c>
      <c r="M60" s="14">
        <f t="shared" ca="1" si="10"/>
        <v>0</v>
      </c>
      <c r="N60" s="14">
        <f t="shared" ca="1" si="11"/>
        <v>0</v>
      </c>
      <c r="O60" s="83">
        <f t="shared" ca="1" si="12"/>
        <v>0</v>
      </c>
      <c r="P60" s="14">
        <f t="shared" ca="1" si="13"/>
        <v>0</v>
      </c>
      <c r="Q60" s="84">
        <f t="shared" ca="1" si="14"/>
        <v>0</v>
      </c>
      <c r="R60" s="14">
        <f t="shared" ca="1" si="15"/>
        <v>0</v>
      </c>
      <c r="S60" s="14">
        <f t="shared" ca="1" si="16"/>
        <v>0</v>
      </c>
      <c r="T60" s="14">
        <f t="shared" ca="1" si="17"/>
        <v>0</v>
      </c>
      <c r="U60" s="14">
        <f t="shared" ca="1" si="18"/>
        <v>0</v>
      </c>
      <c r="V60" s="14">
        <f t="shared" ca="1" si="19"/>
        <v>0</v>
      </c>
      <c r="W60" s="14">
        <f t="shared" ca="1" si="20"/>
        <v>0</v>
      </c>
      <c r="X60" s="83">
        <f t="shared" ca="1" si="21"/>
        <v>0</v>
      </c>
      <c r="Y60" s="14">
        <f t="shared" ca="1" si="22"/>
        <v>0</v>
      </c>
      <c r="Z60" s="84">
        <f t="shared" ca="1" si="23"/>
        <v>0</v>
      </c>
      <c r="AA60" s="17">
        <v>92</v>
      </c>
    </row>
    <row r="61" spans="1:27">
      <c r="A61" s="49">
        <f t="shared" ca="1" si="27"/>
        <v>45732</v>
      </c>
      <c r="B61" s="34">
        <f t="shared" ca="1" si="28"/>
        <v>1</v>
      </c>
      <c r="C61" s="49">
        <f ca="1">C55</f>
        <v>45590</v>
      </c>
      <c r="D61" s="3" t="str">
        <f>D55</f>
        <v>Atmosphere</v>
      </c>
      <c r="E61" s="80">
        <f ca="1">IF(INDIRECT("$D"&amp;ROW())="","",INDIRECT("'"&amp;INDIRECT("$D"&amp;ROW())&amp; AH2))</f>
        <v>0.45</v>
      </c>
      <c r="F61" s="80">
        <f ca="1">IF(INDIRECT("$D"&amp;ROW())="","",INDIRECT("'"&amp;INDIRECT("$D"&amp;ROW())&amp; AH3))</f>
        <v>1</v>
      </c>
      <c r="G61" s="35">
        <f ca="1">IF(INDIRECT("$D"&amp;ROW())="","",INDIRECT("'"&amp;INDIRECT("$D"&amp;ROW())&amp; AH4))</f>
        <v>15</v>
      </c>
      <c r="H61" s="3" t="str">
        <f ca="1">IF(INDIRECT("$D"&amp;ROW())="","","Property")</f>
        <v>Property</v>
      </c>
      <c r="I61" s="35">
        <f t="shared" ca="1" si="6"/>
        <v>226</v>
      </c>
      <c r="J61" s="35">
        <f t="shared" ca="1" si="7"/>
        <v>1017.2743362831858</v>
      </c>
      <c r="K61" s="81" t="str">
        <f t="shared" ca="1" si="8"/>
        <v>Yes</v>
      </c>
      <c r="L61" s="82">
        <f t="shared" ca="1" si="9"/>
        <v>1066.8761061946902</v>
      </c>
      <c r="M61" s="14">
        <f t="shared" ca="1" si="10"/>
        <v>0</v>
      </c>
      <c r="N61" s="14">
        <f t="shared" ca="1" si="11"/>
        <v>0</v>
      </c>
      <c r="O61" s="83">
        <f t="shared" ca="1" si="12"/>
        <v>0</v>
      </c>
      <c r="P61" s="14">
        <f t="shared" ca="1" si="13"/>
        <v>1066.8761061946902</v>
      </c>
      <c r="Q61" s="84">
        <f t="shared" ca="1" si="14"/>
        <v>1.3270595303185595</v>
      </c>
      <c r="R61" s="14">
        <f t="shared" ca="1" si="15"/>
        <v>0</v>
      </c>
      <c r="S61" s="14">
        <f t="shared" ca="1" si="16"/>
        <v>0</v>
      </c>
      <c r="T61" s="14">
        <f t="shared" ca="1" si="17"/>
        <v>0</v>
      </c>
      <c r="U61" s="14">
        <f t="shared" ca="1" si="18"/>
        <v>0</v>
      </c>
      <c r="V61" s="14">
        <f t="shared" ca="1" si="19"/>
        <v>-40</v>
      </c>
      <c r="W61" s="14">
        <f t="shared" ca="1" si="20"/>
        <v>-5</v>
      </c>
      <c r="X61" s="83">
        <f t="shared" ca="1" si="21"/>
        <v>0</v>
      </c>
      <c r="Y61" s="14">
        <f t="shared" ca="1" si="22"/>
        <v>1021.8761061946902</v>
      </c>
      <c r="Z61" s="84">
        <f t="shared" ca="1" si="23"/>
        <v>1.2747611025349608</v>
      </c>
      <c r="AA61" s="17">
        <v>93</v>
      </c>
    </row>
    <row r="62" spans="1:27">
      <c r="A62" s="49">
        <f t="shared" ca="1" si="27"/>
        <v>45732</v>
      </c>
      <c r="B62" s="34">
        <f t="shared" ca="1" si="28"/>
        <v>1</v>
      </c>
      <c r="C62" s="49">
        <f ca="1">IF(INDIRECT("$D"&amp;ROW())="","",INDIRECT("'"&amp;INDIRECT("$D"&amp;ROW()) &amp; AH1))</f>
        <v>45583</v>
      </c>
      <c r="D62" s="85" t="str">
        <f>IF(Data!A65="","",Data!A65)</f>
        <v>University House</v>
      </c>
      <c r="H62" s="3" t="str">
        <f t="shared" ca="1" si="26"/>
        <v>Studio</v>
      </c>
      <c r="I62" s="35">
        <f t="shared" ca="1" si="6"/>
        <v>12</v>
      </c>
      <c r="J62" s="35">
        <f t="shared" ca="1" si="7"/>
        <v>432</v>
      </c>
      <c r="K62" s="81" t="str">
        <f t="shared" ca="1" si="8"/>
        <v>Yes</v>
      </c>
      <c r="L62" s="82">
        <f t="shared" ca="1" si="9"/>
        <v>1379</v>
      </c>
      <c r="M62" s="14">
        <f t="shared" ca="1" si="10"/>
        <v>0</v>
      </c>
      <c r="N62" s="14">
        <f t="shared" ca="1" si="11"/>
        <v>0</v>
      </c>
      <c r="O62" s="83">
        <f t="shared" ca="1" si="12"/>
        <v>0</v>
      </c>
      <c r="P62" s="14">
        <f t="shared" ca="1" si="13"/>
        <v>1379</v>
      </c>
      <c r="Q62" s="84">
        <f t="shared" ca="1" si="14"/>
        <v>3.1921296296296298</v>
      </c>
      <c r="R62" s="14">
        <f t="shared" ca="1" si="15"/>
        <v>0</v>
      </c>
      <c r="S62" s="14">
        <f t="shared" ca="1" si="16"/>
        <v>0</v>
      </c>
      <c r="T62" s="14">
        <f t="shared" ca="1" si="17"/>
        <v>0</v>
      </c>
      <c r="U62" s="14">
        <f t="shared" ca="1" si="18"/>
        <v>0</v>
      </c>
      <c r="V62" s="14">
        <f t="shared" ca="1" si="19"/>
        <v>-40</v>
      </c>
      <c r="W62" s="14">
        <f t="shared" ca="1" si="20"/>
        <v>-11</v>
      </c>
      <c r="X62" s="83">
        <f t="shared" ca="1" si="21"/>
        <v>0</v>
      </c>
      <c r="Y62" s="14">
        <f t="shared" ca="1" si="22"/>
        <v>1328</v>
      </c>
      <c r="Z62" s="84">
        <f t="shared" ca="1" si="23"/>
        <v>3.0740740740740735</v>
      </c>
      <c r="AA62" s="17">
        <v>87</v>
      </c>
    </row>
    <row r="63" spans="1:27">
      <c r="A63" s="49">
        <f t="shared" ca="1" si="27"/>
        <v>45732</v>
      </c>
      <c r="B63" s="34">
        <f t="shared" ca="1" si="28"/>
        <v>1</v>
      </c>
      <c r="C63" s="49">
        <f ca="1">C62</f>
        <v>45583</v>
      </c>
      <c r="D63" s="3" t="str">
        <f>D62</f>
        <v>University House</v>
      </c>
      <c r="H63" s="3" t="str">
        <f t="shared" ca="1" si="26"/>
        <v>1 Bedroom</v>
      </c>
      <c r="I63" s="35">
        <f t="shared" ca="1" si="6"/>
        <v>30</v>
      </c>
      <c r="J63" s="35">
        <f t="shared" ca="1" si="7"/>
        <v>557</v>
      </c>
      <c r="K63" s="81" t="str">
        <f t="shared" ca="1" si="8"/>
        <v>Yes</v>
      </c>
      <c r="L63" s="82">
        <f t="shared" ca="1" si="9"/>
        <v>1429</v>
      </c>
      <c r="M63" s="14">
        <f t="shared" ca="1" si="10"/>
        <v>0</v>
      </c>
      <c r="N63" s="14">
        <f t="shared" ca="1" si="11"/>
        <v>0</v>
      </c>
      <c r="O63" s="83">
        <f t="shared" ca="1" si="12"/>
        <v>0</v>
      </c>
      <c r="P63" s="14">
        <f t="shared" ca="1" si="13"/>
        <v>1429</v>
      </c>
      <c r="Q63" s="84">
        <f t="shared" ca="1" si="14"/>
        <v>2.5655296229802516</v>
      </c>
      <c r="R63" s="14">
        <f t="shared" ca="1" si="15"/>
        <v>0</v>
      </c>
      <c r="S63" s="14">
        <f t="shared" ca="1" si="16"/>
        <v>0</v>
      </c>
      <c r="T63" s="14">
        <f t="shared" ca="1" si="17"/>
        <v>0</v>
      </c>
      <c r="U63" s="14">
        <f t="shared" ca="1" si="18"/>
        <v>0</v>
      </c>
      <c r="V63" s="14">
        <f t="shared" ca="1" si="19"/>
        <v>-40</v>
      </c>
      <c r="W63" s="14">
        <f t="shared" ca="1" si="20"/>
        <v>-11</v>
      </c>
      <c r="X63" s="83">
        <f t="shared" ca="1" si="21"/>
        <v>0</v>
      </c>
      <c r="Y63" s="14">
        <f t="shared" ca="1" si="22"/>
        <v>1378</v>
      </c>
      <c r="Z63" s="84">
        <f t="shared" ca="1" si="23"/>
        <v>2.4739676840215439</v>
      </c>
      <c r="AA63" s="17">
        <v>88</v>
      </c>
    </row>
    <row r="64" spans="1:27">
      <c r="A64" s="49">
        <f t="shared" ca="1" si="27"/>
        <v>45732</v>
      </c>
      <c r="B64" s="34">
        <f t="shared" ca="1" si="28"/>
        <v>1</v>
      </c>
      <c r="C64" s="49">
        <f ca="1">C62</f>
        <v>45583</v>
      </c>
      <c r="D64" s="3" t="str">
        <f>D62</f>
        <v>University House</v>
      </c>
      <c r="H64" s="3" t="str">
        <f t="shared" ca="1" si="26"/>
        <v>2 Bedroom</v>
      </c>
      <c r="I64" s="35">
        <f t="shared" ca="1" si="6"/>
        <v>66</v>
      </c>
      <c r="J64" s="35">
        <f t="shared" ca="1" si="7"/>
        <v>922</v>
      </c>
      <c r="K64" s="81" t="str">
        <f t="shared" ca="1" si="8"/>
        <v>Yes</v>
      </c>
      <c r="L64" s="82">
        <f t="shared" ca="1" si="9"/>
        <v>939</v>
      </c>
      <c r="M64" s="14">
        <f t="shared" ca="1" si="10"/>
        <v>0</v>
      </c>
      <c r="N64" s="14">
        <f t="shared" ca="1" si="11"/>
        <v>0</v>
      </c>
      <c r="O64" s="83">
        <f t="shared" ca="1" si="12"/>
        <v>0</v>
      </c>
      <c r="P64" s="14">
        <f t="shared" ca="1" si="13"/>
        <v>939</v>
      </c>
      <c r="Q64" s="84">
        <f t="shared" ca="1" si="14"/>
        <v>1.0184381778741864</v>
      </c>
      <c r="R64" s="14">
        <f t="shared" ca="1" si="15"/>
        <v>0</v>
      </c>
      <c r="S64" s="14">
        <f t="shared" ca="1" si="16"/>
        <v>0</v>
      </c>
      <c r="T64" s="14">
        <f t="shared" ca="1" si="17"/>
        <v>0</v>
      </c>
      <c r="U64" s="14">
        <f t="shared" ca="1" si="18"/>
        <v>0</v>
      </c>
      <c r="V64" s="14">
        <f t="shared" ca="1" si="19"/>
        <v>-40</v>
      </c>
      <c r="W64" s="14">
        <f t="shared" ca="1" si="20"/>
        <v>-11</v>
      </c>
      <c r="X64" s="83">
        <f t="shared" ca="1" si="21"/>
        <v>0</v>
      </c>
      <c r="Y64" s="14">
        <f t="shared" ca="1" si="22"/>
        <v>888</v>
      </c>
      <c r="Z64" s="84">
        <f t="shared" ca="1" si="23"/>
        <v>0.96312364425162689</v>
      </c>
      <c r="AA64" s="17">
        <v>89</v>
      </c>
    </row>
    <row r="65" spans="1:27">
      <c r="A65" s="49">
        <f t="shared" ca="1" si="27"/>
        <v>45732</v>
      </c>
      <c r="B65" s="34">
        <f t="shared" ca="1" si="28"/>
        <v>1</v>
      </c>
      <c r="C65" s="49">
        <f ca="1">C62</f>
        <v>45583</v>
      </c>
      <c r="D65" s="3" t="str">
        <f>D62</f>
        <v>University House</v>
      </c>
      <c r="H65" s="3" t="str">
        <f t="shared" ca="1" si="26"/>
        <v>3 Bedroom</v>
      </c>
      <c r="I65" s="35">
        <f t="shared" ca="1" si="6"/>
        <v>0</v>
      </c>
      <c r="J65" s="35">
        <f t="shared" ca="1" si="7"/>
        <v>0</v>
      </c>
      <c r="K65" s="81" t="str">
        <f t="shared" ca="1" si="8"/>
        <v>N/A</v>
      </c>
      <c r="L65" s="82">
        <f t="shared" ca="1" si="9"/>
        <v>0</v>
      </c>
      <c r="M65" s="14">
        <f t="shared" ca="1" si="10"/>
        <v>0</v>
      </c>
      <c r="N65" s="14">
        <f t="shared" ca="1" si="11"/>
        <v>0</v>
      </c>
      <c r="O65" s="83">
        <f t="shared" ca="1" si="12"/>
        <v>0</v>
      </c>
      <c r="P65" s="14">
        <f t="shared" ca="1" si="13"/>
        <v>0</v>
      </c>
      <c r="Q65" s="84">
        <f t="shared" ca="1" si="14"/>
        <v>0</v>
      </c>
      <c r="R65" s="14">
        <f t="shared" ca="1" si="15"/>
        <v>0</v>
      </c>
      <c r="S65" s="14">
        <f t="shared" ca="1" si="16"/>
        <v>0</v>
      </c>
      <c r="T65" s="14">
        <f t="shared" ca="1" si="17"/>
        <v>0</v>
      </c>
      <c r="U65" s="14">
        <f t="shared" ca="1" si="18"/>
        <v>0</v>
      </c>
      <c r="V65" s="14">
        <f t="shared" ca="1" si="19"/>
        <v>0</v>
      </c>
      <c r="W65" s="14">
        <f t="shared" ca="1" si="20"/>
        <v>0</v>
      </c>
      <c r="X65" s="83">
        <f t="shared" ca="1" si="21"/>
        <v>0</v>
      </c>
      <c r="Y65" s="14">
        <f t="shared" ca="1" si="22"/>
        <v>0</v>
      </c>
      <c r="Z65" s="84">
        <f t="shared" ca="1" si="23"/>
        <v>0</v>
      </c>
      <c r="AA65" s="17">
        <v>90</v>
      </c>
    </row>
    <row r="66" spans="1:27">
      <c r="A66" s="49">
        <f t="shared" ca="1" si="27"/>
        <v>45732</v>
      </c>
      <c r="B66" s="34">
        <f t="shared" ca="1" si="28"/>
        <v>1</v>
      </c>
      <c r="C66" s="49">
        <f ca="1">C62</f>
        <v>45583</v>
      </c>
      <c r="D66" s="3" t="str">
        <f>D62</f>
        <v>University House</v>
      </c>
      <c r="H66" s="3" t="str">
        <f t="shared" ca="1" si="26"/>
        <v>4 Bedroom</v>
      </c>
      <c r="I66" s="35">
        <f t="shared" ca="1" si="6"/>
        <v>120</v>
      </c>
      <c r="J66" s="35">
        <f t="shared" ca="1" si="7"/>
        <v>1591.4</v>
      </c>
      <c r="K66" s="81" t="str">
        <f t="shared" ca="1" si="8"/>
        <v>Yes</v>
      </c>
      <c r="L66" s="82">
        <f t="shared" ca="1" si="9"/>
        <v>843.5</v>
      </c>
      <c r="M66" s="14">
        <f t="shared" ca="1" si="10"/>
        <v>0</v>
      </c>
      <c r="N66" s="14">
        <f t="shared" ca="1" si="11"/>
        <v>0</v>
      </c>
      <c r="O66" s="83">
        <f t="shared" ca="1" si="12"/>
        <v>0</v>
      </c>
      <c r="P66" s="14">
        <f t="shared" ca="1" si="13"/>
        <v>843.5</v>
      </c>
      <c r="Q66" s="84">
        <f t="shared" ca="1" si="14"/>
        <v>0.5303638108675679</v>
      </c>
      <c r="R66" s="14">
        <f t="shared" ca="1" si="15"/>
        <v>0</v>
      </c>
      <c r="S66" s="14">
        <f t="shared" ca="1" si="16"/>
        <v>0</v>
      </c>
      <c r="T66" s="14">
        <f t="shared" ca="1" si="17"/>
        <v>0</v>
      </c>
      <c r="U66" s="14">
        <f t="shared" ca="1" si="18"/>
        <v>0</v>
      </c>
      <c r="V66" s="14">
        <f t="shared" ca="1" si="19"/>
        <v>-40</v>
      </c>
      <c r="W66" s="14">
        <f t="shared" ca="1" si="20"/>
        <v>-11</v>
      </c>
      <c r="X66" s="83">
        <f t="shared" ca="1" si="21"/>
        <v>0</v>
      </c>
      <c r="Y66" s="14">
        <f t="shared" ca="1" si="22"/>
        <v>792.5</v>
      </c>
      <c r="Z66" s="84">
        <f t="shared" ca="1" si="23"/>
        <v>0.49830473159207245</v>
      </c>
      <c r="AA66" s="17">
        <v>91</v>
      </c>
    </row>
    <row r="67" spans="1:27">
      <c r="A67" s="49">
        <f t="shared" ca="1" si="27"/>
        <v>45732</v>
      </c>
      <c r="B67" s="34">
        <f t="shared" ca="1" si="28"/>
        <v>1</v>
      </c>
      <c r="C67" s="49">
        <f ca="1">C62</f>
        <v>45583</v>
      </c>
      <c r="D67" s="3" t="str">
        <f>D62</f>
        <v>University House</v>
      </c>
      <c r="H67" s="3" t="str">
        <f t="shared" ca="1" si="26"/>
        <v>5 Bedroom</v>
      </c>
      <c r="I67" s="35">
        <f t="shared" ca="1" si="6"/>
        <v>0</v>
      </c>
      <c r="J67" s="35">
        <f t="shared" ca="1" si="7"/>
        <v>0</v>
      </c>
      <c r="K67" s="81" t="str">
        <f t="shared" ca="1" si="8"/>
        <v>N/A</v>
      </c>
      <c r="L67" s="82">
        <f t="shared" ca="1" si="9"/>
        <v>0</v>
      </c>
      <c r="M67" s="14">
        <f t="shared" ca="1" si="10"/>
        <v>0</v>
      </c>
      <c r="N67" s="14">
        <f t="shared" ca="1" si="11"/>
        <v>0</v>
      </c>
      <c r="O67" s="83">
        <f t="shared" ca="1" si="12"/>
        <v>0</v>
      </c>
      <c r="P67" s="14">
        <f t="shared" ca="1" si="13"/>
        <v>0</v>
      </c>
      <c r="Q67" s="84">
        <f t="shared" ca="1" si="14"/>
        <v>0</v>
      </c>
      <c r="R67" s="14">
        <f t="shared" ca="1" si="15"/>
        <v>0</v>
      </c>
      <c r="S67" s="14">
        <f t="shared" ca="1" si="16"/>
        <v>0</v>
      </c>
      <c r="T67" s="14">
        <f t="shared" ca="1" si="17"/>
        <v>0</v>
      </c>
      <c r="U67" s="14">
        <f t="shared" ca="1" si="18"/>
        <v>0</v>
      </c>
      <c r="V67" s="14">
        <f t="shared" ca="1" si="19"/>
        <v>0</v>
      </c>
      <c r="W67" s="14">
        <f t="shared" ca="1" si="20"/>
        <v>0</v>
      </c>
      <c r="X67" s="83">
        <f t="shared" ca="1" si="21"/>
        <v>0</v>
      </c>
      <c r="Y67" s="14">
        <f t="shared" ca="1" si="22"/>
        <v>0</v>
      </c>
      <c r="Z67" s="84">
        <f t="shared" ca="1" si="23"/>
        <v>0</v>
      </c>
      <c r="AA67" s="17">
        <v>92</v>
      </c>
    </row>
    <row r="68" spans="1:27">
      <c r="A68" s="49">
        <f t="shared" ca="1" si="27"/>
        <v>45732</v>
      </c>
      <c r="B68" s="34">
        <f t="shared" ca="1" si="28"/>
        <v>1</v>
      </c>
      <c r="C68" s="49">
        <f ca="1">C62</f>
        <v>45583</v>
      </c>
      <c r="D68" s="3" t="str">
        <f>D62</f>
        <v>University House</v>
      </c>
      <c r="E68" s="80">
        <f ca="1">IF(INDIRECT("$D"&amp;ROW())="","",INDIRECT("'"&amp;INDIRECT("$D"&amp;ROW())&amp; AH2))</f>
        <v>0</v>
      </c>
      <c r="F68" s="80">
        <f ca="1">IF(INDIRECT("$D"&amp;ROW())="","",INDIRECT("'"&amp;INDIRECT("$D"&amp;ROW())&amp; AH3))</f>
        <v>0.95</v>
      </c>
      <c r="G68" s="35">
        <f ca="1">IF(INDIRECT("$D"&amp;ROW())="","",INDIRECT("'"&amp;INDIRECT("$D"&amp;ROW())&amp; AH4))</f>
        <v>25</v>
      </c>
      <c r="H68" s="3" t="str">
        <f ca="1">IF(INDIRECT("$D"&amp;ROW())="","","Property")</f>
        <v>Property</v>
      </c>
      <c r="I68" s="35">
        <f t="shared" ca="1" si="6"/>
        <v>228</v>
      </c>
      <c r="J68" s="35">
        <f t="shared" ca="1" si="7"/>
        <v>1200.5</v>
      </c>
      <c r="K68" s="81" t="str">
        <f t="shared" ca="1" si="8"/>
        <v>Yes</v>
      </c>
      <c r="L68" s="82">
        <f t="shared" ca="1" si="9"/>
        <v>976.36842105263156</v>
      </c>
      <c r="M68" s="14">
        <f t="shared" ca="1" si="10"/>
        <v>0</v>
      </c>
      <c r="N68" s="14">
        <f t="shared" ca="1" si="11"/>
        <v>0</v>
      </c>
      <c r="O68" s="83">
        <f t="shared" ca="1" si="12"/>
        <v>0</v>
      </c>
      <c r="P68" s="14">
        <f t="shared" ca="1" si="13"/>
        <v>976.36842105263156</v>
      </c>
      <c r="Q68" s="84">
        <f t="shared" ca="1" si="14"/>
        <v>1.0795264091612613</v>
      </c>
      <c r="R68" s="14">
        <f t="shared" ca="1" si="15"/>
        <v>0</v>
      </c>
      <c r="S68" s="14">
        <f t="shared" ca="1" si="16"/>
        <v>0</v>
      </c>
      <c r="T68" s="14">
        <f t="shared" ca="1" si="17"/>
        <v>0</v>
      </c>
      <c r="U68" s="14">
        <f t="shared" ca="1" si="18"/>
        <v>0</v>
      </c>
      <c r="V68" s="14">
        <f t="shared" ca="1" si="19"/>
        <v>-40</v>
      </c>
      <c r="W68" s="14">
        <f t="shared" ca="1" si="20"/>
        <v>-11</v>
      </c>
      <c r="X68" s="83">
        <f t="shared" ca="1" si="21"/>
        <v>0</v>
      </c>
      <c r="Y68" s="14">
        <f t="shared" ca="1" si="22"/>
        <v>925.36842105263156</v>
      </c>
      <c r="Z68" s="84">
        <f t="shared" ca="1" si="23"/>
        <v>1.0283800338648739</v>
      </c>
      <c r="AA68" s="17">
        <v>93</v>
      </c>
    </row>
    <row r="69" spans="1:27">
      <c r="A69" s="49" t="str">
        <f t="shared" si="27"/>
        <v/>
      </c>
      <c r="B69" s="34" t="str">
        <f t="shared" si="28"/>
        <v/>
      </c>
      <c r="C69" s="49" t="str">
        <f ca="1">IF(INDIRECT("$D"&amp;ROW())="","",INDIRECT("'"&amp;INDIRECT("$D"&amp;ROW()) &amp; AH1))</f>
        <v/>
      </c>
      <c r="D69" s="85" t="str">
        <f>IF(Data!A66="","",Data!A66)</f>
        <v/>
      </c>
      <c r="H69" s="3" t="str">
        <f t="shared" ca="1" si="26"/>
        <v/>
      </c>
      <c r="I69" s="35" t="str">
        <f t="shared" ca="1" si="6"/>
        <v/>
      </c>
      <c r="J69" s="35" t="str">
        <f t="shared" ca="1" si="7"/>
        <v/>
      </c>
      <c r="K69" s="81" t="str">
        <f t="shared" ca="1" si="8"/>
        <v/>
      </c>
      <c r="L69" s="82" t="str">
        <f t="shared" ca="1" si="9"/>
        <v/>
      </c>
      <c r="M69" s="14" t="str">
        <f t="shared" ca="1" si="10"/>
        <v/>
      </c>
      <c r="N69" s="14" t="str">
        <f t="shared" ca="1" si="11"/>
        <v/>
      </c>
      <c r="O69" s="83" t="str">
        <f t="shared" ca="1" si="12"/>
        <v/>
      </c>
      <c r="P69" s="14" t="str">
        <f t="shared" ca="1" si="13"/>
        <v/>
      </c>
      <c r="Q69" s="84" t="str">
        <f t="shared" ca="1" si="14"/>
        <v/>
      </c>
      <c r="R69" s="14" t="str">
        <f t="shared" ca="1" si="15"/>
        <v/>
      </c>
      <c r="S69" s="14" t="str">
        <f t="shared" ca="1" si="16"/>
        <v/>
      </c>
      <c r="T69" s="14" t="str">
        <f t="shared" ca="1" si="17"/>
        <v/>
      </c>
      <c r="U69" s="14" t="str">
        <f t="shared" ca="1" si="18"/>
        <v/>
      </c>
      <c r="V69" s="14" t="str">
        <f t="shared" ca="1" si="19"/>
        <v/>
      </c>
      <c r="W69" s="14" t="str">
        <f t="shared" ca="1" si="20"/>
        <v/>
      </c>
      <c r="X69" s="83" t="str">
        <f t="shared" ca="1" si="21"/>
        <v/>
      </c>
      <c r="Y69" s="14" t="str">
        <f t="shared" ca="1" si="22"/>
        <v/>
      </c>
      <c r="Z69" s="84" t="str">
        <f t="shared" ca="1" si="23"/>
        <v/>
      </c>
      <c r="AA69" s="17">
        <v>87</v>
      </c>
    </row>
    <row r="70" spans="1:27">
      <c r="A70" s="49" t="str">
        <f t="shared" si="27"/>
        <v/>
      </c>
      <c r="B70" s="34" t="str">
        <f t="shared" si="28"/>
        <v/>
      </c>
      <c r="C70" s="49" t="str">
        <f ca="1">C69</f>
        <v/>
      </c>
      <c r="D70" s="3" t="str">
        <f>D69</f>
        <v/>
      </c>
      <c r="H70" s="3" t="str">
        <f t="shared" ca="1" si="26"/>
        <v/>
      </c>
      <c r="I70" s="35" t="str">
        <f t="shared" ca="1" si="6"/>
        <v/>
      </c>
      <c r="J70" s="35" t="str">
        <f t="shared" ca="1" si="7"/>
        <v/>
      </c>
      <c r="K70" s="81" t="str">
        <f t="shared" ca="1" si="8"/>
        <v/>
      </c>
      <c r="L70" s="82" t="str">
        <f t="shared" ca="1" si="9"/>
        <v/>
      </c>
      <c r="M70" s="14" t="str">
        <f t="shared" ca="1" si="10"/>
        <v/>
      </c>
      <c r="N70" s="14" t="str">
        <f t="shared" ca="1" si="11"/>
        <v/>
      </c>
      <c r="O70" s="83" t="str">
        <f t="shared" ca="1" si="12"/>
        <v/>
      </c>
      <c r="P70" s="14" t="str">
        <f t="shared" ca="1" si="13"/>
        <v/>
      </c>
      <c r="Q70" s="84" t="str">
        <f t="shared" ca="1" si="14"/>
        <v/>
      </c>
      <c r="R70" s="14" t="str">
        <f t="shared" ca="1" si="15"/>
        <v/>
      </c>
      <c r="S70" s="14" t="str">
        <f t="shared" ca="1" si="16"/>
        <v/>
      </c>
      <c r="T70" s="14" t="str">
        <f t="shared" ca="1" si="17"/>
        <v/>
      </c>
      <c r="U70" s="14" t="str">
        <f t="shared" ca="1" si="18"/>
        <v/>
      </c>
      <c r="V70" s="14" t="str">
        <f t="shared" ca="1" si="19"/>
        <v/>
      </c>
      <c r="W70" s="14" t="str">
        <f t="shared" ca="1" si="20"/>
        <v/>
      </c>
      <c r="X70" s="83" t="str">
        <f t="shared" ca="1" si="21"/>
        <v/>
      </c>
      <c r="Y70" s="14" t="str">
        <f t="shared" ca="1" si="22"/>
        <v/>
      </c>
      <c r="Z70" s="84" t="str">
        <f t="shared" ca="1" si="23"/>
        <v/>
      </c>
      <c r="AA70" s="17">
        <v>88</v>
      </c>
    </row>
    <row r="71" spans="1:27">
      <c r="A71" s="49" t="str">
        <f t="shared" si="27"/>
        <v/>
      </c>
      <c r="B71" s="34" t="str">
        <f t="shared" si="28"/>
        <v/>
      </c>
      <c r="C71" s="49" t="str">
        <f ca="1">C69</f>
        <v/>
      </c>
      <c r="D71" s="3" t="str">
        <f>D69</f>
        <v/>
      </c>
      <c r="H71" s="3" t="str">
        <f t="shared" ca="1" si="26"/>
        <v/>
      </c>
      <c r="I71" s="35" t="str">
        <f t="shared" ca="1" si="6"/>
        <v/>
      </c>
      <c r="J71" s="35" t="str">
        <f t="shared" ca="1" si="7"/>
        <v/>
      </c>
      <c r="K71" s="81" t="str">
        <f t="shared" ca="1" si="8"/>
        <v/>
      </c>
      <c r="L71" s="82" t="str">
        <f t="shared" ca="1" si="9"/>
        <v/>
      </c>
      <c r="M71" s="14" t="str">
        <f t="shared" ca="1" si="10"/>
        <v/>
      </c>
      <c r="N71" s="14" t="str">
        <f t="shared" ca="1" si="11"/>
        <v/>
      </c>
      <c r="O71" s="83" t="str">
        <f t="shared" ca="1" si="12"/>
        <v/>
      </c>
      <c r="P71" s="14" t="str">
        <f t="shared" ca="1" si="13"/>
        <v/>
      </c>
      <c r="Q71" s="84" t="str">
        <f t="shared" ca="1" si="14"/>
        <v/>
      </c>
      <c r="R71" s="14" t="str">
        <f t="shared" ca="1" si="15"/>
        <v/>
      </c>
      <c r="S71" s="14" t="str">
        <f t="shared" ca="1" si="16"/>
        <v/>
      </c>
      <c r="T71" s="14" t="str">
        <f t="shared" ca="1" si="17"/>
        <v/>
      </c>
      <c r="U71" s="14" t="str">
        <f t="shared" ca="1" si="18"/>
        <v/>
      </c>
      <c r="V71" s="14" t="str">
        <f t="shared" ca="1" si="19"/>
        <v/>
      </c>
      <c r="W71" s="14" t="str">
        <f t="shared" ca="1" si="20"/>
        <v/>
      </c>
      <c r="X71" s="83" t="str">
        <f t="shared" ca="1" si="21"/>
        <v/>
      </c>
      <c r="Y71" s="14" t="str">
        <f t="shared" ca="1" si="22"/>
        <v/>
      </c>
      <c r="Z71" s="84" t="str">
        <f t="shared" ca="1" si="23"/>
        <v/>
      </c>
      <c r="AA71" s="17">
        <v>89</v>
      </c>
    </row>
    <row r="72" spans="1:27">
      <c r="A72" s="49" t="str">
        <f t="shared" si="27"/>
        <v/>
      </c>
      <c r="B72" s="34" t="str">
        <f t="shared" si="28"/>
        <v/>
      </c>
      <c r="C72" s="49" t="str">
        <f ca="1">C69</f>
        <v/>
      </c>
      <c r="D72" s="3" t="str">
        <f>D69</f>
        <v/>
      </c>
      <c r="H72" s="3" t="str">
        <f t="shared" ca="1" si="26"/>
        <v/>
      </c>
      <c r="I72" s="35" t="str">
        <f t="shared" ca="1" si="6"/>
        <v/>
      </c>
      <c r="J72" s="35" t="str">
        <f t="shared" ca="1" si="7"/>
        <v/>
      </c>
      <c r="K72" s="81" t="str">
        <f t="shared" ca="1" si="8"/>
        <v/>
      </c>
      <c r="L72" s="82" t="str">
        <f t="shared" ca="1" si="9"/>
        <v/>
      </c>
      <c r="M72" s="14" t="str">
        <f t="shared" ca="1" si="10"/>
        <v/>
      </c>
      <c r="N72" s="14" t="str">
        <f t="shared" ca="1" si="11"/>
        <v/>
      </c>
      <c r="O72" s="83" t="str">
        <f t="shared" ca="1" si="12"/>
        <v/>
      </c>
      <c r="P72" s="14" t="str">
        <f t="shared" ca="1" si="13"/>
        <v/>
      </c>
      <c r="Q72" s="84" t="str">
        <f t="shared" ca="1" si="14"/>
        <v/>
      </c>
      <c r="R72" s="14" t="str">
        <f t="shared" ca="1" si="15"/>
        <v/>
      </c>
      <c r="S72" s="14" t="str">
        <f t="shared" ca="1" si="16"/>
        <v/>
      </c>
      <c r="T72" s="14" t="str">
        <f t="shared" ca="1" si="17"/>
        <v/>
      </c>
      <c r="U72" s="14" t="str">
        <f t="shared" ca="1" si="18"/>
        <v/>
      </c>
      <c r="V72" s="14" t="str">
        <f t="shared" ca="1" si="19"/>
        <v/>
      </c>
      <c r="W72" s="14" t="str">
        <f t="shared" ca="1" si="20"/>
        <v/>
      </c>
      <c r="X72" s="83" t="str">
        <f t="shared" ca="1" si="21"/>
        <v/>
      </c>
      <c r="Y72" s="14" t="str">
        <f t="shared" ca="1" si="22"/>
        <v/>
      </c>
      <c r="Z72" s="84" t="str">
        <f t="shared" ca="1" si="23"/>
        <v/>
      </c>
      <c r="AA72" s="17">
        <v>90</v>
      </c>
    </row>
    <row r="73" spans="1:27">
      <c r="A73" s="49" t="str">
        <f t="shared" si="27"/>
        <v/>
      </c>
      <c r="B73" s="34" t="str">
        <f t="shared" si="28"/>
        <v/>
      </c>
      <c r="C73" s="49" t="str">
        <f ca="1">C69</f>
        <v/>
      </c>
      <c r="D73" s="3" t="str">
        <f>D69</f>
        <v/>
      </c>
      <c r="H73" s="3" t="str">
        <f t="shared" ca="1" si="26"/>
        <v/>
      </c>
      <c r="I73" s="35" t="str">
        <f t="shared" ca="1" si="6"/>
        <v/>
      </c>
      <c r="J73" s="35" t="str">
        <f t="shared" ca="1" si="7"/>
        <v/>
      </c>
      <c r="K73" s="81" t="str">
        <f t="shared" ca="1" si="8"/>
        <v/>
      </c>
      <c r="L73" s="82" t="str">
        <f t="shared" ca="1" si="9"/>
        <v/>
      </c>
      <c r="M73" s="14" t="str">
        <f t="shared" ca="1" si="10"/>
        <v/>
      </c>
      <c r="N73" s="14" t="str">
        <f t="shared" ca="1" si="11"/>
        <v/>
      </c>
      <c r="O73" s="83" t="str">
        <f t="shared" ca="1" si="12"/>
        <v/>
      </c>
      <c r="P73" s="14" t="str">
        <f t="shared" ca="1" si="13"/>
        <v/>
      </c>
      <c r="Q73" s="84" t="str">
        <f t="shared" ca="1" si="14"/>
        <v/>
      </c>
      <c r="R73" s="14" t="str">
        <f t="shared" ca="1" si="15"/>
        <v/>
      </c>
      <c r="S73" s="14" t="str">
        <f t="shared" ca="1" si="16"/>
        <v/>
      </c>
      <c r="T73" s="14" t="str">
        <f t="shared" ca="1" si="17"/>
        <v/>
      </c>
      <c r="U73" s="14" t="str">
        <f t="shared" ca="1" si="18"/>
        <v/>
      </c>
      <c r="V73" s="14" t="str">
        <f t="shared" ca="1" si="19"/>
        <v/>
      </c>
      <c r="W73" s="14" t="str">
        <f t="shared" ca="1" si="20"/>
        <v/>
      </c>
      <c r="X73" s="83" t="str">
        <f t="shared" ca="1" si="21"/>
        <v/>
      </c>
      <c r="Y73" s="14" t="str">
        <f t="shared" ca="1" si="22"/>
        <v/>
      </c>
      <c r="Z73" s="84" t="str">
        <f t="shared" ca="1" si="23"/>
        <v/>
      </c>
      <c r="AA73" s="17">
        <v>91</v>
      </c>
    </row>
    <row r="74" spans="1:27">
      <c r="A74" s="49" t="str">
        <f t="shared" si="27"/>
        <v/>
      </c>
      <c r="B74" s="34" t="str">
        <f t="shared" si="28"/>
        <v/>
      </c>
      <c r="C74" s="49" t="str">
        <f ca="1">C69</f>
        <v/>
      </c>
      <c r="D74" s="3" t="str">
        <f>D69</f>
        <v/>
      </c>
      <c r="H74" s="3" t="str">
        <f t="shared" ca="1" si="26"/>
        <v/>
      </c>
      <c r="I74" s="35" t="str">
        <f t="shared" ca="1" si="6"/>
        <v/>
      </c>
      <c r="J74" s="35" t="str">
        <f t="shared" ca="1" si="7"/>
        <v/>
      </c>
      <c r="K74" s="81" t="str">
        <f t="shared" ca="1" si="8"/>
        <v/>
      </c>
      <c r="L74" s="82" t="str">
        <f t="shared" ca="1" si="9"/>
        <v/>
      </c>
      <c r="M74" s="14" t="str">
        <f t="shared" ca="1" si="10"/>
        <v/>
      </c>
      <c r="N74" s="14" t="str">
        <f t="shared" ca="1" si="11"/>
        <v/>
      </c>
      <c r="O74" s="83" t="str">
        <f t="shared" ca="1" si="12"/>
        <v/>
      </c>
      <c r="P74" s="14" t="str">
        <f t="shared" ca="1" si="13"/>
        <v/>
      </c>
      <c r="Q74" s="84" t="str">
        <f t="shared" ca="1" si="14"/>
        <v/>
      </c>
      <c r="R74" s="14" t="str">
        <f t="shared" ca="1" si="15"/>
        <v/>
      </c>
      <c r="S74" s="14" t="str">
        <f t="shared" ca="1" si="16"/>
        <v/>
      </c>
      <c r="T74" s="14" t="str">
        <f t="shared" ca="1" si="17"/>
        <v/>
      </c>
      <c r="U74" s="14" t="str">
        <f t="shared" ca="1" si="18"/>
        <v/>
      </c>
      <c r="V74" s="14" t="str">
        <f t="shared" ca="1" si="19"/>
        <v/>
      </c>
      <c r="W74" s="14" t="str">
        <f t="shared" ca="1" si="20"/>
        <v/>
      </c>
      <c r="X74" s="83" t="str">
        <f t="shared" ca="1" si="21"/>
        <v/>
      </c>
      <c r="Y74" s="14" t="str">
        <f t="shared" ca="1" si="22"/>
        <v/>
      </c>
      <c r="Z74" s="84" t="str">
        <f t="shared" ca="1" si="23"/>
        <v/>
      </c>
      <c r="AA74" s="17">
        <v>92</v>
      </c>
    </row>
    <row r="75" spans="1:27">
      <c r="A75" s="49" t="str">
        <f t="shared" si="27"/>
        <v/>
      </c>
      <c r="B75" s="34" t="str">
        <f t="shared" si="28"/>
        <v/>
      </c>
      <c r="C75" s="49" t="str">
        <f ca="1">C69</f>
        <v/>
      </c>
      <c r="D75" s="3" t="str">
        <f>D69</f>
        <v/>
      </c>
      <c r="E75" s="80" t="str">
        <f ca="1">IF(INDIRECT("$D"&amp;ROW())="","",INDIRECT("'"&amp;INDIRECT("$D"&amp;ROW())&amp; AH2))</f>
        <v/>
      </c>
      <c r="F75" s="80" t="str">
        <f ca="1">IF(INDIRECT("$D"&amp;ROW())="","",INDIRECT("'"&amp;INDIRECT("$D"&amp;ROW())&amp; AH3))</f>
        <v/>
      </c>
      <c r="G75" s="35" t="str">
        <f ca="1">IF(INDIRECT("$D"&amp;ROW())="","",INDIRECT("'"&amp;INDIRECT("$D"&amp;ROW())&amp; AH4))</f>
        <v/>
      </c>
      <c r="H75" s="3" t="str">
        <f ca="1">IF(INDIRECT("$D"&amp;ROW())="","","Property")</f>
        <v/>
      </c>
      <c r="I75" s="35" t="str">
        <f t="shared" ca="1" si="6"/>
        <v/>
      </c>
      <c r="J75" s="35" t="str">
        <f t="shared" ca="1" si="7"/>
        <v/>
      </c>
      <c r="K75" s="81" t="str">
        <f t="shared" ca="1" si="8"/>
        <v/>
      </c>
      <c r="L75" s="82" t="str">
        <f t="shared" ca="1" si="9"/>
        <v/>
      </c>
      <c r="M75" s="14" t="str">
        <f t="shared" ca="1" si="10"/>
        <v/>
      </c>
      <c r="N75" s="14" t="str">
        <f t="shared" ca="1" si="11"/>
        <v/>
      </c>
      <c r="O75" s="83" t="str">
        <f t="shared" ca="1" si="12"/>
        <v/>
      </c>
      <c r="P75" s="14" t="str">
        <f t="shared" ca="1" si="13"/>
        <v/>
      </c>
      <c r="Q75" s="84" t="str">
        <f t="shared" ca="1" si="14"/>
        <v/>
      </c>
      <c r="R75" s="14" t="str">
        <f t="shared" ca="1" si="15"/>
        <v/>
      </c>
      <c r="S75" s="14" t="str">
        <f t="shared" ca="1" si="16"/>
        <v/>
      </c>
      <c r="T75" s="14" t="str">
        <f t="shared" ca="1" si="17"/>
        <v/>
      </c>
      <c r="U75" s="14" t="str">
        <f t="shared" ca="1" si="18"/>
        <v/>
      </c>
      <c r="V75" s="14" t="str">
        <f t="shared" ca="1" si="19"/>
        <v/>
      </c>
      <c r="W75" s="14" t="str">
        <f t="shared" ca="1" si="20"/>
        <v/>
      </c>
      <c r="X75" s="83" t="str">
        <f t="shared" ca="1" si="21"/>
        <v/>
      </c>
      <c r="Y75" s="14" t="str">
        <f t="shared" ca="1" si="22"/>
        <v/>
      </c>
      <c r="Z75" s="84" t="str">
        <f t="shared" ca="1" si="23"/>
        <v/>
      </c>
      <c r="AA75" s="17">
        <v>93</v>
      </c>
    </row>
    <row r="76" spans="1:27">
      <c r="A76" s="49" t="str">
        <f t="shared" si="27"/>
        <v/>
      </c>
      <c r="B76" s="34" t="str">
        <f t="shared" si="28"/>
        <v/>
      </c>
      <c r="C76" s="49" t="str">
        <f ca="1">IF(INDIRECT("$D"&amp;ROW())="","",INDIRECT("'"&amp;INDIRECT("$D"&amp;ROW()) &amp; AH1))</f>
        <v/>
      </c>
      <c r="D76" s="85" t="str">
        <f>IF(Data!A67="","",Data!A67)</f>
        <v/>
      </c>
      <c r="H76" s="3" t="str">
        <f t="shared" ca="1" si="26"/>
        <v/>
      </c>
      <c r="I76" s="35" t="str">
        <f t="shared" ca="1" si="6"/>
        <v/>
      </c>
      <c r="J76" s="35" t="str">
        <f t="shared" ca="1" si="7"/>
        <v/>
      </c>
      <c r="K76" s="81" t="str">
        <f t="shared" ca="1" si="8"/>
        <v/>
      </c>
      <c r="L76" s="82" t="str">
        <f t="shared" ca="1" si="9"/>
        <v/>
      </c>
      <c r="M76" s="14" t="str">
        <f t="shared" ca="1" si="10"/>
        <v/>
      </c>
      <c r="N76" s="14" t="str">
        <f t="shared" ca="1" si="11"/>
        <v/>
      </c>
      <c r="O76" s="83" t="str">
        <f t="shared" ca="1" si="12"/>
        <v/>
      </c>
      <c r="P76" s="14" t="str">
        <f t="shared" ca="1" si="13"/>
        <v/>
      </c>
      <c r="Q76" s="84" t="str">
        <f t="shared" ca="1" si="14"/>
        <v/>
      </c>
      <c r="R76" s="14" t="str">
        <f t="shared" ca="1" si="15"/>
        <v/>
      </c>
      <c r="S76" s="14" t="str">
        <f t="shared" ca="1" si="16"/>
        <v/>
      </c>
      <c r="T76" s="14" t="str">
        <f t="shared" ca="1" si="17"/>
        <v/>
      </c>
      <c r="U76" s="14" t="str">
        <f t="shared" ca="1" si="18"/>
        <v/>
      </c>
      <c r="V76" s="14" t="str">
        <f t="shared" ca="1" si="19"/>
        <v/>
      </c>
      <c r="W76" s="14" t="str">
        <f t="shared" ca="1" si="20"/>
        <v/>
      </c>
      <c r="X76" s="83" t="str">
        <f t="shared" ca="1" si="21"/>
        <v/>
      </c>
      <c r="Y76" s="14" t="str">
        <f t="shared" ca="1" si="22"/>
        <v/>
      </c>
      <c r="Z76" s="84" t="str">
        <f t="shared" ca="1" si="23"/>
        <v/>
      </c>
      <c r="AA76" s="17">
        <v>87</v>
      </c>
    </row>
    <row r="77" spans="1:27">
      <c r="A77" s="49" t="str">
        <f t="shared" si="27"/>
        <v/>
      </c>
      <c r="B77" s="34" t="str">
        <f t="shared" si="28"/>
        <v/>
      </c>
      <c r="C77" s="49" t="str">
        <f ca="1">C76</f>
        <v/>
      </c>
      <c r="D77" s="3" t="str">
        <f>D76</f>
        <v/>
      </c>
      <c r="H77" s="3" t="str">
        <f t="shared" ca="1" si="26"/>
        <v/>
      </c>
      <c r="I77" s="35" t="str">
        <f t="shared" ca="1" si="6"/>
        <v/>
      </c>
      <c r="J77" s="35" t="str">
        <f t="shared" ca="1" si="7"/>
        <v/>
      </c>
      <c r="K77" s="81" t="str">
        <f t="shared" ca="1" si="8"/>
        <v/>
      </c>
      <c r="L77" s="82" t="str">
        <f t="shared" ca="1" si="9"/>
        <v/>
      </c>
      <c r="M77" s="14" t="str">
        <f t="shared" ca="1" si="10"/>
        <v/>
      </c>
      <c r="N77" s="14" t="str">
        <f t="shared" ca="1" si="11"/>
        <v/>
      </c>
      <c r="O77" s="83" t="str">
        <f t="shared" ca="1" si="12"/>
        <v/>
      </c>
      <c r="P77" s="14" t="str">
        <f t="shared" ca="1" si="13"/>
        <v/>
      </c>
      <c r="Q77" s="84" t="str">
        <f t="shared" ca="1" si="14"/>
        <v/>
      </c>
      <c r="R77" s="14" t="str">
        <f t="shared" ca="1" si="15"/>
        <v/>
      </c>
      <c r="S77" s="14" t="str">
        <f t="shared" ca="1" si="16"/>
        <v/>
      </c>
      <c r="T77" s="14" t="str">
        <f t="shared" ca="1" si="17"/>
        <v/>
      </c>
      <c r="U77" s="14" t="str">
        <f t="shared" ca="1" si="18"/>
        <v/>
      </c>
      <c r="V77" s="14" t="str">
        <f t="shared" ca="1" si="19"/>
        <v/>
      </c>
      <c r="W77" s="14" t="str">
        <f t="shared" ca="1" si="20"/>
        <v/>
      </c>
      <c r="X77" s="83" t="str">
        <f t="shared" ca="1" si="21"/>
        <v/>
      </c>
      <c r="Y77" s="14" t="str">
        <f t="shared" ca="1" si="22"/>
        <v/>
      </c>
      <c r="Z77" s="84" t="str">
        <f t="shared" ca="1" si="23"/>
        <v/>
      </c>
      <c r="AA77" s="17">
        <v>88</v>
      </c>
    </row>
    <row r="78" spans="1:27">
      <c r="A78" s="49" t="str">
        <f t="shared" si="27"/>
        <v/>
      </c>
      <c r="B78" s="34" t="str">
        <f t="shared" si="28"/>
        <v/>
      </c>
      <c r="C78" s="49" t="str">
        <f ca="1">C76</f>
        <v/>
      </c>
      <c r="D78" s="3" t="str">
        <f>D76</f>
        <v/>
      </c>
      <c r="H78" s="3" t="str">
        <f t="shared" ca="1" si="26"/>
        <v/>
      </c>
      <c r="I78" s="35" t="str">
        <f t="shared" ref="I78:I96" ca="1" si="29">IF($D78="","",INDIRECT("'"&amp;$D78&amp;"'!"&amp;$I$2&amp;$AA78))</f>
        <v/>
      </c>
      <c r="J78" s="35" t="str">
        <f t="shared" ref="J78:J96" ca="1" si="30">IF($D78="","",INDIRECT("'"&amp;$D78&amp;"'!"&amp;$J$2&amp;$AA78))</f>
        <v/>
      </c>
      <c r="K78" s="81" t="str">
        <f t="shared" ref="K78:K96" ca="1" si="31">IF($D78="","",INDIRECT("'"&amp;$D78&amp;"'!"&amp;$K$2&amp;$AA78))</f>
        <v/>
      </c>
      <c r="L78" s="82" t="str">
        <f t="shared" ref="L78:L96" ca="1" si="32">IF($D78="","",INDIRECT("'"&amp;$D78&amp;"'!"&amp;$L$2&amp;$AA78))</f>
        <v/>
      </c>
      <c r="M78" s="14" t="str">
        <f t="shared" ref="M78:M96" ca="1" si="33">IF($D78="","",INDIRECT("'"&amp;$D78&amp;"'!"&amp;$M$2&amp;$AA78))</f>
        <v/>
      </c>
      <c r="N78" s="14" t="str">
        <f t="shared" ref="N78:N96" ca="1" si="34">IF($D78="","",INDIRECT("'"&amp;$D78&amp;"'!"&amp;$N$2&amp;$AA78))</f>
        <v/>
      </c>
      <c r="O78" s="83" t="str">
        <f t="shared" ref="O78:O96" ca="1" si="35">IF($D78="","",INDIRECT("'"&amp;$D78&amp;"'!"&amp;$O$2&amp;$AA78))</f>
        <v/>
      </c>
      <c r="P78" s="14" t="str">
        <f t="shared" ref="P78:P96" ca="1" si="36">IF($D78="","",INDIRECT("'"&amp;$D78&amp;"'!"&amp;$P$2&amp;$AA78))</f>
        <v/>
      </c>
      <c r="Q78" s="84" t="str">
        <f t="shared" ref="Q78:Q96" ca="1" si="37">IF($D78="","",INDIRECT("'"&amp;$D78&amp;"'!"&amp;$Q$2&amp;$AA78))</f>
        <v/>
      </c>
      <c r="R78" s="14" t="str">
        <f t="shared" ref="R78:R96" ca="1" si="38">IF($D78="","",INDIRECT("'"&amp;$D78&amp;"'!"&amp;$R$2&amp;$AA78))</f>
        <v/>
      </c>
      <c r="S78" s="14" t="str">
        <f t="shared" ref="S78:S96" ca="1" si="39">IF($D78="","",INDIRECT("'"&amp;$D78&amp;"'!"&amp;$S$2&amp;$AA78))</f>
        <v/>
      </c>
      <c r="T78" s="14" t="str">
        <f t="shared" ref="T78:T96" ca="1" si="40">IF($D78="","",INDIRECT("'"&amp;$D78&amp;"'!"&amp;$T$2&amp;$AA78))</f>
        <v/>
      </c>
      <c r="U78" s="14" t="str">
        <f t="shared" ref="U78:U96" ca="1" si="41">IF($D78="","",INDIRECT("'"&amp;$D78&amp;"'!"&amp;$U$2&amp;$AA78))</f>
        <v/>
      </c>
      <c r="V78" s="14" t="str">
        <f t="shared" ref="V78:V96" ca="1" si="42">IF($D78="","",INDIRECT("'"&amp;$D78&amp;"'!"&amp;$V$2&amp;$AA78))</f>
        <v/>
      </c>
      <c r="W78" s="14" t="str">
        <f t="shared" ref="W78:W96" ca="1" si="43">IF($D78="","",INDIRECT("'"&amp;$D78&amp;"'!"&amp;$W$2&amp;$AA78))</f>
        <v/>
      </c>
      <c r="X78" s="83" t="str">
        <f t="shared" ref="X78:X96" ca="1" si="44">IF($D78="","",INDIRECT("'"&amp;$D78&amp;"'!"&amp;$X$2&amp;$AA78))</f>
        <v/>
      </c>
      <c r="Y78" s="14" t="str">
        <f t="shared" ref="Y78:Y96" ca="1" si="45">IF($D78="","",INDIRECT("'"&amp;$D78&amp;"'!"&amp;$Y$2&amp;$AA78))</f>
        <v/>
      </c>
      <c r="Z78" s="84" t="str">
        <f t="shared" ref="Z78:Z96" ca="1" si="46">IF($D78="","",INDIRECT("'"&amp;$D78&amp;"'!"&amp;$Z$2&amp;$AA78))</f>
        <v/>
      </c>
      <c r="AA78" s="17">
        <v>89</v>
      </c>
    </row>
    <row r="79" spans="1:27">
      <c r="A79" s="49" t="str">
        <f t="shared" si="27"/>
        <v/>
      </c>
      <c r="B79" s="34" t="str">
        <f t="shared" si="28"/>
        <v/>
      </c>
      <c r="C79" s="49" t="str">
        <f ca="1">C76</f>
        <v/>
      </c>
      <c r="D79" s="3" t="str">
        <f>D76</f>
        <v/>
      </c>
      <c r="H79" s="3" t="str">
        <f t="shared" ca="1" si="26"/>
        <v/>
      </c>
      <c r="I79" s="35" t="str">
        <f t="shared" ca="1" si="29"/>
        <v/>
      </c>
      <c r="J79" s="35" t="str">
        <f t="shared" ca="1" si="30"/>
        <v/>
      </c>
      <c r="K79" s="81" t="str">
        <f t="shared" ca="1" si="31"/>
        <v/>
      </c>
      <c r="L79" s="82" t="str">
        <f t="shared" ca="1" si="32"/>
        <v/>
      </c>
      <c r="M79" s="14" t="str">
        <f t="shared" ca="1" si="33"/>
        <v/>
      </c>
      <c r="N79" s="14" t="str">
        <f t="shared" ca="1" si="34"/>
        <v/>
      </c>
      <c r="O79" s="83" t="str">
        <f t="shared" ca="1" si="35"/>
        <v/>
      </c>
      <c r="P79" s="14" t="str">
        <f t="shared" ca="1" si="36"/>
        <v/>
      </c>
      <c r="Q79" s="84" t="str">
        <f t="shared" ca="1" si="37"/>
        <v/>
      </c>
      <c r="R79" s="14" t="str">
        <f t="shared" ca="1" si="38"/>
        <v/>
      </c>
      <c r="S79" s="14" t="str">
        <f t="shared" ca="1" si="39"/>
        <v/>
      </c>
      <c r="T79" s="14" t="str">
        <f t="shared" ca="1" si="40"/>
        <v/>
      </c>
      <c r="U79" s="14" t="str">
        <f t="shared" ca="1" si="41"/>
        <v/>
      </c>
      <c r="V79" s="14" t="str">
        <f t="shared" ca="1" si="42"/>
        <v/>
      </c>
      <c r="W79" s="14" t="str">
        <f t="shared" ca="1" si="43"/>
        <v/>
      </c>
      <c r="X79" s="83" t="str">
        <f t="shared" ca="1" si="44"/>
        <v/>
      </c>
      <c r="Y79" s="14" t="str">
        <f t="shared" ca="1" si="45"/>
        <v/>
      </c>
      <c r="Z79" s="84" t="str">
        <f t="shared" ca="1" si="46"/>
        <v/>
      </c>
      <c r="AA79" s="17">
        <v>90</v>
      </c>
    </row>
    <row r="80" spans="1:27">
      <c r="A80" s="49" t="str">
        <f t="shared" si="27"/>
        <v/>
      </c>
      <c r="B80" s="34" t="str">
        <f t="shared" si="28"/>
        <v/>
      </c>
      <c r="C80" s="49" t="str">
        <f ca="1">C76</f>
        <v/>
      </c>
      <c r="D80" s="3" t="str">
        <f>D76</f>
        <v/>
      </c>
      <c r="H80" s="3" t="str">
        <f t="shared" ca="1" si="26"/>
        <v/>
      </c>
      <c r="I80" s="35" t="str">
        <f t="shared" ca="1" si="29"/>
        <v/>
      </c>
      <c r="J80" s="35" t="str">
        <f t="shared" ca="1" si="30"/>
        <v/>
      </c>
      <c r="K80" s="81" t="str">
        <f t="shared" ca="1" si="31"/>
        <v/>
      </c>
      <c r="L80" s="82" t="str">
        <f t="shared" ca="1" si="32"/>
        <v/>
      </c>
      <c r="M80" s="14" t="str">
        <f t="shared" ca="1" si="33"/>
        <v/>
      </c>
      <c r="N80" s="14" t="str">
        <f t="shared" ca="1" si="34"/>
        <v/>
      </c>
      <c r="O80" s="83" t="str">
        <f t="shared" ca="1" si="35"/>
        <v/>
      </c>
      <c r="P80" s="14" t="str">
        <f t="shared" ca="1" si="36"/>
        <v/>
      </c>
      <c r="Q80" s="84" t="str">
        <f t="shared" ca="1" si="37"/>
        <v/>
      </c>
      <c r="R80" s="14" t="str">
        <f t="shared" ca="1" si="38"/>
        <v/>
      </c>
      <c r="S80" s="14" t="str">
        <f t="shared" ca="1" si="39"/>
        <v/>
      </c>
      <c r="T80" s="14" t="str">
        <f t="shared" ca="1" si="40"/>
        <v/>
      </c>
      <c r="U80" s="14" t="str">
        <f t="shared" ca="1" si="41"/>
        <v/>
      </c>
      <c r="V80" s="14" t="str">
        <f t="shared" ca="1" si="42"/>
        <v/>
      </c>
      <c r="W80" s="14" t="str">
        <f t="shared" ca="1" si="43"/>
        <v/>
      </c>
      <c r="X80" s="83" t="str">
        <f t="shared" ca="1" si="44"/>
        <v/>
      </c>
      <c r="Y80" s="14" t="str">
        <f t="shared" ca="1" si="45"/>
        <v/>
      </c>
      <c r="Z80" s="84" t="str">
        <f t="shared" ca="1" si="46"/>
        <v/>
      </c>
      <c r="AA80" s="17">
        <v>91</v>
      </c>
    </row>
    <row r="81" spans="1:27">
      <c r="A81" s="49" t="str">
        <f t="shared" si="27"/>
        <v/>
      </c>
      <c r="B81" s="34" t="str">
        <f t="shared" si="28"/>
        <v/>
      </c>
      <c r="C81" s="49" t="str">
        <f ca="1">C76</f>
        <v/>
      </c>
      <c r="D81" s="3" t="str">
        <f>D76</f>
        <v/>
      </c>
      <c r="H81" s="3" t="str">
        <f t="shared" ca="1" si="26"/>
        <v/>
      </c>
      <c r="I81" s="35" t="str">
        <f t="shared" ca="1" si="29"/>
        <v/>
      </c>
      <c r="J81" s="35" t="str">
        <f t="shared" ca="1" si="30"/>
        <v/>
      </c>
      <c r="K81" s="81" t="str">
        <f t="shared" ca="1" si="31"/>
        <v/>
      </c>
      <c r="L81" s="82" t="str">
        <f t="shared" ca="1" si="32"/>
        <v/>
      </c>
      <c r="M81" s="14" t="str">
        <f t="shared" ca="1" si="33"/>
        <v/>
      </c>
      <c r="N81" s="14" t="str">
        <f t="shared" ca="1" si="34"/>
        <v/>
      </c>
      <c r="O81" s="83" t="str">
        <f t="shared" ca="1" si="35"/>
        <v/>
      </c>
      <c r="P81" s="14" t="str">
        <f t="shared" ca="1" si="36"/>
        <v/>
      </c>
      <c r="Q81" s="84" t="str">
        <f t="shared" ca="1" si="37"/>
        <v/>
      </c>
      <c r="R81" s="14" t="str">
        <f t="shared" ca="1" si="38"/>
        <v/>
      </c>
      <c r="S81" s="14" t="str">
        <f t="shared" ca="1" si="39"/>
        <v/>
      </c>
      <c r="T81" s="14" t="str">
        <f t="shared" ca="1" si="40"/>
        <v/>
      </c>
      <c r="U81" s="14" t="str">
        <f t="shared" ca="1" si="41"/>
        <v/>
      </c>
      <c r="V81" s="14" t="str">
        <f t="shared" ca="1" si="42"/>
        <v/>
      </c>
      <c r="W81" s="14" t="str">
        <f t="shared" ca="1" si="43"/>
        <v/>
      </c>
      <c r="X81" s="83" t="str">
        <f t="shared" ca="1" si="44"/>
        <v/>
      </c>
      <c r="Y81" s="14" t="str">
        <f t="shared" ca="1" si="45"/>
        <v/>
      </c>
      <c r="Z81" s="84" t="str">
        <f t="shared" ca="1" si="46"/>
        <v/>
      </c>
      <c r="AA81" s="17">
        <v>92</v>
      </c>
    </row>
    <row r="82" spans="1:27">
      <c r="A82" s="49" t="str">
        <f t="shared" si="27"/>
        <v/>
      </c>
      <c r="B82" s="34" t="str">
        <f t="shared" si="28"/>
        <v/>
      </c>
      <c r="C82" s="49" t="str">
        <f ca="1">C76</f>
        <v/>
      </c>
      <c r="D82" s="3" t="str">
        <f>D76</f>
        <v/>
      </c>
      <c r="E82" s="80" t="str">
        <f ca="1">IF(INDIRECT("$D"&amp;ROW())="","",INDIRECT("'"&amp;INDIRECT("$D"&amp;ROW())&amp; AH2))</f>
        <v/>
      </c>
      <c r="F82" s="80" t="str">
        <f ca="1">IF(INDIRECT("$D"&amp;ROW())="","",INDIRECT("'"&amp;INDIRECT("$D"&amp;ROW())&amp; AH3))</f>
        <v/>
      </c>
      <c r="G82" s="35" t="str">
        <f ca="1">IF(INDIRECT("$D"&amp;ROW())="","",INDIRECT("'"&amp;INDIRECT("$D"&amp;ROW())&amp; AH4))</f>
        <v/>
      </c>
      <c r="H82" s="3" t="str">
        <f ca="1">IF(INDIRECT("$D"&amp;ROW())="","","Property")</f>
        <v/>
      </c>
      <c r="I82" s="35" t="str">
        <f t="shared" ca="1" si="29"/>
        <v/>
      </c>
      <c r="J82" s="35" t="str">
        <f t="shared" ca="1" si="30"/>
        <v/>
      </c>
      <c r="K82" s="81" t="str">
        <f t="shared" ca="1" si="31"/>
        <v/>
      </c>
      <c r="L82" s="82" t="str">
        <f t="shared" ca="1" si="32"/>
        <v/>
      </c>
      <c r="M82" s="14" t="str">
        <f t="shared" ca="1" si="33"/>
        <v/>
      </c>
      <c r="N82" s="14" t="str">
        <f t="shared" ca="1" si="34"/>
        <v/>
      </c>
      <c r="O82" s="83" t="str">
        <f t="shared" ca="1" si="35"/>
        <v/>
      </c>
      <c r="P82" s="14" t="str">
        <f t="shared" ca="1" si="36"/>
        <v/>
      </c>
      <c r="Q82" s="84" t="str">
        <f t="shared" ca="1" si="37"/>
        <v/>
      </c>
      <c r="R82" s="14" t="str">
        <f t="shared" ca="1" si="38"/>
        <v/>
      </c>
      <c r="S82" s="14" t="str">
        <f t="shared" ca="1" si="39"/>
        <v/>
      </c>
      <c r="T82" s="14" t="str">
        <f t="shared" ca="1" si="40"/>
        <v/>
      </c>
      <c r="U82" s="14" t="str">
        <f t="shared" ca="1" si="41"/>
        <v/>
      </c>
      <c r="V82" s="14" t="str">
        <f t="shared" ca="1" si="42"/>
        <v/>
      </c>
      <c r="W82" s="14" t="str">
        <f t="shared" ca="1" si="43"/>
        <v/>
      </c>
      <c r="X82" s="83" t="str">
        <f t="shared" ca="1" si="44"/>
        <v/>
      </c>
      <c r="Y82" s="14" t="str">
        <f t="shared" ca="1" si="45"/>
        <v/>
      </c>
      <c r="Z82" s="84" t="str">
        <f t="shared" ca="1" si="46"/>
        <v/>
      </c>
      <c r="AA82" s="17">
        <v>93</v>
      </c>
    </row>
    <row r="83" spans="1:27">
      <c r="A83" s="49" t="str">
        <f t="shared" si="27"/>
        <v/>
      </c>
      <c r="B83" s="34" t="str">
        <f t="shared" si="28"/>
        <v/>
      </c>
      <c r="C83" s="49" t="str">
        <f ca="1">IF(INDIRECT("$D"&amp;ROW())="","",INDIRECT("'"&amp;INDIRECT("$D"&amp;ROW()) &amp; AH1))</f>
        <v/>
      </c>
      <c r="D83" s="85" t="str">
        <f>IF(Data!A68="","",Data!A68)</f>
        <v/>
      </c>
      <c r="H83" s="3" t="str">
        <f t="shared" ca="1" si="26"/>
        <v/>
      </c>
      <c r="I83" s="35" t="str">
        <f t="shared" ca="1" si="29"/>
        <v/>
      </c>
      <c r="J83" s="35" t="str">
        <f t="shared" ca="1" si="30"/>
        <v/>
      </c>
      <c r="K83" s="81" t="str">
        <f t="shared" ca="1" si="31"/>
        <v/>
      </c>
      <c r="L83" s="82" t="str">
        <f t="shared" ca="1" si="32"/>
        <v/>
      </c>
      <c r="M83" s="14" t="str">
        <f t="shared" ca="1" si="33"/>
        <v/>
      </c>
      <c r="N83" s="14" t="str">
        <f t="shared" ca="1" si="34"/>
        <v/>
      </c>
      <c r="O83" s="83" t="str">
        <f t="shared" ca="1" si="35"/>
        <v/>
      </c>
      <c r="P83" s="14" t="str">
        <f t="shared" ca="1" si="36"/>
        <v/>
      </c>
      <c r="Q83" s="84" t="str">
        <f t="shared" ca="1" si="37"/>
        <v/>
      </c>
      <c r="R83" s="14" t="str">
        <f t="shared" ca="1" si="38"/>
        <v/>
      </c>
      <c r="S83" s="14" t="str">
        <f t="shared" ca="1" si="39"/>
        <v/>
      </c>
      <c r="T83" s="14" t="str">
        <f t="shared" ca="1" si="40"/>
        <v/>
      </c>
      <c r="U83" s="14" t="str">
        <f t="shared" ca="1" si="41"/>
        <v/>
      </c>
      <c r="V83" s="14" t="str">
        <f t="shared" ca="1" si="42"/>
        <v/>
      </c>
      <c r="W83" s="14" t="str">
        <f t="shared" ca="1" si="43"/>
        <v/>
      </c>
      <c r="X83" s="83" t="str">
        <f t="shared" ca="1" si="44"/>
        <v/>
      </c>
      <c r="Y83" s="14" t="str">
        <f t="shared" ca="1" si="45"/>
        <v/>
      </c>
      <c r="Z83" s="84" t="str">
        <f t="shared" ca="1" si="46"/>
        <v/>
      </c>
      <c r="AA83" s="17">
        <v>87</v>
      </c>
    </row>
    <row r="84" spans="1:27">
      <c r="A84" s="49" t="str">
        <f t="shared" si="27"/>
        <v/>
      </c>
      <c r="B84" s="34" t="str">
        <f t="shared" si="28"/>
        <v/>
      </c>
      <c r="C84" s="49" t="str">
        <f ca="1">C83</f>
        <v/>
      </c>
      <c r="D84" s="3" t="str">
        <f>D83</f>
        <v/>
      </c>
      <c r="H84" s="3" t="str">
        <f t="shared" ref="H84:H96" ca="1" si="47">IF($D84="","",INDIRECT("'"&amp;$D84&amp;"'!"&amp;$H$2&amp;$AA84))</f>
        <v/>
      </c>
      <c r="I84" s="35" t="str">
        <f t="shared" ca="1" si="29"/>
        <v/>
      </c>
      <c r="J84" s="35" t="str">
        <f t="shared" ca="1" si="30"/>
        <v/>
      </c>
      <c r="K84" s="81" t="str">
        <f t="shared" ca="1" si="31"/>
        <v/>
      </c>
      <c r="L84" s="82" t="str">
        <f t="shared" ca="1" si="32"/>
        <v/>
      </c>
      <c r="M84" s="14" t="str">
        <f t="shared" ca="1" si="33"/>
        <v/>
      </c>
      <c r="N84" s="14" t="str">
        <f t="shared" ca="1" si="34"/>
        <v/>
      </c>
      <c r="O84" s="83" t="str">
        <f t="shared" ca="1" si="35"/>
        <v/>
      </c>
      <c r="P84" s="14" t="str">
        <f t="shared" ca="1" si="36"/>
        <v/>
      </c>
      <c r="Q84" s="84" t="str">
        <f t="shared" ca="1" si="37"/>
        <v/>
      </c>
      <c r="R84" s="14" t="str">
        <f t="shared" ca="1" si="38"/>
        <v/>
      </c>
      <c r="S84" s="14" t="str">
        <f t="shared" ca="1" si="39"/>
        <v/>
      </c>
      <c r="T84" s="14" t="str">
        <f t="shared" ca="1" si="40"/>
        <v/>
      </c>
      <c r="U84" s="14" t="str">
        <f t="shared" ca="1" si="41"/>
        <v/>
      </c>
      <c r="V84" s="14" t="str">
        <f t="shared" ca="1" si="42"/>
        <v/>
      </c>
      <c r="W84" s="14" t="str">
        <f t="shared" ca="1" si="43"/>
        <v/>
      </c>
      <c r="X84" s="83" t="str">
        <f t="shared" ca="1" si="44"/>
        <v/>
      </c>
      <c r="Y84" s="14" t="str">
        <f t="shared" ca="1" si="45"/>
        <v/>
      </c>
      <c r="Z84" s="84" t="str">
        <f t="shared" ca="1" si="46"/>
        <v/>
      </c>
      <c r="AA84" s="17">
        <v>88</v>
      </c>
    </row>
    <row r="85" spans="1:27">
      <c r="A85" s="49" t="str">
        <f t="shared" si="27"/>
        <v/>
      </c>
      <c r="B85" s="34" t="str">
        <f t="shared" si="28"/>
        <v/>
      </c>
      <c r="C85" s="49" t="str">
        <f ca="1">C83</f>
        <v/>
      </c>
      <c r="D85" s="3" t="str">
        <f>D83</f>
        <v/>
      </c>
      <c r="H85" s="3" t="str">
        <f t="shared" ca="1" si="47"/>
        <v/>
      </c>
      <c r="I85" s="35" t="str">
        <f t="shared" ca="1" si="29"/>
        <v/>
      </c>
      <c r="J85" s="35" t="str">
        <f t="shared" ca="1" si="30"/>
        <v/>
      </c>
      <c r="K85" s="81" t="str">
        <f t="shared" ca="1" si="31"/>
        <v/>
      </c>
      <c r="L85" s="82" t="str">
        <f t="shared" ca="1" si="32"/>
        <v/>
      </c>
      <c r="M85" s="14" t="str">
        <f t="shared" ca="1" si="33"/>
        <v/>
      </c>
      <c r="N85" s="14" t="str">
        <f t="shared" ca="1" si="34"/>
        <v/>
      </c>
      <c r="O85" s="83" t="str">
        <f t="shared" ca="1" si="35"/>
        <v/>
      </c>
      <c r="P85" s="14" t="str">
        <f t="shared" ca="1" si="36"/>
        <v/>
      </c>
      <c r="Q85" s="84" t="str">
        <f t="shared" ca="1" si="37"/>
        <v/>
      </c>
      <c r="R85" s="14" t="str">
        <f t="shared" ca="1" si="38"/>
        <v/>
      </c>
      <c r="S85" s="14" t="str">
        <f t="shared" ca="1" si="39"/>
        <v/>
      </c>
      <c r="T85" s="14" t="str">
        <f t="shared" ca="1" si="40"/>
        <v/>
      </c>
      <c r="U85" s="14" t="str">
        <f t="shared" ca="1" si="41"/>
        <v/>
      </c>
      <c r="V85" s="14" t="str">
        <f t="shared" ca="1" si="42"/>
        <v/>
      </c>
      <c r="W85" s="14" t="str">
        <f t="shared" ca="1" si="43"/>
        <v/>
      </c>
      <c r="X85" s="83" t="str">
        <f t="shared" ca="1" si="44"/>
        <v/>
      </c>
      <c r="Y85" s="14" t="str">
        <f t="shared" ca="1" si="45"/>
        <v/>
      </c>
      <c r="Z85" s="84" t="str">
        <f t="shared" ca="1" si="46"/>
        <v/>
      </c>
      <c r="AA85" s="17">
        <v>89</v>
      </c>
    </row>
    <row r="86" spans="1:27">
      <c r="A86" s="49" t="str">
        <f t="shared" si="27"/>
        <v/>
      </c>
      <c r="B86" s="34" t="str">
        <f t="shared" si="28"/>
        <v/>
      </c>
      <c r="C86" s="49" t="str">
        <f ca="1">C83</f>
        <v/>
      </c>
      <c r="D86" s="3" t="str">
        <f>D83</f>
        <v/>
      </c>
      <c r="H86" s="3" t="str">
        <f t="shared" ca="1" si="47"/>
        <v/>
      </c>
      <c r="I86" s="35" t="str">
        <f t="shared" ca="1" si="29"/>
        <v/>
      </c>
      <c r="J86" s="35" t="str">
        <f t="shared" ca="1" si="30"/>
        <v/>
      </c>
      <c r="K86" s="81" t="str">
        <f t="shared" ca="1" si="31"/>
        <v/>
      </c>
      <c r="L86" s="82" t="str">
        <f t="shared" ca="1" si="32"/>
        <v/>
      </c>
      <c r="M86" s="14" t="str">
        <f t="shared" ca="1" si="33"/>
        <v/>
      </c>
      <c r="N86" s="14" t="str">
        <f t="shared" ca="1" si="34"/>
        <v/>
      </c>
      <c r="O86" s="83" t="str">
        <f t="shared" ca="1" si="35"/>
        <v/>
      </c>
      <c r="P86" s="14" t="str">
        <f t="shared" ca="1" si="36"/>
        <v/>
      </c>
      <c r="Q86" s="84" t="str">
        <f t="shared" ca="1" si="37"/>
        <v/>
      </c>
      <c r="R86" s="14" t="str">
        <f t="shared" ca="1" si="38"/>
        <v/>
      </c>
      <c r="S86" s="14" t="str">
        <f t="shared" ca="1" si="39"/>
        <v/>
      </c>
      <c r="T86" s="14" t="str">
        <f t="shared" ca="1" si="40"/>
        <v/>
      </c>
      <c r="U86" s="14" t="str">
        <f t="shared" ca="1" si="41"/>
        <v/>
      </c>
      <c r="V86" s="14" t="str">
        <f t="shared" ca="1" si="42"/>
        <v/>
      </c>
      <c r="W86" s="14" t="str">
        <f t="shared" ca="1" si="43"/>
        <v/>
      </c>
      <c r="X86" s="83" t="str">
        <f t="shared" ca="1" si="44"/>
        <v/>
      </c>
      <c r="Y86" s="14" t="str">
        <f t="shared" ca="1" si="45"/>
        <v/>
      </c>
      <c r="Z86" s="84" t="str">
        <f t="shared" ca="1" si="46"/>
        <v/>
      </c>
      <c r="AA86" s="17">
        <v>90</v>
      </c>
    </row>
    <row r="87" spans="1:27">
      <c r="A87" s="49" t="str">
        <f t="shared" si="27"/>
        <v/>
      </c>
      <c r="B87" s="34" t="str">
        <f t="shared" si="28"/>
        <v/>
      </c>
      <c r="C87" s="49" t="str">
        <f ca="1">C83</f>
        <v/>
      </c>
      <c r="D87" s="3" t="str">
        <f>D83</f>
        <v/>
      </c>
      <c r="H87" s="3" t="str">
        <f t="shared" ca="1" si="47"/>
        <v/>
      </c>
      <c r="I87" s="35" t="str">
        <f t="shared" ca="1" si="29"/>
        <v/>
      </c>
      <c r="J87" s="35" t="str">
        <f t="shared" ca="1" si="30"/>
        <v/>
      </c>
      <c r="K87" s="81" t="str">
        <f t="shared" ca="1" si="31"/>
        <v/>
      </c>
      <c r="L87" s="82" t="str">
        <f t="shared" ca="1" si="32"/>
        <v/>
      </c>
      <c r="M87" s="14" t="str">
        <f t="shared" ca="1" si="33"/>
        <v/>
      </c>
      <c r="N87" s="14" t="str">
        <f t="shared" ca="1" si="34"/>
        <v/>
      </c>
      <c r="O87" s="83" t="str">
        <f t="shared" ca="1" si="35"/>
        <v/>
      </c>
      <c r="P87" s="14" t="str">
        <f t="shared" ca="1" si="36"/>
        <v/>
      </c>
      <c r="Q87" s="84" t="str">
        <f t="shared" ca="1" si="37"/>
        <v/>
      </c>
      <c r="R87" s="14" t="str">
        <f t="shared" ca="1" si="38"/>
        <v/>
      </c>
      <c r="S87" s="14" t="str">
        <f t="shared" ca="1" si="39"/>
        <v/>
      </c>
      <c r="T87" s="14" t="str">
        <f t="shared" ca="1" si="40"/>
        <v/>
      </c>
      <c r="U87" s="14" t="str">
        <f t="shared" ca="1" si="41"/>
        <v/>
      </c>
      <c r="V87" s="14" t="str">
        <f t="shared" ca="1" si="42"/>
        <v/>
      </c>
      <c r="W87" s="14" t="str">
        <f t="shared" ca="1" si="43"/>
        <v/>
      </c>
      <c r="X87" s="83" t="str">
        <f t="shared" ca="1" si="44"/>
        <v/>
      </c>
      <c r="Y87" s="14" t="str">
        <f t="shared" ca="1" si="45"/>
        <v/>
      </c>
      <c r="Z87" s="84" t="str">
        <f t="shared" ca="1" si="46"/>
        <v/>
      </c>
      <c r="AA87" s="17">
        <v>91</v>
      </c>
    </row>
    <row r="88" spans="1:27">
      <c r="A88" s="49" t="str">
        <f t="shared" si="27"/>
        <v/>
      </c>
      <c r="B88" s="34" t="str">
        <f t="shared" si="28"/>
        <v/>
      </c>
      <c r="C88" s="49" t="str">
        <f ca="1">C83</f>
        <v/>
      </c>
      <c r="D88" s="3" t="str">
        <f>D83</f>
        <v/>
      </c>
      <c r="H88" s="3" t="str">
        <f t="shared" ca="1" si="47"/>
        <v/>
      </c>
      <c r="I88" s="35" t="str">
        <f t="shared" ca="1" si="29"/>
        <v/>
      </c>
      <c r="J88" s="35" t="str">
        <f t="shared" ca="1" si="30"/>
        <v/>
      </c>
      <c r="K88" s="81" t="str">
        <f t="shared" ca="1" si="31"/>
        <v/>
      </c>
      <c r="L88" s="82" t="str">
        <f t="shared" ca="1" si="32"/>
        <v/>
      </c>
      <c r="M88" s="14" t="str">
        <f t="shared" ca="1" si="33"/>
        <v/>
      </c>
      <c r="N88" s="14" t="str">
        <f t="shared" ca="1" si="34"/>
        <v/>
      </c>
      <c r="O88" s="83" t="str">
        <f t="shared" ca="1" si="35"/>
        <v/>
      </c>
      <c r="P88" s="14" t="str">
        <f t="shared" ca="1" si="36"/>
        <v/>
      </c>
      <c r="Q88" s="84" t="str">
        <f t="shared" ca="1" si="37"/>
        <v/>
      </c>
      <c r="R88" s="14" t="str">
        <f t="shared" ca="1" si="38"/>
        <v/>
      </c>
      <c r="S88" s="14" t="str">
        <f t="shared" ca="1" si="39"/>
        <v/>
      </c>
      <c r="T88" s="14" t="str">
        <f t="shared" ca="1" si="40"/>
        <v/>
      </c>
      <c r="U88" s="14" t="str">
        <f t="shared" ca="1" si="41"/>
        <v/>
      </c>
      <c r="V88" s="14" t="str">
        <f t="shared" ca="1" si="42"/>
        <v/>
      </c>
      <c r="W88" s="14" t="str">
        <f t="shared" ca="1" si="43"/>
        <v/>
      </c>
      <c r="X88" s="83" t="str">
        <f t="shared" ca="1" si="44"/>
        <v/>
      </c>
      <c r="Y88" s="14" t="str">
        <f t="shared" ca="1" si="45"/>
        <v/>
      </c>
      <c r="Z88" s="84" t="str">
        <f t="shared" ca="1" si="46"/>
        <v/>
      </c>
      <c r="AA88" s="17">
        <v>92</v>
      </c>
    </row>
    <row r="89" spans="1:27">
      <c r="A89" s="49" t="str">
        <f t="shared" si="27"/>
        <v/>
      </c>
      <c r="B89" s="34" t="str">
        <f t="shared" si="28"/>
        <v/>
      </c>
      <c r="C89" s="49" t="str">
        <f ca="1">C83</f>
        <v/>
      </c>
      <c r="D89" s="3" t="str">
        <f>D83</f>
        <v/>
      </c>
      <c r="E89" s="80" t="str">
        <f ca="1">IF(INDIRECT("$D"&amp;ROW())="","",INDIRECT("'"&amp;INDIRECT("$D"&amp;ROW())&amp; AH2))</f>
        <v/>
      </c>
      <c r="F89" s="80" t="str">
        <f ca="1">IF(INDIRECT("$D"&amp;ROW())="","",INDIRECT("'"&amp;INDIRECT("$D"&amp;ROW())&amp; AH3))</f>
        <v/>
      </c>
      <c r="G89" s="35" t="str">
        <f ca="1">IF(INDIRECT("$D"&amp;ROW())="","",INDIRECT("'"&amp;INDIRECT("$D"&amp;ROW())&amp; AH4))</f>
        <v/>
      </c>
      <c r="H89" s="3" t="str">
        <f ca="1">IF(INDIRECT("$D"&amp;ROW())="","","Property")</f>
        <v/>
      </c>
      <c r="I89" s="35" t="str">
        <f t="shared" ca="1" si="29"/>
        <v/>
      </c>
      <c r="J89" s="35" t="str">
        <f t="shared" ca="1" si="30"/>
        <v/>
      </c>
      <c r="K89" s="81" t="str">
        <f t="shared" ca="1" si="31"/>
        <v/>
      </c>
      <c r="L89" s="82" t="str">
        <f t="shared" ca="1" si="32"/>
        <v/>
      </c>
      <c r="M89" s="14" t="str">
        <f t="shared" ca="1" si="33"/>
        <v/>
      </c>
      <c r="N89" s="14" t="str">
        <f t="shared" ca="1" si="34"/>
        <v/>
      </c>
      <c r="O89" s="83" t="str">
        <f t="shared" ca="1" si="35"/>
        <v/>
      </c>
      <c r="P89" s="14" t="str">
        <f t="shared" ca="1" si="36"/>
        <v/>
      </c>
      <c r="Q89" s="84" t="str">
        <f t="shared" ca="1" si="37"/>
        <v/>
      </c>
      <c r="R89" s="14" t="str">
        <f t="shared" ca="1" si="38"/>
        <v/>
      </c>
      <c r="S89" s="14" t="str">
        <f t="shared" ca="1" si="39"/>
        <v/>
      </c>
      <c r="T89" s="14" t="str">
        <f t="shared" ca="1" si="40"/>
        <v/>
      </c>
      <c r="U89" s="14" t="str">
        <f t="shared" ca="1" si="41"/>
        <v/>
      </c>
      <c r="V89" s="14" t="str">
        <f t="shared" ca="1" si="42"/>
        <v/>
      </c>
      <c r="W89" s="14" t="str">
        <f t="shared" ca="1" si="43"/>
        <v/>
      </c>
      <c r="X89" s="83" t="str">
        <f t="shared" ca="1" si="44"/>
        <v/>
      </c>
      <c r="Y89" s="14" t="str">
        <f t="shared" ca="1" si="45"/>
        <v/>
      </c>
      <c r="Z89" s="84" t="str">
        <f t="shared" ca="1" si="46"/>
        <v/>
      </c>
      <c r="AA89" s="17">
        <v>93</v>
      </c>
    </row>
    <row r="90" spans="1:27">
      <c r="A90" s="49" t="str">
        <f t="shared" si="27"/>
        <v/>
      </c>
      <c r="B90" s="34" t="str">
        <f t="shared" si="28"/>
        <v/>
      </c>
      <c r="C90" s="49" t="str">
        <f ca="1">IF(INDIRECT("$D"&amp;ROW())="","",INDIRECT("'"&amp;INDIRECT("$D"&amp;ROW()) &amp; AH1))</f>
        <v/>
      </c>
      <c r="D90" s="85" t="str">
        <f>IF(Data!A69="","",Data!A69)</f>
        <v/>
      </c>
      <c r="H90" s="3" t="str">
        <f t="shared" ca="1" si="47"/>
        <v/>
      </c>
      <c r="I90" s="35" t="str">
        <f t="shared" ca="1" si="29"/>
        <v/>
      </c>
      <c r="J90" s="35" t="str">
        <f t="shared" ca="1" si="30"/>
        <v/>
      </c>
      <c r="K90" s="81" t="str">
        <f t="shared" ca="1" si="31"/>
        <v/>
      </c>
      <c r="L90" s="82" t="str">
        <f t="shared" ca="1" si="32"/>
        <v/>
      </c>
      <c r="M90" s="14" t="str">
        <f t="shared" ca="1" si="33"/>
        <v/>
      </c>
      <c r="N90" s="14" t="str">
        <f t="shared" ca="1" si="34"/>
        <v/>
      </c>
      <c r="O90" s="83" t="str">
        <f t="shared" ca="1" si="35"/>
        <v/>
      </c>
      <c r="P90" s="14" t="str">
        <f t="shared" ca="1" si="36"/>
        <v/>
      </c>
      <c r="Q90" s="84" t="str">
        <f t="shared" ca="1" si="37"/>
        <v/>
      </c>
      <c r="R90" s="14" t="str">
        <f t="shared" ca="1" si="38"/>
        <v/>
      </c>
      <c r="S90" s="14" t="str">
        <f t="shared" ca="1" si="39"/>
        <v/>
      </c>
      <c r="T90" s="14" t="str">
        <f t="shared" ca="1" si="40"/>
        <v/>
      </c>
      <c r="U90" s="14" t="str">
        <f t="shared" ca="1" si="41"/>
        <v/>
      </c>
      <c r="V90" s="14" t="str">
        <f t="shared" ca="1" si="42"/>
        <v/>
      </c>
      <c r="W90" s="14" t="str">
        <f t="shared" ca="1" si="43"/>
        <v/>
      </c>
      <c r="X90" s="83" t="str">
        <f t="shared" ca="1" si="44"/>
        <v/>
      </c>
      <c r="Y90" s="14" t="str">
        <f t="shared" ca="1" si="45"/>
        <v/>
      </c>
      <c r="Z90" s="84" t="str">
        <f t="shared" ca="1" si="46"/>
        <v/>
      </c>
      <c r="AA90" s="17">
        <v>87</v>
      </c>
    </row>
    <row r="91" spans="1:27">
      <c r="A91" s="49" t="str">
        <f t="shared" si="27"/>
        <v/>
      </c>
      <c r="B91" s="34" t="str">
        <f t="shared" si="28"/>
        <v/>
      </c>
      <c r="C91" s="49" t="str">
        <f ca="1">C90</f>
        <v/>
      </c>
      <c r="D91" s="3" t="str">
        <f>D90</f>
        <v/>
      </c>
      <c r="H91" s="3" t="str">
        <f t="shared" ca="1" si="47"/>
        <v/>
      </c>
      <c r="I91" s="35" t="str">
        <f t="shared" ca="1" si="29"/>
        <v/>
      </c>
      <c r="J91" s="35" t="str">
        <f t="shared" ca="1" si="30"/>
        <v/>
      </c>
      <c r="K91" s="81" t="str">
        <f t="shared" ca="1" si="31"/>
        <v/>
      </c>
      <c r="L91" s="82" t="str">
        <f t="shared" ca="1" si="32"/>
        <v/>
      </c>
      <c r="M91" s="14" t="str">
        <f t="shared" ca="1" si="33"/>
        <v/>
      </c>
      <c r="N91" s="14" t="str">
        <f t="shared" ca="1" si="34"/>
        <v/>
      </c>
      <c r="O91" s="83" t="str">
        <f t="shared" ca="1" si="35"/>
        <v/>
      </c>
      <c r="P91" s="14" t="str">
        <f t="shared" ca="1" si="36"/>
        <v/>
      </c>
      <c r="Q91" s="84" t="str">
        <f t="shared" ca="1" si="37"/>
        <v/>
      </c>
      <c r="R91" s="14" t="str">
        <f t="shared" ca="1" si="38"/>
        <v/>
      </c>
      <c r="S91" s="14" t="str">
        <f t="shared" ca="1" si="39"/>
        <v/>
      </c>
      <c r="T91" s="14" t="str">
        <f t="shared" ca="1" si="40"/>
        <v/>
      </c>
      <c r="U91" s="14" t="str">
        <f t="shared" ca="1" si="41"/>
        <v/>
      </c>
      <c r="V91" s="14" t="str">
        <f t="shared" ca="1" si="42"/>
        <v/>
      </c>
      <c r="W91" s="14" t="str">
        <f t="shared" ca="1" si="43"/>
        <v/>
      </c>
      <c r="X91" s="83" t="str">
        <f t="shared" ca="1" si="44"/>
        <v/>
      </c>
      <c r="Y91" s="14" t="str">
        <f t="shared" ca="1" si="45"/>
        <v/>
      </c>
      <c r="Z91" s="84" t="str">
        <f t="shared" ca="1" si="46"/>
        <v/>
      </c>
      <c r="AA91" s="17">
        <v>88</v>
      </c>
    </row>
    <row r="92" spans="1:27">
      <c r="A92" s="49" t="str">
        <f t="shared" ref="A92:A96" si="48">IF($D92="","",$V$1)</f>
        <v/>
      </c>
      <c r="B92" s="34" t="str">
        <f t="shared" ref="B92:B96" si="49">IF($D92="","",$B91)</f>
        <v/>
      </c>
      <c r="C92" s="49" t="str">
        <f ca="1">C90</f>
        <v/>
      </c>
      <c r="D92" s="3" t="str">
        <f>D90</f>
        <v/>
      </c>
      <c r="H92" s="3" t="str">
        <f t="shared" ca="1" si="47"/>
        <v/>
      </c>
      <c r="I92" s="35" t="str">
        <f t="shared" ca="1" si="29"/>
        <v/>
      </c>
      <c r="J92" s="35" t="str">
        <f t="shared" ca="1" si="30"/>
        <v/>
      </c>
      <c r="K92" s="81" t="str">
        <f t="shared" ca="1" si="31"/>
        <v/>
      </c>
      <c r="L92" s="82" t="str">
        <f t="shared" ca="1" si="32"/>
        <v/>
      </c>
      <c r="M92" s="14" t="str">
        <f t="shared" ca="1" si="33"/>
        <v/>
      </c>
      <c r="N92" s="14" t="str">
        <f t="shared" ca="1" si="34"/>
        <v/>
      </c>
      <c r="O92" s="83" t="str">
        <f t="shared" ca="1" si="35"/>
        <v/>
      </c>
      <c r="P92" s="14" t="str">
        <f t="shared" ca="1" si="36"/>
        <v/>
      </c>
      <c r="Q92" s="84" t="str">
        <f t="shared" ca="1" si="37"/>
        <v/>
      </c>
      <c r="R92" s="14" t="str">
        <f t="shared" ca="1" si="38"/>
        <v/>
      </c>
      <c r="S92" s="14" t="str">
        <f t="shared" ca="1" si="39"/>
        <v/>
      </c>
      <c r="T92" s="14" t="str">
        <f t="shared" ca="1" si="40"/>
        <v/>
      </c>
      <c r="U92" s="14" t="str">
        <f t="shared" ca="1" si="41"/>
        <v/>
      </c>
      <c r="V92" s="14" t="str">
        <f t="shared" ca="1" si="42"/>
        <v/>
      </c>
      <c r="W92" s="14" t="str">
        <f t="shared" ca="1" si="43"/>
        <v/>
      </c>
      <c r="X92" s="83" t="str">
        <f t="shared" ca="1" si="44"/>
        <v/>
      </c>
      <c r="Y92" s="14" t="str">
        <f t="shared" ca="1" si="45"/>
        <v/>
      </c>
      <c r="Z92" s="84" t="str">
        <f t="shared" ca="1" si="46"/>
        <v/>
      </c>
      <c r="AA92" s="17">
        <v>89</v>
      </c>
    </row>
    <row r="93" spans="1:27">
      <c r="A93" s="49" t="str">
        <f t="shared" si="48"/>
        <v/>
      </c>
      <c r="B93" s="34" t="str">
        <f t="shared" si="49"/>
        <v/>
      </c>
      <c r="C93" s="49" t="str">
        <f ca="1">C90</f>
        <v/>
      </c>
      <c r="D93" s="3" t="str">
        <f>D90</f>
        <v/>
      </c>
      <c r="H93" s="3" t="str">
        <f t="shared" ca="1" si="47"/>
        <v/>
      </c>
      <c r="I93" s="35" t="str">
        <f t="shared" ca="1" si="29"/>
        <v/>
      </c>
      <c r="J93" s="35" t="str">
        <f t="shared" ca="1" si="30"/>
        <v/>
      </c>
      <c r="K93" s="81" t="str">
        <f t="shared" ca="1" si="31"/>
        <v/>
      </c>
      <c r="L93" s="82" t="str">
        <f t="shared" ca="1" si="32"/>
        <v/>
      </c>
      <c r="M93" s="14" t="str">
        <f t="shared" ca="1" si="33"/>
        <v/>
      </c>
      <c r="N93" s="14" t="str">
        <f t="shared" ca="1" si="34"/>
        <v/>
      </c>
      <c r="O93" s="83" t="str">
        <f t="shared" ca="1" si="35"/>
        <v/>
      </c>
      <c r="P93" s="14" t="str">
        <f t="shared" ca="1" si="36"/>
        <v/>
      </c>
      <c r="Q93" s="84" t="str">
        <f t="shared" ca="1" si="37"/>
        <v/>
      </c>
      <c r="R93" s="14" t="str">
        <f t="shared" ca="1" si="38"/>
        <v/>
      </c>
      <c r="S93" s="14" t="str">
        <f t="shared" ca="1" si="39"/>
        <v/>
      </c>
      <c r="T93" s="14" t="str">
        <f t="shared" ca="1" si="40"/>
        <v/>
      </c>
      <c r="U93" s="14" t="str">
        <f t="shared" ca="1" si="41"/>
        <v/>
      </c>
      <c r="V93" s="14" t="str">
        <f t="shared" ca="1" si="42"/>
        <v/>
      </c>
      <c r="W93" s="14" t="str">
        <f t="shared" ca="1" si="43"/>
        <v/>
      </c>
      <c r="X93" s="83" t="str">
        <f t="shared" ca="1" si="44"/>
        <v/>
      </c>
      <c r="Y93" s="14" t="str">
        <f t="shared" ca="1" si="45"/>
        <v/>
      </c>
      <c r="Z93" s="84" t="str">
        <f t="shared" ca="1" si="46"/>
        <v/>
      </c>
      <c r="AA93" s="17">
        <v>90</v>
      </c>
    </row>
    <row r="94" spans="1:27">
      <c r="A94" s="49" t="str">
        <f t="shared" si="48"/>
        <v/>
      </c>
      <c r="B94" s="34" t="str">
        <f t="shared" si="49"/>
        <v/>
      </c>
      <c r="C94" s="49" t="str">
        <f ca="1">C90</f>
        <v/>
      </c>
      <c r="D94" s="3" t="str">
        <f>D90</f>
        <v/>
      </c>
      <c r="H94" s="3" t="str">
        <f t="shared" ca="1" si="47"/>
        <v/>
      </c>
      <c r="I94" s="35" t="str">
        <f t="shared" ca="1" si="29"/>
        <v/>
      </c>
      <c r="J94" s="35" t="str">
        <f t="shared" ca="1" si="30"/>
        <v/>
      </c>
      <c r="K94" s="81" t="str">
        <f t="shared" ca="1" si="31"/>
        <v/>
      </c>
      <c r="L94" s="82" t="str">
        <f t="shared" ca="1" si="32"/>
        <v/>
      </c>
      <c r="M94" s="14" t="str">
        <f t="shared" ca="1" si="33"/>
        <v/>
      </c>
      <c r="N94" s="14" t="str">
        <f t="shared" ca="1" si="34"/>
        <v/>
      </c>
      <c r="O94" s="83" t="str">
        <f t="shared" ca="1" si="35"/>
        <v/>
      </c>
      <c r="P94" s="14" t="str">
        <f t="shared" ca="1" si="36"/>
        <v/>
      </c>
      <c r="Q94" s="84" t="str">
        <f t="shared" ca="1" si="37"/>
        <v/>
      </c>
      <c r="R94" s="14" t="str">
        <f t="shared" ca="1" si="38"/>
        <v/>
      </c>
      <c r="S94" s="14" t="str">
        <f t="shared" ca="1" si="39"/>
        <v/>
      </c>
      <c r="T94" s="14" t="str">
        <f t="shared" ca="1" si="40"/>
        <v/>
      </c>
      <c r="U94" s="14" t="str">
        <f t="shared" ca="1" si="41"/>
        <v/>
      </c>
      <c r="V94" s="14" t="str">
        <f t="shared" ca="1" si="42"/>
        <v/>
      </c>
      <c r="W94" s="14" t="str">
        <f t="shared" ca="1" si="43"/>
        <v/>
      </c>
      <c r="X94" s="83" t="str">
        <f t="shared" ca="1" si="44"/>
        <v/>
      </c>
      <c r="Y94" s="14" t="str">
        <f t="shared" ca="1" si="45"/>
        <v/>
      </c>
      <c r="Z94" s="84" t="str">
        <f t="shared" ca="1" si="46"/>
        <v/>
      </c>
      <c r="AA94" s="17">
        <v>91</v>
      </c>
    </row>
    <row r="95" spans="1:27">
      <c r="A95" s="49" t="str">
        <f t="shared" si="48"/>
        <v/>
      </c>
      <c r="B95" s="34" t="str">
        <f t="shared" si="49"/>
        <v/>
      </c>
      <c r="C95" s="49" t="str">
        <f ca="1">C90</f>
        <v/>
      </c>
      <c r="D95" s="3" t="str">
        <f>D90</f>
        <v/>
      </c>
      <c r="H95" s="3" t="str">
        <f t="shared" ca="1" si="47"/>
        <v/>
      </c>
      <c r="I95" s="35" t="str">
        <f t="shared" ca="1" si="29"/>
        <v/>
      </c>
      <c r="J95" s="35" t="str">
        <f t="shared" ca="1" si="30"/>
        <v/>
      </c>
      <c r="K95" s="81" t="str">
        <f t="shared" ca="1" si="31"/>
        <v/>
      </c>
      <c r="L95" s="82" t="str">
        <f t="shared" ca="1" si="32"/>
        <v/>
      </c>
      <c r="M95" s="14" t="str">
        <f t="shared" ca="1" si="33"/>
        <v/>
      </c>
      <c r="N95" s="14" t="str">
        <f t="shared" ca="1" si="34"/>
        <v/>
      </c>
      <c r="O95" s="83" t="str">
        <f t="shared" ca="1" si="35"/>
        <v/>
      </c>
      <c r="P95" s="14" t="str">
        <f t="shared" ca="1" si="36"/>
        <v/>
      </c>
      <c r="Q95" s="84" t="str">
        <f t="shared" ca="1" si="37"/>
        <v/>
      </c>
      <c r="R95" s="14" t="str">
        <f t="shared" ca="1" si="38"/>
        <v/>
      </c>
      <c r="S95" s="14" t="str">
        <f t="shared" ca="1" si="39"/>
        <v/>
      </c>
      <c r="T95" s="14" t="str">
        <f t="shared" ca="1" si="40"/>
        <v/>
      </c>
      <c r="U95" s="14" t="str">
        <f t="shared" ca="1" si="41"/>
        <v/>
      </c>
      <c r="V95" s="14" t="str">
        <f t="shared" ca="1" si="42"/>
        <v/>
      </c>
      <c r="W95" s="14" t="str">
        <f t="shared" ca="1" si="43"/>
        <v/>
      </c>
      <c r="X95" s="83" t="str">
        <f t="shared" ca="1" si="44"/>
        <v/>
      </c>
      <c r="Y95" s="14" t="str">
        <f t="shared" ca="1" si="45"/>
        <v/>
      </c>
      <c r="Z95" s="84" t="str">
        <f t="shared" ca="1" si="46"/>
        <v/>
      </c>
      <c r="AA95" s="17">
        <v>92</v>
      </c>
    </row>
    <row r="96" spans="1:27">
      <c r="A96" s="49" t="str">
        <f t="shared" si="48"/>
        <v/>
      </c>
      <c r="B96" s="34" t="str">
        <f t="shared" si="49"/>
        <v/>
      </c>
      <c r="C96" s="49" t="str">
        <f ca="1">C90</f>
        <v/>
      </c>
      <c r="D96" s="3" t="str">
        <f>D90</f>
        <v/>
      </c>
      <c r="E96" s="80" t="str">
        <f ca="1">IF(INDIRECT("$D"&amp;ROW())="","",INDIRECT("'"&amp;INDIRECT("$D"&amp;ROW())&amp; AH2))</f>
        <v/>
      </c>
      <c r="F96" s="80" t="str">
        <f ca="1">IF(INDIRECT("$D"&amp;ROW())="","",INDIRECT("'"&amp;INDIRECT("$D"&amp;ROW())&amp; AH3))</f>
        <v/>
      </c>
      <c r="G96" s="35" t="str">
        <f ca="1">IF(INDIRECT("$D"&amp;ROW())="","",INDIRECT("'"&amp;INDIRECT("$D"&amp;ROW())&amp; AH4))</f>
        <v/>
      </c>
      <c r="H96" s="3" t="str">
        <f t="shared" ca="1" si="47"/>
        <v/>
      </c>
      <c r="I96" s="35" t="str">
        <f t="shared" ca="1" si="29"/>
        <v/>
      </c>
      <c r="J96" s="35" t="str">
        <f t="shared" ca="1" si="30"/>
        <v/>
      </c>
      <c r="K96" s="81" t="str">
        <f t="shared" ca="1" si="31"/>
        <v/>
      </c>
      <c r="L96" s="82" t="str">
        <f t="shared" ca="1" si="32"/>
        <v/>
      </c>
      <c r="M96" s="14" t="str">
        <f t="shared" ca="1" si="33"/>
        <v/>
      </c>
      <c r="N96" s="14" t="str">
        <f t="shared" ca="1" si="34"/>
        <v/>
      </c>
      <c r="O96" s="83" t="str">
        <f t="shared" ca="1" si="35"/>
        <v/>
      </c>
      <c r="P96" s="14" t="str">
        <f t="shared" ca="1" si="36"/>
        <v/>
      </c>
      <c r="Q96" s="84" t="str">
        <f t="shared" ca="1" si="37"/>
        <v/>
      </c>
      <c r="R96" s="14" t="str">
        <f t="shared" ca="1" si="38"/>
        <v/>
      </c>
      <c r="S96" s="14" t="str">
        <f t="shared" ca="1" si="39"/>
        <v/>
      </c>
      <c r="T96" s="14" t="str">
        <f t="shared" ca="1" si="40"/>
        <v/>
      </c>
      <c r="U96" s="14" t="str">
        <f t="shared" ca="1" si="41"/>
        <v/>
      </c>
      <c r="V96" s="14" t="str">
        <f t="shared" ca="1" si="42"/>
        <v/>
      </c>
      <c r="W96" s="14" t="str">
        <f t="shared" ca="1" si="43"/>
        <v/>
      </c>
      <c r="X96" s="83" t="str">
        <f t="shared" ca="1" si="44"/>
        <v/>
      </c>
      <c r="Y96" s="14" t="str">
        <f t="shared" ca="1" si="45"/>
        <v/>
      </c>
      <c r="Z96" s="84" t="str">
        <f t="shared" ca="1" si="46"/>
        <v/>
      </c>
      <c r="AA96" s="17">
        <v>93</v>
      </c>
    </row>
    <row r="97" spans="4:27">
      <c r="E97" s="49"/>
      <c r="F97" s="1"/>
      <c r="G97" s="80"/>
      <c r="H97" s="80"/>
      <c r="I97" s="35"/>
      <c r="J97" s="1"/>
      <c r="K97" s="81"/>
      <c r="L97" s="82"/>
      <c r="M97" s="86"/>
      <c r="N97" s="14"/>
      <c r="O97" s="83"/>
      <c r="P97" s="86"/>
      <c r="Q97" s="84"/>
      <c r="R97" s="86"/>
      <c r="S97" s="14"/>
      <c r="T97" s="14"/>
      <c r="U97" s="14"/>
      <c r="V97" s="14"/>
      <c r="W97" s="14"/>
      <c r="X97" s="83"/>
      <c r="Y97" s="14"/>
      <c r="Z97" s="84"/>
      <c r="AA97" s="17">
        <v>87</v>
      </c>
    </row>
    <row r="98" spans="4:27">
      <c r="D98" s="3"/>
      <c r="H98" s="3"/>
      <c r="I98" s="35"/>
      <c r="J98" s="35"/>
      <c r="K98" s="81"/>
      <c r="L98" s="82"/>
      <c r="M98" s="14"/>
      <c r="N98" s="14"/>
      <c r="O98" s="83"/>
      <c r="P98" s="14"/>
      <c r="Q98" s="84"/>
      <c r="R98" s="14"/>
      <c r="S98" s="14"/>
      <c r="T98" s="14"/>
      <c r="U98" s="14"/>
      <c r="V98" s="14"/>
      <c r="W98" s="14"/>
      <c r="X98" s="83"/>
      <c r="Y98" s="14"/>
      <c r="Z98" s="84"/>
      <c r="AA98" s="17">
        <v>88</v>
      </c>
    </row>
    <row r="99" spans="4:27">
      <c r="D99" s="3"/>
      <c r="H99" s="3"/>
      <c r="I99" s="35"/>
      <c r="J99" s="35"/>
      <c r="K99" s="81"/>
      <c r="L99" s="82"/>
      <c r="M99" s="14"/>
      <c r="N99" s="14"/>
      <c r="O99" s="83"/>
      <c r="P99" s="14"/>
      <c r="Q99" s="84"/>
      <c r="R99" s="14"/>
      <c r="S99" s="14"/>
      <c r="T99" s="14"/>
      <c r="U99" s="14"/>
      <c r="V99" s="14"/>
      <c r="W99" s="14"/>
      <c r="X99" s="83"/>
      <c r="Y99" s="14"/>
      <c r="Z99" s="84"/>
      <c r="AA99" s="17">
        <v>89</v>
      </c>
    </row>
    <row r="100" spans="4:27">
      <c r="D100" s="3"/>
      <c r="H100" s="3"/>
      <c r="I100" s="35"/>
      <c r="J100" s="35"/>
      <c r="K100" s="81"/>
      <c r="L100" s="82"/>
      <c r="M100" s="14"/>
      <c r="N100" s="14"/>
      <c r="O100" s="83"/>
      <c r="P100" s="14"/>
      <c r="Q100" s="84"/>
      <c r="R100" s="14"/>
      <c r="S100" s="14"/>
      <c r="T100" s="14"/>
      <c r="U100" s="14"/>
      <c r="V100" s="14"/>
      <c r="W100" s="14"/>
      <c r="X100" s="83"/>
      <c r="Y100" s="14"/>
      <c r="Z100" s="84"/>
      <c r="AA100" s="17">
        <v>90</v>
      </c>
    </row>
    <row r="101" spans="4:27">
      <c r="D101" s="3"/>
      <c r="H101" s="3"/>
      <c r="I101" s="35"/>
      <c r="J101" s="35"/>
      <c r="K101" s="81"/>
      <c r="L101" s="82"/>
      <c r="M101" s="14"/>
      <c r="N101" s="14"/>
      <c r="O101" s="83"/>
      <c r="P101" s="14"/>
      <c r="Q101" s="84"/>
      <c r="R101" s="14"/>
      <c r="S101" s="14"/>
      <c r="T101" s="14"/>
      <c r="U101" s="14"/>
      <c r="V101" s="14"/>
      <c r="W101" s="14"/>
      <c r="X101" s="83"/>
      <c r="Y101" s="14"/>
      <c r="Z101" s="84"/>
      <c r="AA101" s="17">
        <v>91</v>
      </c>
    </row>
    <row r="102" spans="4:27">
      <c r="D102" s="3"/>
      <c r="H102" s="3"/>
      <c r="I102" s="35"/>
      <c r="J102" s="35"/>
      <c r="K102" s="81"/>
      <c r="L102" s="82"/>
      <c r="M102" s="14"/>
      <c r="N102" s="14"/>
      <c r="O102" s="83"/>
      <c r="P102" s="14"/>
      <c r="Q102" s="84"/>
      <c r="R102" s="14"/>
      <c r="S102" s="14"/>
      <c r="T102" s="14"/>
      <c r="U102" s="14"/>
      <c r="V102" s="14"/>
      <c r="W102" s="14"/>
      <c r="X102" s="83"/>
      <c r="Y102" s="14"/>
      <c r="Z102" s="84"/>
      <c r="AA102" s="17">
        <v>92</v>
      </c>
    </row>
    <row r="103" spans="4:27">
      <c r="E103" s="49"/>
      <c r="F103" s="1"/>
      <c r="G103" s="80"/>
      <c r="H103" s="80"/>
      <c r="I103" s="35"/>
      <c r="J103" s="1"/>
      <c r="K103" s="81"/>
      <c r="L103" s="82"/>
      <c r="M103" s="86"/>
      <c r="N103" s="14"/>
      <c r="O103" s="83"/>
      <c r="P103" s="86"/>
      <c r="Q103" s="84"/>
      <c r="R103" s="86"/>
      <c r="S103" s="14"/>
      <c r="T103" s="14"/>
      <c r="U103" s="14"/>
      <c r="V103" s="14"/>
      <c r="W103" s="14"/>
      <c r="X103" s="83"/>
      <c r="Y103" s="14"/>
      <c r="Z103" s="84"/>
      <c r="AA103" s="17">
        <v>93</v>
      </c>
    </row>
    <row r="104" spans="4:27">
      <c r="D104" s="3"/>
      <c r="H104" s="3"/>
      <c r="I104" s="35"/>
      <c r="J104" s="35"/>
      <c r="K104" s="81"/>
      <c r="L104" s="82"/>
      <c r="M104" s="14"/>
      <c r="N104" s="14"/>
      <c r="O104" s="83"/>
      <c r="P104" s="14"/>
      <c r="Q104" s="84"/>
      <c r="R104" s="14"/>
      <c r="S104" s="14"/>
      <c r="T104" s="14"/>
      <c r="U104" s="14"/>
      <c r="V104" s="14"/>
      <c r="W104" s="14"/>
      <c r="X104" s="83"/>
      <c r="Y104" s="14"/>
      <c r="Z104" s="84"/>
      <c r="AA104" s="17">
        <v>87</v>
      </c>
    </row>
    <row r="105" spans="4:27">
      <c r="D105" s="3"/>
      <c r="H105" s="3"/>
      <c r="I105" s="35"/>
      <c r="J105" s="35"/>
      <c r="K105" s="81"/>
      <c r="L105" s="82"/>
      <c r="M105" s="14"/>
      <c r="N105" s="14"/>
      <c r="O105" s="83"/>
      <c r="P105" s="14"/>
      <c r="Q105" s="84"/>
      <c r="R105" s="14"/>
      <c r="S105" s="14"/>
      <c r="T105" s="14"/>
      <c r="U105" s="14"/>
      <c r="V105" s="14"/>
      <c r="W105" s="14"/>
      <c r="X105" s="83"/>
      <c r="Y105" s="14"/>
      <c r="Z105" s="84"/>
      <c r="AA105" s="17">
        <v>88</v>
      </c>
    </row>
    <row r="106" spans="4:27">
      <c r="D106" s="3"/>
      <c r="H106" s="3"/>
      <c r="I106" s="35"/>
      <c r="J106" s="35"/>
      <c r="K106" s="81"/>
      <c r="L106" s="82"/>
      <c r="M106" s="14"/>
      <c r="N106" s="14"/>
      <c r="O106" s="83"/>
      <c r="P106" s="14"/>
      <c r="Q106" s="84"/>
      <c r="R106" s="14"/>
      <c r="S106" s="14"/>
      <c r="T106" s="14"/>
      <c r="U106" s="14"/>
      <c r="V106" s="14"/>
      <c r="W106" s="14"/>
      <c r="X106" s="83"/>
      <c r="Y106" s="14"/>
      <c r="Z106" s="84"/>
      <c r="AA106" s="17">
        <v>89</v>
      </c>
    </row>
    <row r="107" spans="4:27">
      <c r="D107" s="3"/>
      <c r="H107" s="3"/>
      <c r="I107" s="35"/>
      <c r="J107" s="35"/>
      <c r="K107" s="81"/>
      <c r="L107" s="82"/>
      <c r="M107" s="14"/>
      <c r="N107" s="14"/>
      <c r="O107" s="83"/>
      <c r="P107" s="14"/>
      <c r="Q107" s="84"/>
      <c r="R107" s="14"/>
      <c r="S107" s="14"/>
      <c r="T107" s="14"/>
      <c r="U107" s="14"/>
      <c r="V107" s="14"/>
      <c r="W107" s="14"/>
      <c r="X107" s="83"/>
      <c r="Y107" s="14"/>
      <c r="Z107" s="84"/>
      <c r="AA107" s="17">
        <v>90</v>
      </c>
    </row>
    <row r="108" spans="4:27">
      <c r="D108" s="3"/>
      <c r="H108" s="3"/>
      <c r="I108" s="35"/>
      <c r="J108" s="35"/>
      <c r="K108" s="81"/>
      <c r="L108" s="82"/>
      <c r="M108" s="14"/>
      <c r="N108" s="14"/>
      <c r="O108" s="83"/>
      <c r="P108" s="14"/>
      <c r="Q108" s="84"/>
      <c r="R108" s="14"/>
      <c r="S108" s="14"/>
      <c r="T108" s="14"/>
      <c r="U108" s="14"/>
      <c r="V108" s="14"/>
      <c r="W108" s="14"/>
      <c r="X108" s="83"/>
      <c r="Y108" s="14"/>
      <c r="Z108" s="84"/>
      <c r="AA108" s="17">
        <v>91</v>
      </c>
    </row>
    <row r="109" spans="4:27">
      <c r="D109" s="3"/>
      <c r="H109" s="3"/>
      <c r="I109" s="35"/>
      <c r="J109" s="35"/>
      <c r="K109" s="81"/>
      <c r="L109" s="82"/>
      <c r="M109" s="14"/>
      <c r="N109" s="14"/>
      <c r="O109" s="83"/>
      <c r="P109" s="14"/>
      <c r="Q109" s="84"/>
      <c r="R109" s="14"/>
      <c r="S109" s="14"/>
      <c r="T109" s="14"/>
      <c r="U109" s="14"/>
      <c r="V109" s="14"/>
      <c r="W109" s="14"/>
      <c r="X109" s="83"/>
      <c r="Y109" s="14"/>
      <c r="Z109" s="84"/>
      <c r="AA109" s="17">
        <v>92</v>
      </c>
    </row>
    <row r="110" spans="4:27">
      <c r="D110" s="3"/>
      <c r="H110" s="3"/>
      <c r="I110" s="35"/>
      <c r="J110" s="35"/>
      <c r="K110" s="81"/>
      <c r="L110" s="82"/>
      <c r="M110" s="14"/>
      <c r="N110" s="14"/>
      <c r="O110" s="83"/>
      <c r="P110" s="14"/>
      <c r="Q110" s="84"/>
      <c r="R110" s="14"/>
      <c r="S110" s="14"/>
      <c r="T110" s="14"/>
      <c r="U110" s="14"/>
      <c r="V110" s="14"/>
      <c r="W110" s="14"/>
      <c r="X110" s="83"/>
      <c r="Y110" s="14"/>
      <c r="Z110" s="84"/>
      <c r="AA110" s="17">
        <v>93</v>
      </c>
    </row>
    <row r="111" spans="4:27">
      <c r="D111" s="3"/>
      <c r="H111" s="3"/>
      <c r="I111" s="35"/>
      <c r="J111" s="35"/>
      <c r="K111" s="81"/>
      <c r="L111" s="82"/>
      <c r="M111" s="14"/>
      <c r="N111" s="14"/>
      <c r="O111" s="83"/>
      <c r="P111" s="14"/>
      <c r="Q111" s="84"/>
      <c r="R111" s="14"/>
      <c r="S111" s="14"/>
      <c r="T111" s="14"/>
      <c r="U111" s="14"/>
      <c r="V111" s="14"/>
      <c r="W111" s="14"/>
      <c r="X111" s="83"/>
      <c r="Y111" s="14"/>
      <c r="Z111" s="84"/>
      <c r="AA111" s="17">
        <v>87</v>
      </c>
    </row>
    <row r="112" spans="4:27">
      <c r="D112" s="3"/>
      <c r="H112" s="3"/>
      <c r="I112" s="35"/>
      <c r="J112" s="35"/>
      <c r="K112" s="81"/>
      <c r="L112" s="82"/>
      <c r="M112" s="14"/>
      <c r="N112" s="14"/>
      <c r="O112" s="83"/>
      <c r="P112" s="14"/>
      <c r="Q112" s="84"/>
      <c r="R112" s="14"/>
      <c r="S112" s="14"/>
      <c r="T112" s="14"/>
      <c r="U112" s="14"/>
      <c r="V112" s="14"/>
      <c r="W112" s="14"/>
      <c r="X112" s="83"/>
      <c r="Y112" s="14"/>
      <c r="Z112" s="84"/>
      <c r="AA112" s="17">
        <v>88</v>
      </c>
    </row>
    <row r="113" spans="4:27">
      <c r="D113" s="3"/>
      <c r="H113" s="3"/>
      <c r="I113" s="35"/>
      <c r="J113" s="35"/>
      <c r="K113" s="81"/>
      <c r="L113" s="82"/>
      <c r="M113" s="14"/>
      <c r="N113" s="14"/>
      <c r="O113" s="83"/>
      <c r="P113" s="14"/>
      <c r="Q113" s="84"/>
      <c r="R113" s="14"/>
      <c r="S113" s="14"/>
      <c r="T113" s="14"/>
      <c r="U113" s="14"/>
      <c r="V113" s="14"/>
      <c r="W113" s="14"/>
      <c r="X113" s="83"/>
      <c r="Y113" s="14"/>
      <c r="Z113" s="84"/>
      <c r="AA113" s="17">
        <v>89</v>
      </c>
    </row>
    <row r="114" spans="4:27">
      <c r="D114" s="3"/>
      <c r="H114" s="3"/>
      <c r="I114" s="35"/>
      <c r="J114" s="35"/>
      <c r="K114" s="81"/>
      <c r="L114" s="82"/>
      <c r="M114" s="14"/>
      <c r="N114" s="14"/>
      <c r="O114" s="83"/>
      <c r="P114" s="14"/>
      <c r="Q114" s="84"/>
      <c r="R114" s="14"/>
      <c r="S114" s="14"/>
      <c r="T114" s="14"/>
      <c r="U114" s="14"/>
      <c r="V114" s="14"/>
      <c r="W114" s="14"/>
      <c r="X114" s="83"/>
      <c r="Y114" s="14"/>
      <c r="Z114" s="84"/>
      <c r="AA114" s="17">
        <v>90</v>
      </c>
    </row>
    <row r="115" spans="4:27">
      <c r="D115" s="3"/>
      <c r="H115" s="3"/>
      <c r="I115" s="35"/>
      <c r="J115" s="35"/>
      <c r="K115" s="81"/>
      <c r="L115" s="82"/>
      <c r="M115" s="14"/>
      <c r="N115" s="14"/>
      <c r="O115" s="83"/>
      <c r="P115" s="14"/>
      <c r="Q115" s="84"/>
      <c r="R115" s="14"/>
      <c r="S115" s="14"/>
      <c r="T115" s="14"/>
      <c r="U115" s="14"/>
      <c r="V115" s="14"/>
      <c r="W115" s="14"/>
      <c r="X115" s="83"/>
      <c r="Y115" s="14"/>
      <c r="Z115" s="84"/>
      <c r="AA115" s="17">
        <v>91</v>
      </c>
    </row>
    <row r="116" spans="4:27">
      <c r="D116" s="3"/>
      <c r="H116" s="3"/>
      <c r="I116" s="35"/>
      <c r="J116" s="35"/>
      <c r="K116" s="81"/>
      <c r="L116" s="82"/>
      <c r="M116" s="14"/>
      <c r="N116" s="14"/>
      <c r="O116" s="83"/>
      <c r="P116" s="14"/>
      <c r="Q116" s="84"/>
      <c r="R116" s="14"/>
      <c r="S116" s="14"/>
      <c r="T116" s="14"/>
      <c r="U116" s="14"/>
      <c r="V116" s="14"/>
      <c r="W116" s="14"/>
      <c r="X116" s="83"/>
      <c r="Y116" s="14"/>
      <c r="Z116" s="84"/>
      <c r="AA116" s="17">
        <v>92</v>
      </c>
    </row>
    <row r="117" spans="4:27">
      <c r="D117" s="3"/>
      <c r="H117" s="3"/>
      <c r="I117" s="35"/>
      <c r="J117" s="35"/>
      <c r="K117" s="81"/>
      <c r="L117" s="82"/>
      <c r="M117" s="14"/>
      <c r="N117" s="14"/>
      <c r="O117" s="83"/>
      <c r="P117" s="14"/>
      <c r="Q117" s="84"/>
      <c r="R117" s="14"/>
      <c r="S117" s="14"/>
      <c r="T117" s="14"/>
      <c r="U117" s="14"/>
      <c r="V117" s="14"/>
      <c r="W117" s="14"/>
      <c r="X117" s="83"/>
      <c r="Y117" s="14"/>
      <c r="Z117" s="84"/>
      <c r="AA117" s="17">
        <v>93</v>
      </c>
    </row>
    <row r="118" spans="4:27">
      <c r="D118" s="3"/>
      <c r="H118" s="3"/>
      <c r="I118" s="35"/>
      <c r="J118" s="35"/>
      <c r="K118" s="81"/>
      <c r="L118" s="82"/>
      <c r="M118" s="14"/>
      <c r="N118" s="14"/>
      <c r="O118" s="83"/>
      <c r="P118" s="14"/>
      <c r="Q118" s="84"/>
      <c r="R118" s="14"/>
      <c r="S118" s="14"/>
      <c r="T118" s="14"/>
      <c r="U118" s="14"/>
      <c r="V118" s="14"/>
      <c r="W118" s="14"/>
      <c r="X118" s="83"/>
      <c r="Y118" s="14"/>
      <c r="Z118" s="84"/>
      <c r="AA118" s="17">
        <v>87</v>
      </c>
    </row>
    <row r="119" spans="4:27">
      <c r="D119" s="3"/>
      <c r="H119" s="3"/>
      <c r="I119" s="35"/>
      <c r="J119" s="35"/>
      <c r="K119" s="81"/>
      <c r="L119" s="82"/>
      <c r="M119" s="14"/>
      <c r="N119" s="14"/>
      <c r="O119" s="83"/>
      <c r="P119" s="14"/>
      <c r="Q119" s="84"/>
      <c r="R119" s="14"/>
      <c r="S119" s="14"/>
      <c r="T119" s="14"/>
      <c r="U119" s="14"/>
      <c r="V119" s="14"/>
      <c r="W119" s="14"/>
      <c r="X119" s="83"/>
      <c r="Y119" s="14"/>
      <c r="Z119" s="84"/>
      <c r="AA119" s="17">
        <v>88</v>
      </c>
    </row>
    <row r="120" spans="4:27">
      <c r="D120" s="3"/>
      <c r="H120" s="3"/>
      <c r="I120" s="35"/>
      <c r="J120" s="35"/>
      <c r="K120" s="81"/>
      <c r="L120" s="82"/>
      <c r="M120" s="14"/>
      <c r="N120" s="14"/>
      <c r="O120" s="83"/>
      <c r="P120" s="14"/>
      <c r="Q120" s="84"/>
      <c r="R120" s="14"/>
      <c r="S120" s="14"/>
      <c r="T120" s="14"/>
      <c r="U120" s="14"/>
      <c r="V120" s="14"/>
      <c r="W120" s="14"/>
      <c r="X120" s="83"/>
      <c r="Y120" s="14"/>
      <c r="Z120" s="84"/>
      <c r="AA120" s="17">
        <v>89</v>
      </c>
    </row>
    <row r="121" spans="4:27">
      <c r="D121" s="3"/>
      <c r="H121" s="3"/>
      <c r="I121" s="35"/>
      <c r="J121" s="35"/>
      <c r="K121" s="81"/>
      <c r="L121" s="82"/>
      <c r="M121" s="14"/>
      <c r="N121" s="14"/>
      <c r="O121" s="83"/>
      <c r="P121" s="14"/>
      <c r="Q121" s="84"/>
      <c r="R121" s="14"/>
      <c r="S121" s="14"/>
      <c r="T121" s="14"/>
      <c r="U121" s="14"/>
      <c r="V121" s="14"/>
      <c r="W121" s="14"/>
      <c r="X121" s="83"/>
      <c r="Y121" s="14"/>
      <c r="Z121" s="84"/>
      <c r="AA121" s="17">
        <v>90</v>
      </c>
    </row>
    <row r="122" spans="4:27">
      <c r="D122" s="3"/>
      <c r="H122" s="3"/>
      <c r="I122" s="35"/>
      <c r="J122" s="35"/>
      <c r="K122" s="81"/>
      <c r="L122" s="82"/>
      <c r="M122" s="14"/>
      <c r="N122" s="14"/>
      <c r="O122" s="83"/>
      <c r="P122" s="14"/>
      <c r="Q122" s="84"/>
      <c r="R122" s="14"/>
      <c r="S122" s="14"/>
      <c r="T122" s="14"/>
      <c r="U122" s="14"/>
      <c r="V122" s="14"/>
      <c r="W122" s="14"/>
      <c r="X122" s="83"/>
      <c r="Y122" s="14"/>
      <c r="Z122" s="84"/>
      <c r="AA122" s="17">
        <v>91</v>
      </c>
    </row>
    <row r="123" spans="4:27">
      <c r="D123" s="3"/>
      <c r="H123" s="3"/>
      <c r="I123" s="35"/>
      <c r="J123" s="35"/>
      <c r="K123" s="81"/>
      <c r="L123" s="82"/>
      <c r="M123" s="14"/>
      <c r="N123" s="14"/>
      <c r="O123" s="83"/>
      <c r="P123" s="14"/>
      <c r="Q123" s="84"/>
      <c r="R123" s="14"/>
      <c r="S123" s="14"/>
      <c r="T123" s="14"/>
      <c r="U123" s="14"/>
      <c r="V123" s="14"/>
      <c r="W123" s="14"/>
      <c r="X123" s="83"/>
      <c r="Y123" s="14"/>
      <c r="Z123" s="84"/>
      <c r="AA123" s="17">
        <v>92</v>
      </c>
    </row>
    <row r="124" spans="4:27">
      <c r="D124" s="3"/>
      <c r="H124" s="3"/>
      <c r="I124" s="35"/>
      <c r="J124" s="35"/>
      <c r="K124" s="81"/>
      <c r="L124" s="82"/>
      <c r="M124" s="14"/>
      <c r="N124" s="14"/>
      <c r="O124" s="83"/>
      <c r="P124" s="14"/>
      <c r="Q124" s="84"/>
      <c r="R124" s="14"/>
      <c r="S124" s="14"/>
      <c r="T124" s="14"/>
      <c r="U124" s="14"/>
      <c r="V124" s="14"/>
      <c r="W124" s="14"/>
      <c r="X124" s="83"/>
      <c r="Y124" s="14"/>
      <c r="Z124" s="84"/>
      <c r="AA124" s="17">
        <v>93</v>
      </c>
    </row>
    <row r="125" spans="4:27">
      <c r="D125" s="3"/>
      <c r="H125" s="3"/>
      <c r="I125" s="35"/>
      <c r="J125" s="35"/>
      <c r="K125" s="81"/>
      <c r="L125" s="82"/>
      <c r="M125" s="14"/>
      <c r="N125" s="14"/>
      <c r="O125" s="83"/>
      <c r="P125" s="14"/>
      <c r="Q125" s="84"/>
      <c r="R125" s="14"/>
      <c r="S125" s="14"/>
      <c r="T125" s="14"/>
      <c r="U125" s="14"/>
      <c r="V125" s="14"/>
      <c r="W125" s="14"/>
      <c r="X125" s="83"/>
      <c r="Y125" s="14"/>
      <c r="Z125" s="84"/>
      <c r="AA125" s="17">
        <v>87</v>
      </c>
    </row>
    <row r="126" spans="4:27">
      <c r="D126" s="3"/>
      <c r="H126" s="3"/>
      <c r="I126" s="35"/>
      <c r="J126" s="35"/>
      <c r="K126" s="81"/>
      <c r="L126" s="82"/>
      <c r="M126" s="14"/>
      <c r="N126" s="14"/>
      <c r="O126" s="83"/>
      <c r="P126" s="14"/>
      <c r="Q126" s="84"/>
      <c r="R126" s="14"/>
      <c r="S126" s="14"/>
      <c r="T126" s="14"/>
      <c r="U126" s="14"/>
      <c r="V126" s="14"/>
      <c r="W126" s="14"/>
      <c r="X126" s="83"/>
      <c r="Y126" s="14"/>
      <c r="Z126" s="84"/>
      <c r="AA126" s="17">
        <v>88</v>
      </c>
    </row>
    <row r="127" spans="4:27">
      <c r="D127" s="3"/>
      <c r="H127" s="3"/>
      <c r="I127" s="35"/>
      <c r="J127" s="35"/>
      <c r="K127" s="81"/>
      <c r="L127" s="82"/>
      <c r="M127" s="14"/>
      <c r="N127" s="14"/>
      <c r="O127" s="83"/>
      <c r="P127" s="14"/>
      <c r="Q127" s="84"/>
      <c r="R127" s="14"/>
      <c r="S127" s="14"/>
      <c r="T127" s="14"/>
      <c r="U127" s="14"/>
      <c r="V127" s="14"/>
      <c r="W127" s="14"/>
      <c r="X127" s="83"/>
      <c r="Y127" s="14"/>
      <c r="Z127" s="84"/>
      <c r="AA127" s="17">
        <v>89</v>
      </c>
    </row>
    <row r="128" spans="4:27">
      <c r="D128" s="3"/>
      <c r="H128" s="3"/>
      <c r="I128" s="35"/>
      <c r="J128" s="35"/>
      <c r="K128" s="81"/>
      <c r="L128" s="82"/>
      <c r="M128" s="14"/>
      <c r="N128" s="14"/>
      <c r="O128" s="83"/>
      <c r="P128" s="14"/>
      <c r="Q128" s="84"/>
      <c r="R128" s="14"/>
      <c r="S128" s="14"/>
      <c r="T128" s="14"/>
      <c r="U128" s="14"/>
      <c r="V128" s="14"/>
      <c r="W128" s="14"/>
      <c r="X128" s="83"/>
      <c r="Y128" s="14"/>
      <c r="Z128" s="84"/>
      <c r="AA128" s="17">
        <v>90</v>
      </c>
    </row>
    <row r="129" spans="1:27">
      <c r="D129" s="3"/>
      <c r="H129" s="3"/>
      <c r="I129" s="35"/>
      <c r="J129" s="35"/>
      <c r="K129" s="81"/>
      <c r="L129" s="82"/>
      <c r="M129" s="14"/>
      <c r="N129" s="14"/>
      <c r="O129" s="83"/>
      <c r="P129" s="14"/>
      <c r="Q129" s="84"/>
      <c r="R129" s="14"/>
      <c r="S129" s="14"/>
      <c r="T129" s="14"/>
      <c r="U129" s="14"/>
      <c r="V129" s="14"/>
      <c r="W129" s="14"/>
      <c r="X129" s="83"/>
      <c r="Y129" s="14"/>
      <c r="Z129" s="84"/>
      <c r="AA129" s="17">
        <v>91</v>
      </c>
    </row>
    <row r="130" spans="1:27">
      <c r="D130" s="3"/>
      <c r="H130" s="3"/>
      <c r="I130" s="35"/>
      <c r="J130" s="35"/>
      <c r="K130" s="81"/>
      <c r="L130" s="82"/>
      <c r="M130" s="14"/>
      <c r="N130" s="14"/>
      <c r="O130" s="83"/>
      <c r="P130" s="14"/>
      <c r="Q130" s="84"/>
      <c r="R130" s="14"/>
      <c r="S130" s="14"/>
      <c r="T130" s="14"/>
      <c r="U130" s="14"/>
      <c r="V130" s="14"/>
      <c r="W130" s="14"/>
      <c r="X130" s="83"/>
      <c r="Y130" s="14"/>
      <c r="Z130" s="84"/>
      <c r="AA130" s="17">
        <v>92</v>
      </c>
    </row>
    <row r="131" spans="1:27">
      <c r="D131" s="3"/>
      <c r="H131" s="3"/>
      <c r="I131" s="35"/>
      <c r="J131" s="35"/>
      <c r="K131" s="81"/>
      <c r="L131" s="82"/>
      <c r="M131" s="14"/>
      <c r="N131" s="14"/>
      <c r="O131" s="83"/>
      <c r="P131" s="14"/>
      <c r="Q131" s="84"/>
      <c r="R131" s="14"/>
      <c r="S131" s="14"/>
      <c r="T131" s="14"/>
      <c r="U131" s="14"/>
      <c r="V131" s="14"/>
      <c r="W131" s="14"/>
      <c r="X131" s="83"/>
      <c r="Y131" s="14"/>
      <c r="Z131" s="84"/>
      <c r="AA131" s="17">
        <v>93</v>
      </c>
    </row>
    <row r="132" spans="1:27">
      <c r="D132" s="3"/>
      <c r="H132" s="3"/>
      <c r="I132" s="35"/>
      <c r="J132" s="35"/>
      <c r="K132" s="81"/>
      <c r="L132" s="82"/>
      <c r="M132" s="14"/>
      <c r="N132" s="14"/>
      <c r="O132" s="83"/>
      <c r="P132" s="14"/>
      <c r="Q132" s="84"/>
      <c r="R132" s="14"/>
      <c r="S132" s="14"/>
      <c r="T132" s="14"/>
      <c r="U132" s="14"/>
      <c r="V132" s="14"/>
      <c r="W132" s="14"/>
      <c r="X132" s="83"/>
      <c r="Y132" s="14"/>
      <c r="Z132" s="84"/>
      <c r="AA132" s="17">
        <v>87</v>
      </c>
    </row>
    <row r="133" spans="1:27">
      <c r="D133" s="3"/>
      <c r="H133" s="3"/>
      <c r="I133" s="35"/>
      <c r="J133" s="35"/>
      <c r="K133" s="81"/>
      <c r="L133" s="82"/>
      <c r="M133" s="14"/>
      <c r="N133" s="14"/>
      <c r="O133" s="83"/>
      <c r="P133" s="14"/>
      <c r="Q133" s="84"/>
      <c r="R133" s="14"/>
      <c r="S133" s="14"/>
      <c r="T133" s="14"/>
      <c r="U133" s="14"/>
      <c r="V133" s="14"/>
      <c r="W133" s="14"/>
      <c r="X133" s="83"/>
      <c r="Y133" s="14"/>
      <c r="Z133" s="84"/>
      <c r="AA133" s="17">
        <v>88</v>
      </c>
    </row>
    <row r="134" spans="1:27">
      <c r="D134" s="3"/>
      <c r="H134" s="3"/>
      <c r="I134" s="35"/>
      <c r="J134" s="35"/>
      <c r="K134" s="81"/>
      <c r="L134" s="82"/>
      <c r="M134" s="14"/>
      <c r="N134" s="14"/>
      <c r="O134" s="83"/>
      <c r="P134" s="14"/>
      <c r="Q134" s="84"/>
      <c r="R134" s="14"/>
      <c r="S134" s="14"/>
      <c r="T134" s="14"/>
      <c r="U134" s="14"/>
      <c r="V134" s="14"/>
      <c r="W134" s="14"/>
      <c r="X134" s="83"/>
      <c r="Y134" s="14"/>
      <c r="Z134" s="84"/>
      <c r="AA134" s="17">
        <v>89</v>
      </c>
    </row>
    <row r="135" spans="1:27">
      <c r="D135" s="3"/>
      <c r="H135" s="3"/>
      <c r="I135" s="35"/>
      <c r="J135" s="35"/>
      <c r="K135" s="81"/>
      <c r="L135" s="82"/>
      <c r="M135" s="14"/>
      <c r="N135" s="14"/>
      <c r="O135" s="83"/>
      <c r="P135" s="14"/>
      <c r="Q135" s="84"/>
      <c r="R135" s="14"/>
      <c r="S135" s="14"/>
      <c r="T135" s="14"/>
      <c r="U135" s="14"/>
      <c r="V135" s="14"/>
      <c r="W135" s="14"/>
      <c r="X135" s="83"/>
      <c r="Y135" s="14"/>
      <c r="Z135" s="84"/>
      <c r="AA135" s="17">
        <v>90</v>
      </c>
    </row>
    <row r="136" spans="1:27">
      <c r="D136" s="3"/>
      <c r="H136" s="3"/>
      <c r="I136" s="35"/>
      <c r="J136" s="35"/>
      <c r="K136" s="81"/>
      <c r="L136" s="82"/>
      <c r="M136" s="14"/>
      <c r="N136" s="14"/>
      <c r="O136" s="83"/>
      <c r="P136" s="14"/>
      <c r="Q136" s="84"/>
      <c r="R136" s="14"/>
      <c r="S136" s="14"/>
      <c r="T136" s="14"/>
      <c r="U136" s="14"/>
      <c r="V136" s="14"/>
      <c r="W136" s="14"/>
      <c r="X136" s="83"/>
      <c r="Y136" s="14"/>
      <c r="Z136" s="84"/>
      <c r="AA136" s="17">
        <v>91</v>
      </c>
    </row>
    <row r="137" spans="1:27">
      <c r="D137" s="3"/>
      <c r="H137" s="3"/>
      <c r="I137" s="35"/>
      <c r="J137" s="35"/>
      <c r="K137" s="81"/>
      <c r="L137" s="82"/>
      <c r="M137" s="14"/>
      <c r="N137" s="14"/>
      <c r="O137" s="83"/>
      <c r="P137" s="14"/>
      <c r="Q137" s="84"/>
      <c r="R137" s="14"/>
      <c r="S137" s="14"/>
      <c r="T137" s="14"/>
      <c r="U137" s="14"/>
      <c r="V137" s="14"/>
      <c r="W137" s="14"/>
      <c r="X137" s="83"/>
      <c r="Y137" s="14"/>
      <c r="Z137" s="84"/>
      <c r="AA137" s="17">
        <v>92</v>
      </c>
    </row>
    <row r="138" spans="1:27">
      <c r="D138" s="3"/>
      <c r="H138" s="3"/>
      <c r="I138" s="35"/>
      <c r="J138" s="35"/>
      <c r="K138" s="81"/>
      <c r="L138" s="82"/>
      <c r="M138" s="14"/>
      <c r="N138" s="14"/>
      <c r="O138" s="83"/>
      <c r="P138" s="14"/>
      <c r="Q138" s="84"/>
      <c r="R138" s="14"/>
      <c r="S138" s="14"/>
      <c r="T138" s="14"/>
      <c r="U138" s="14"/>
      <c r="V138" s="14"/>
      <c r="W138" s="14"/>
      <c r="X138" s="83"/>
      <c r="Y138" s="14"/>
      <c r="Z138" s="84"/>
      <c r="AA138" s="17">
        <v>93</v>
      </c>
    </row>
    <row r="139" spans="1:27" s="89" customFormat="1">
      <c r="A139" s="87"/>
      <c r="B139" s="88"/>
      <c r="C139" s="87"/>
      <c r="E139" s="90"/>
      <c r="F139" s="90"/>
      <c r="G139" s="91"/>
      <c r="I139" s="92"/>
      <c r="J139" s="92"/>
      <c r="K139" s="93"/>
      <c r="L139" s="94"/>
      <c r="M139" s="94"/>
      <c r="N139" s="94"/>
      <c r="O139" s="94"/>
      <c r="P139" s="94"/>
      <c r="Q139" s="95"/>
      <c r="R139" s="94"/>
      <c r="S139" s="94"/>
      <c r="T139" s="94"/>
      <c r="U139" s="94"/>
      <c r="V139" s="94"/>
      <c r="W139" s="94"/>
      <c r="X139" s="94"/>
      <c r="Y139" s="94"/>
      <c r="Z139" s="95"/>
      <c r="AA139" s="177"/>
    </row>
    <row r="140" spans="1:27">
      <c r="A140" s="49">
        <v>45200</v>
      </c>
      <c r="B140" s="11">
        <v>5</v>
      </c>
      <c r="C140" s="49">
        <v>45207</v>
      </c>
      <c r="D140" s="1" t="s">
        <v>111</v>
      </c>
      <c r="E140" s="1"/>
      <c r="F140" s="1"/>
      <c r="G140" s="1"/>
      <c r="H140" s="1" t="s">
        <v>104</v>
      </c>
      <c r="I140" s="1">
        <v>0</v>
      </c>
      <c r="J140" s="41">
        <v>0</v>
      </c>
      <c r="K140" s="1" t="s">
        <v>105</v>
      </c>
      <c r="L140" s="42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</row>
    <row r="141" spans="1:27">
      <c r="A141" s="49">
        <v>45200</v>
      </c>
      <c r="B141" s="34">
        <v>5</v>
      </c>
      <c r="C141" s="49">
        <v>45207</v>
      </c>
      <c r="D141" s="1" t="s">
        <v>111</v>
      </c>
      <c r="G141" s="1"/>
      <c r="H141" s="1" t="s">
        <v>106</v>
      </c>
      <c r="I141" s="1">
        <v>28</v>
      </c>
      <c r="J141" s="41">
        <v>550</v>
      </c>
      <c r="K141" s="1" t="s">
        <v>112</v>
      </c>
      <c r="L141" s="42">
        <v>875</v>
      </c>
      <c r="M141" s="1">
        <v>0</v>
      </c>
      <c r="N141" s="1">
        <v>0</v>
      </c>
      <c r="O141" s="1">
        <v>0</v>
      </c>
      <c r="P141" s="1">
        <v>875</v>
      </c>
      <c r="Q141" s="1">
        <v>1.5909090909090908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-10</v>
      </c>
      <c r="X141" s="1">
        <v>0</v>
      </c>
      <c r="Y141" s="1">
        <v>865</v>
      </c>
      <c r="Z141" s="1">
        <v>1.5727272727272728</v>
      </c>
    </row>
    <row r="142" spans="1:27">
      <c r="A142" s="49">
        <v>45200</v>
      </c>
      <c r="B142" s="34">
        <v>5</v>
      </c>
      <c r="C142" s="49">
        <v>45207</v>
      </c>
      <c r="D142" s="1" t="s">
        <v>111</v>
      </c>
      <c r="G142" s="1"/>
      <c r="H142" s="1" t="s">
        <v>107</v>
      </c>
      <c r="I142" s="1">
        <v>436</v>
      </c>
      <c r="J142" s="41">
        <v>568.33486238532123</v>
      </c>
      <c r="K142" s="1" t="s">
        <v>112</v>
      </c>
      <c r="L142" s="42">
        <v>636.25688073394508</v>
      </c>
      <c r="M142" s="1">
        <v>0</v>
      </c>
      <c r="N142" s="1">
        <v>0</v>
      </c>
      <c r="O142" s="1">
        <v>0</v>
      </c>
      <c r="P142" s="1">
        <v>636.25688073394508</v>
      </c>
      <c r="Q142" s="1">
        <v>1.1233609396479207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-10</v>
      </c>
      <c r="X142" s="1">
        <v>0</v>
      </c>
      <c r="Y142" s="1">
        <v>626.25688073394508</v>
      </c>
      <c r="Z142" s="1">
        <v>1.1056755016965305</v>
      </c>
    </row>
    <row r="143" spans="1:27">
      <c r="A143" s="49">
        <v>45200</v>
      </c>
      <c r="B143" s="34">
        <v>5</v>
      </c>
      <c r="C143" s="49">
        <v>45207</v>
      </c>
      <c r="D143" s="1" t="s">
        <v>111</v>
      </c>
      <c r="G143" s="1"/>
      <c r="H143" s="1" t="s">
        <v>108</v>
      </c>
      <c r="I143" s="1">
        <v>45</v>
      </c>
      <c r="J143" s="41">
        <v>544</v>
      </c>
      <c r="K143" s="1" t="s">
        <v>112</v>
      </c>
      <c r="L143" s="42">
        <v>674</v>
      </c>
      <c r="M143" s="1">
        <v>0</v>
      </c>
      <c r="N143" s="1">
        <v>0</v>
      </c>
      <c r="O143" s="1">
        <v>0</v>
      </c>
      <c r="P143" s="1">
        <v>674</v>
      </c>
      <c r="Q143" s="1">
        <v>1.2389705882352942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-10</v>
      </c>
      <c r="X143" s="1">
        <v>0</v>
      </c>
      <c r="Y143" s="1">
        <v>664</v>
      </c>
      <c r="Z143" s="1">
        <v>1.2205882352941178</v>
      </c>
    </row>
    <row r="144" spans="1:27">
      <c r="A144" s="49">
        <v>45200</v>
      </c>
      <c r="B144" s="34">
        <v>5</v>
      </c>
      <c r="C144" s="49">
        <v>45207</v>
      </c>
      <c r="D144" s="1" t="s">
        <v>111</v>
      </c>
      <c r="G144" s="1"/>
      <c r="H144" s="1" t="s">
        <v>109</v>
      </c>
      <c r="I144" s="1">
        <v>224</v>
      </c>
      <c r="J144" s="41">
        <v>289.25</v>
      </c>
      <c r="K144" s="1" t="s">
        <v>112</v>
      </c>
      <c r="L144" s="42">
        <v>450</v>
      </c>
      <c r="M144" s="1">
        <v>0</v>
      </c>
      <c r="N144" s="1">
        <v>0</v>
      </c>
      <c r="O144" s="1">
        <v>0</v>
      </c>
      <c r="P144" s="1">
        <v>450</v>
      </c>
      <c r="Q144" s="1">
        <v>1.5557476231633534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-10</v>
      </c>
      <c r="X144" s="1">
        <v>0</v>
      </c>
      <c r="Y144" s="1">
        <v>440</v>
      </c>
      <c r="Z144" s="1">
        <v>1.5211754537597233</v>
      </c>
    </row>
    <row r="145" spans="1:26">
      <c r="A145" s="49">
        <v>45200</v>
      </c>
      <c r="B145" s="34">
        <v>5</v>
      </c>
      <c r="C145" s="49">
        <v>45207</v>
      </c>
      <c r="D145" s="1" t="s">
        <v>111</v>
      </c>
      <c r="G145" s="1"/>
      <c r="H145" s="1" t="s">
        <v>110</v>
      </c>
      <c r="I145" s="1">
        <v>0</v>
      </c>
      <c r="J145" s="41">
        <v>0</v>
      </c>
      <c r="K145" s="1" t="s">
        <v>105</v>
      </c>
      <c r="L145" s="42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</row>
    <row r="146" spans="1:26">
      <c r="A146" s="49">
        <v>45200</v>
      </c>
      <c r="B146" s="34">
        <v>5</v>
      </c>
      <c r="C146" s="49">
        <v>45207</v>
      </c>
      <c r="D146" s="1" t="s">
        <v>111</v>
      </c>
      <c r="E146" s="80">
        <v>0.9</v>
      </c>
      <c r="F146" s="80">
        <v>0</v>
      </c>
      <c r="G146" s="1">
        <v>0</v>
      </c>
      <c r="H146" s="1" t="s">
        <v>1</v>
      </c>
      <c r="I146" s="1">
        <v>733</v>
      </c>
      <c r="J146" s="41">
        <v>480.85402455661671</v>
      </c>
      <c r="K146" s="1" t="s">
        <v>112</v>
      </c>
      <c r="L146" s="42">
        <v>590.77489768076407</v>
      </c>
      <c r="M146" s="1">
        <v>0</v>
      </c>
      <c r="N146" s="1">
        <v>0</v>
      </c>
      <c r="O146" s="1">
        <v>0</v>
      </c>
      <c r="P146" s="1">
        <v>590.77489768076407</v>
      </c>
      <c r="Q146" s="1">
        <v>1.2804528898923975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-10</v>
      </c>
      <c r="X146" s="1">
        <v>0</v>
      </c>
      <c r="Y146" s="1">
        <v>580.77489768076407</v>
      </c>
      <c r="Z146" s="1">
        <v>1.2575452313867179</v>
      </c>
    </row>
    <row r="147" spans="1:26">
      <c r="A147" s="49">
        <v>45200</v>
      </c>
      <c r="B147" s="34">
        <v>5</v>
      </c>
      <c r="C147" s="49">
        <v>45207</v>
      </c>
      <c r="D147" s="1" t="s">
        <v>103</v>
      </c>
      <c r="G147" s="1"/>
      <c r="H147" s="1" t="s">
        <v>104</v>
      </c>
      <c r="I147" s="1">
        <v>0</v>
      </c>
      <c r="J147" s="41">
        <v>0</v>
      </c>
      <c r="K147" s="1" t="s">
        <v>105</v>
      </c>
      <c r="L147" s="42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</row>
    <row r="148" spans="1:26">
      <c r="A148" s="49">
        <v>45200</v>
      </c>
      <c r="B148" s="34">
        <v>5</v>
      </c>
      <c r="C148" s="49">
        <v>45207</v>
      </c>
      <c r="D148" s="1" t="s">
        <v>103</v>
      </c>
      <c r="G148" s="1"/>
      <c r="H148" s="1" t="s">
        <v>106</v>
      </c>
      <c r="I148" s="1">
        <v>56</v>
      </c>
      <c r="J148" s="41">
        <v>550</v>
      </c>
      <c r="K148" s="1" t="s">
        <v>105</v>
      </c>
      <c r="L148" s="42">
        <v>875</v>
      </c>
      <c r="M148" s="1">
        <v>0</v>
      </c>
      <c r="N148" s="1">
        <v>0</v>
      </c>
      <c r="O148" s="1">
        <v>0</v>
      </c>
      <c r="P148" s="1">
        <v>875</v>
      </c>
      <c r="Q148" s="1">
        <v>1.5909090909090911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-10</v>
      </c>
      <c r="X148" s="1">
        <v>0</v>
      </c>
      <c r="Y148" s="1">
        <v>865</v>
      </c>
      <c r="Z148" s="1">
        <v>1.5727272727272728</v>
      </c>
    </row>
    <row r="149" spans="1:26">
      <c r="A149" s="49">
        <v>45200</v>
      </c>
      <c r="B149" s="34">
        <v>5</v>
      </c>
      <c r="C149" s="49">
        <v>45207</v>
      </c>
      <c r="D149" s="1" t="s">
        <v>103</v>
      </c>
      <c r="G149" s="1"/>
      <c r="H149" s="1" t="s">
        <v>107</v>
      </c>
      <c r="I149" s="1">
        <v>872</v>
      </c>
      <c r="J149" s="41">
        <v>568.33486238532123</v>
      </c>
      <c r="K149" s="1" t="s">
        <v>105</v>
      </c>
      <c r="L149" s="42">
        <v>636.25688073394508</v>
      </c>
      <c r="M149" s="1">
        <v>0</v>
      </c>
      <c r="N149" s="1">
        <v>0</v>
      </c>
      <c r="O149" s="1">
        <v>0</v>
      </c>
      <c r="P149" s="1">
        <v>636.25688073394508</v>
      </c>
      <c r="Q149" s="1">
        <v>1.1233609396479207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-10</v>
      </c>
      <c r="X149" s="1">
        <v>0</v>
      </c>
      <c r="Y149" s="1">
        <v>626.25688073394508</v>
      </c>
      <c r="Z149" s="1">
        <v>1.1019153006126057</v>
      </c>
    </row>
    <row r="150" spans="1:26">
      <c r="A150" s="49">
        <v>45200</v>
      </c>
      <c r="B150" s="34">
        <v>5</v>
      </c>
      <c r="C150" s="49">
        <v>45207</v>
      </c>
      <c r="D150" s="1" t="s">
        <v>103</v>
      </c>
      <c r="G150" s="1"/>
      <c r="H150" s="1" t="s">
        <v>108</v>
      </c>
      <c r="I150" s="1">
        <v>45</v>
      </c>
      <c r="J150" s="41">
        <v>544</v>
      </c>
      <c r="K150" s="1" t="s">
        <v>105</v>
      </c>
      <c r="L150" s="42">
        <v>674</v>
      </c>
      <c r="M150" s="1">
        <v>0</v>
      </c>
      <c r="N150" s="1">
        <v>0</v>
      </c>
      <c r="O150" s="1">
        <v>0</v>
      </c>
      <c r="P150" s="1">
        <v>674</v>
      </c>
      <c r="Q150" s="1">
        <v>1.2389705882352942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-10</v>
      </c>
      <c r="X150" s="1">
        <v>0</v>
      </c>
      <c r="Y150" s="1">
        <v>664</v>
      </c>
      <c r="Z150" s="1">
        <v>1.2205882352941178</v>
      </c>
    </row>
    <row r="151" spans="1:26">
      <c r="A151" s="49">
        <v>45200</v>
      </c>
      <c r="B151" s="34">
        <v>5</v>
      </c>
      <c r="C151" s="49">
        <v>45207</v>
      </c>
      <c r="D151" s="1" t="s">
        <v>103</v>
      </c>
      <c r="G151" s="1"/>
      <c r="H151" s="1" t="s">
        <v>109</v>
      </c>
      <c r="I151" s="1">
        <v>448</v>
      </c>
      <c r="J151" s="41">
        <v>289.25</v>
      </c>
      <c r="K151" s="1" t="s">
        <v>105</v>
      </c>
      <c r="L151" s="42">
        <v>450</v>
      </c>
      <c r="M151" s="1">
        <v>0</v>
      </c>
      <c r="N151" s="1">
        <v>0</v>
      </c>
      <c r="O151" s="1">
        <v>0</v>
      </c>
      <c r="P151" s="1">
        <v>450</v>
      </c>
      <c r="Q151" s="1">
        <v>1.5557476231633534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-10</v>
      </c>
      <c r="X151" s="1">
        <v>0</v>
      </c>
      <c r="Y151" s="1">
        <v>440</v>
      </c>
      <c r="Z151" s="1">
        <v>1.5211754537597235</v>
      </c>
    </row>
    <row r="152" spans="1:26">
      <c r="A152" s="49">
        <v>45200</v>
      </c>
      <c r="B152" s="34">
        <v>5</v>
      </c>
      <c r="C152" s="49">
        <v>45207</v>
      </c>
      <c r="D152" s="1" t="s">
        <v>103</v>
      </c>
      <c r="G152" s="1"/>
      <c r="H152" s="1" t="s">
        <v>110</v>
      </c>
      <c r="I152" s="1">
        <v>0</v>
      </c>
      <c r="J152" s="41">
        <v>0</v>
      </c>
      <c r="K152" s="1" t="s">
        <v>105</v>
      </c>
      <c r="L152" s="42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</row>
    <row r="153" spans="1:26">
      <c r="A153" s="49">
        <v>45200</v>
      </c>
      <c r="B153" s="34">
        <v>5</v>
      </c>
      <c r="C153" s="49">
        <v>45207</v>
      </c>
      <c r="D153" s="1" t="s">
        <v>103</v>
      </c>
      <c r="E153" s="80">
        <v>0.72570021111893035</v>
      </c>
      <c r="F153" s="80">
        <v>0</v>
      </c>
      <c r="G153" s="1">
        <v>10.651653764954258</v>
      </c>
      <c r="H153" s="1" t="s">
        <v>1</v>
      </c>
      <c r="I153" s="1">
        <v>1421</v>
      </c>
      <c r="J153" s="41">
        <v>478.85432793807189</v>
      </c>
      <c r="K153" s="1" t="s">
        <v>105</v>
      </c>
      <c r="L153" s="42">
        <v>588.13933849401838</v>
      </c>
      <c r="M153" s="1">
        <v>0</v>
      </c>
      <c r="N153" s="1">
        <v>0</v>
      </c>
      <c r="O153" s="1">
        <v>0</v>
      </c>
      <c r="P153" s="1">
        <v>588.13933849401838</v>
      </c>
      <c r="Q153" s="1">
        <v>1.2817665447654234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-10</v>
      </c>
      <c r="X153" s="1">
        <v>0</v>
      </c>
      <c r="Y153" s="1">
        <v>578.13933849401838</v>
      </c>
      <c r="Z153" s="1">
        <v>1.2073386513670323</v>
      </c>
    </row>
    <row r="154" spans="1:26">
      <c r="A154" s="49">
        <v>45200</v>
      </c>
      <c r="B154" s="34">
        <v>5</v>
      </c>
      <c r="C154" s="49">
        <v>45207</v>
      </c>
      <c r="D154" s="1" t="s">
        <v>113</v>
      </c>
      <c r="G154" s="1"/>
      <c r="H154" s="1" t="s">
        <v>104</v>
      </c>
      <c r="I154" s="1">
        <v>0</v>
      </c>
      <c r="J154" s="41">
        <v>0</v>
      </c>
      <c r="K154" s="1" t="s">
        <v>105</v>
      </c>
      <c r="L154" s="42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</row>
    <row r="155" spans="1:26">
      <c r="A155" s="49">
        <v>45200</v>
      </c>
      <c r="B155" s="34">
        <v>5</v>
      </c>
      <c r="C155" s="49">
        <v>45207</v>
      </c>
      <c r="D155" s="1" t="s">
        <v>113</v>
      </c>
      <c r="G155" s="1"/>
      <c r="H155" s="1" t="s">
        <v>106</v>
      </c>
      <c r="I155" s="1">
        <v>28</v>
      </c>
      <c r="J155" s="41">
        <v>550</v>
      </c>
      <c r="K155" s="1" t="s">
        <v>112</v>
      </c>
      <c r="L155" s="42">
        <v>875</v>
      </c>
      <c r="M155" s="1">
        <v>0</v>
      </c>
      <c r="N155" s="1">
        <v>0</v>
      </c>
      <c r="O155" s="1">
        <v>0</v>
      </c>
      <c r="P155" s="1">
        <v>875</v>
      </c>
      <c r="Q155" s="1">
        <v>1.5909090909090908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-10</v>
      </c>
      <c r="X155" s="1">
        <v>0</v>
      </c>
      <c r="Y155" s="1">
        <v>865</v>
      </c>
      <c r="Z155" s="1">
        <v>1.5727272727272728</v>
      </c>
    </row>
    <row r="156" spans="1:26">
      <c r="A156" s="49">
        <v>45200</v>
      </c>
      <c r="B156" s="34">
        <v>5</v>
      </c>
      <c r="C156" s="49">
        <v>45207</v>
      </c>
      <c r="D156" s="1" t="s">
        <v>113</v>
      </c>
      <c r="G156" s="1"/>
      <c r="H156" s="1" t="s">
        <v>107</v>
      </c>
      <c r="I156" s="1">
        <v>436</v>
      </c>
      <c r="J156" s="41">
        <v>568.33486238532123</v>
      </c>
      <c r="K156" s="1" t="s">
        <v>112</v>
      </c>
      <c r="L156" s="42">
        <v>636.25688073394508</v>
      </c>
      <c r="M156" s="1">
        <v>0</v>
      </c>
      <c r="N156" s="1">
        <v>0</v>
      </c>
      <c r="O156" s="1">
        <v>0</v>
      </c>
      <c r="P156" s="1">
        <v>636.25688073394508</v>
      </c>
      <c r="Q156" s="1">
        <v>1.1233609396479207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-10</v>
      </c>
      <c r="X156" s="1">
        <v>0</v>
      </c>
      <c r="Y156" s="1">
        <v>626.25688073394508</v>
      </c>
      <c r="Z156" s="1">
        <v>1.1056755016965305</v>
      </c>
    </row>
    <row r="157" spans="1:26">
      <c r="A157" s="49">
        <v>45200</v>
      </c>
      <c r="B157" s="34">
        <v>5</v>
      </c>
      <c r="C157" s="49">
        <v>45207</v>
      </c>
      <c r="D157" s="1" t="s">
        <v>113</v>
      </c>
      <c r="G157" s="1"/>
      <c r="H157" s="1" t="s">
        <v>108</v>
      </c>
      <c r="I157" s="1">
        <v>0</v>
      </c>
      <c r="J157" s="41">
        <v>0</v>
      </c>
      <c r="K157" s="1" t="s">
        <v>105</v>
      </c>
      <c r="L157" s="42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>
      <c r="A158" s="49">
        <v>45200</v>
      </c>
      <c r="B158" s="34">
        <v>5</v>
      </c>
      <c r="C158" s="49">
        <v>45207</v>
      </c>
      <c r="D158" s="1" t="s">
        <v>113</v>
      </c>
      <c r="G158" s="1"/>
      <c r="H158" s="1" t="s">
        <v>109</v>
      </c>
      <c r="I158" s="1">
        <v>224</v>
      </c>
      <c r="J158" s="41">
        <v>289.25</v>
      </c>
      <c r="K158" s="1" t="s">
        <v>112</v>
      </c>
      <c r="L158" s="42">
        <v>450</v>
      </c>
      <c r="M158" s="1">
        <v>0</v>
      </c>
      <c r="N158" s="1">
        <v>0</v>
      </c>
      <c r="O158" s="1">
        <v>0</v>
      </c>
      <c r="P158" s="1">
        <v>450</v>
      </c>
      <c r="Q158" s="1">
        <v>1.5557476231633534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-10</v>
      </c>
      <c r="X158" s="1">
        <v>0</v>
      </c>
      <c r="Y158" s="1">
        <v>440</v>
      </c>
      <c r="Z158" s="1">
        <v>1.5211754537597233</v>
      </c>
    </row>
    <row r="159" spans="1:26">
      <c r="A159" s="49">
        <v>45200</v>
      </c>
      <c r="B159" s="34">
        <v>5</v>
      </c>
      <c r="C159" s="49">
        <v>45207</v>
      </c>
      <c r="D159" s="1" t="s">
        <v>113</v>
      </c>
      <c r="G159" s="1"/>
      <c r="H159" s="1" t="s">
        <v>110</v>
      </c>
      <c r="I159" s="1">
        <v>0</v>
      </c>
      <c r="J159" s="41">
        <v>0</v>
      </c>
      <c r="K159" s="1" t="s">
        <v>105</v>
      </c>
      <c r="L159" s="42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</row>
    <row r="160" spans="1:26">
      <c r="A160" s="49">
        <v>45200</v>
      </c>
      <c r="B160" s="34">
        <v>5</v>
      </c>
      <c r="C160" s="49">
        <v>45207</v>
      </c>
      <c r="D160" s="1" t="s">
        <v>113</v>
      </c>
      <c r="E160" s="80">
        <v>0.54</v>
      </c>
      <c r="F160" s="80">
        <v>0</v>
      </c>
      <c r="G160" s="1">
        <v>22</v>
      </c>
      <c r="H160" s="1" t="s">
        <v>1</v>
      </c>
      <c r="I160" s="1">
        <v>688</v>
      </c>
      <c r="J160" s="41">
        <v>476.72383720930242</v>
      </c>
      <c r="K160" s="1" t="s">
        <v>112</v>
      </c>
      <c r="L160" s="42">
        <v>585.3313953488373</v>
      </c>
      <c r="M160" s="1">
        <v>0</v>
      </c>
      <c r="N160" s="1">
        <v>0</v>
      </c>
      <c r="O160" s="1">
        <v>0</v>
      </c>
      <c r="P160" s="1">
        <v>585.3313953488373</v>
      </c>
      <c r="Q160" s="1">
        <v>1.283166121832179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-10</v>
      </c>
      <c r="X160" s="1">
        <v>0</v>
      </c>
      <c r="Y160" s="1">
        <v>575.3313953488373</v>
      </c>
      <c r="Z160" s="1">
        <v>1.2599624767706816</v>
      </c>
    </row>
    <row r="161" spans="1:27">
      <c r="A161" s="49">
        <v>45193</v>
      </c>
      <c r="B161" s="34">
        <v>4</v>
      </c>
      <c r="C161" s="49">
        <v>45207</v>
      </c>
      <c r="D161" s="1" t="s">
        <v>111</v>
      </c>
      <c r="H161" s="1" t="s">
        <v>104</v>
      </c>
      <c r="I161" s="41">
        <v>0</v>
      </c>
      <c r="J161" s="41">
        <v>0</v>
      </c>
      <c r="K161" s="10" t="s">
        <v>105</v>
      </c>
      <c r="L161" s="42">
        <v>0</v>
      </c>
      <c r="M161" s="42">
        <v>0</v>
      </c>
      <c r="N161" s="42">
        <v>0</v>
      </c>
      <c r="O161" s="42">
        <v>0</v>
      </c>
      <c r="P161" s="42">
        <v>0</v>
      </c>
      <c r="Q161" s="43">
        <v>0</v>
      </c>
      <c r="R161" s="42">
        <v>0</v>
      </c>
      <c r="S161" s="42">
        <v>0</v>
      </c>
      <c r="T161" s="42">
        <v>0</v>
      </c>
      <c r="U161" s="42">
        <v>0</v>
      </c>
      <c r="V161" s="42">
        <v>0</v>
      </c>
      <c r="W161" s="42">
        <v>0</v>
      </c>
      <c r="X161" s="42">
        <v>0</v>
      </c>
      <c r="Y161" s="42">
        <v>0</v>
      </c>
      <c r="Z161" s="43">
        <v>0</v>
      </c>
      <c r="AA161" s="1"/>
    </row>
    <row r="162" spans="1:27">
      <c r="A162" s="49">
        <v>45193</v>
      </c>
      <c r="B162" s="34">
        <v>4</v>
      </c>
      <c r="C162" s="49">
        <v>45207</v>
      </c>
      <c r="D162" s="1" t="s">
        <v>111</v>
      </c>
      <c r="H162" s="1" t="s">
        <v>106</v>
      </c>
      <c r="I162" s="41">
        <v>28</v>
      </c>
      <c r="J162" s="41">
        <v>550</v>
      </c>
      <c r="K162" s="10" t="s">
        <v>112</v>
      </c>
      <c r="L162" s="42">
        <v>875</v>
      </c>
      <c r="M162" s="42">
        <v>0</v>
      </c>
      <c r="N162" s="42">
        <v>0</v>
      </c>
      <c r="O162" s="42">
        <v>0</v>
      </c>
      <c r="P162" s="42">
        <v>875</v>
      </c>
      <c r="Q162" s="43">
        <v>1.5909090909090908</v>
      </c>
      <c r="R162" s="42">
        <v>0</v>
      </c>
      <c r="S162" s="42">
        <v>0</v>
      </c>
      <c r="T162" s="42">
        <v>0</v>
      </c>
      <c r="U162" s="42">
        <v>0</v>
      </c>
      <c r="V162" s="42">
        <v>0</v>
      </c>
      <c r="W162" s="42">
        <v>-10</v>
      </c>
      <c r="X162" s="42">
        <v>0</v>
      </c>
      <c r="Y162" s="42">
        <v>865</v>
      </c>
      <c r="Z162" s="43">
        <v>1.5727272727272728</v>
      </c>
      <c r="AA162" s="1"/>
    </row>
    <row r="163" spans="1:27">
      <c r="A163" s="49">
        <v>45193</v>
      </c>
      <c r="B163" s="34">
        <v>4</v>
      </c>
      <c r="C163" s="49">
        <v>45207</v>
      </c>
      <c r="D163" s="1" t="s">
        <v>111</v>
      </c>
      <c r="H163" s="1" t="s">
        <v>107</v>
      </c>
      <c r="I163" s="41">
        <v>436</v>
      </c>
      <c r="J163" s="41">
        <v>568.33486238532123</v>
      </c>
      <c r="K163" s="10" t="s">
        <v>112</v>
      </c>
      <c r="L163" s="42">
        <v>636.25688073394508</v>
      </c>
      <c r="M163" s="42">
        <v>0</v>
      </c>
      <c r="N163" s="42">
        <v>0</v>
      </c>
      <c r="O163" s="42">
        <v>0</v>
      </c>
      <c r="P163" s="42">
        <v>636.25688073394508</v>
      </c>
      <c r="Q163" s="43">
        <v>1.1233609396479207</v>
      </c>
      <c r="R163" s="42">
        <v>0</v>
      </c>
      <c r="S163" s="42">
        <v>0</v>
      </c>
      <c r="T163" s="42">
        <v>0</v>
      </c>
      <c r="U163" s="42">
        <v>0</v>
      </c>
      <c r="V163" s="42">
        <v>0</v>
      </c>
      <c r="W163" s="42">
        <v>-10</v>
      </c>
      <c r="X163" s="42">
        <v>0</v>
      </c>
      <c r="Y163" s="42">
        <v>626.25688073394508</v>
      </c>
      <c r="Z163" s="43">
        <v>1.1056755016965305</v>
      </c>
      <c r="AA163" s="1"/>
    </row>
    <row r="164" spans="1:27">
      <c r="A164" s="49">
        <v>45193</v>
      </c>
      <c r="B164" s="34">
        <v>4</v>
      </c>
      <c r="C164" s="49">
        <v>45207</v>
      </c>
      <c r="D164" s="1" t="s">
        <v>111</v>
      </c>
      <c r="H164" s="1" t="s">
        <v>108</v>
      </c>
      <c r="I164" s="41">
        <v>45</v>
      </c>
      <c r="J164" s="41">
        <v>544</v>
      </c>
      <c r="K164" s="10" t="s">
        <v>112</v>
      </c>
      <c r="L164" s="42">
        <v>674</v>
      </c>
      <c r="M164" s="42">
        <v>0</v>
      </c>
      <c r="N164" s="42">
        <v>0</v>
      </c>
      <c r="O164" s="42">
        <v>0</v>
      </c>
      <c r="P164" s="42">
        <v>674</v>
      </c>
      <c r="Q164" s="43">
        <v>1.2389705882352942</v>
      </c>
      <c r="R164" s="42">
        <v>0</v>
      </c>
      <c r="S164" s="42">
        <v>0</v>
      </c>
      <c r="T164" s="42">
        <v>0</v>
      </c>
      <c r="U164" s="42">
        <v>0</v>
      </c>
      <c r="V164" s="42">
        <v>0</v>
      </c>
      <c r="W164" s="42">
        <v>-10</v>
      </c>
      <c r="X164" s="42">
        <v>0</v>
      </c>
      <c r="Y164" s="42">
        <v>664</v>
      </c>
      <c r="Z164" s="43">
        <v>1.2205882352941178</v>
      </c>
      <c r="AA164" s="1"/>
    </row>
    <row r="165" spans="1:27">
      <c r="A165" s="49">
        <v>45193</v>
      </c>
      <c r="B165" s="34">
        <v>4</v>
      </c>
      <c r="C165" s="49">
        <v>45207</v>
      </c>
      <c r="D165" s="1" t="s">
        <v>111</v>
      </c>
      <c r="H165" s="1" t="s">
        <v>109</v>
      </c>
      <c r="I165" s="41">
        <v>224</v>
      </c>
      <c r="J165" s="41">
        <v>289.25</v>
      </c>
      <c r="K165" s="10" t="s">
        <v>112</v>
      </c>
      <c r="L165" s="42">
        <v>450</v>
      </c>
      <c r="M165" s="42">
        <v>0</v>
      </c>
      <c r="N165" s="42">
        <v>0</v>
      </c>
      <c r="O165" s="42">
        <v>0</v>
      </c>
      <c r="P165" s="42">
        <v>450</v>
      </c>
      <c r="Q165" s="43">
        <v>1.5557476231633534</v>
      </c>
      <c r="R165" s="42">
        <v>0</v>
      </c>
      <c r="S165" s="42">
        <v>0</v>
      </c>
      <c r="T165" s="42">
        <v>0</v>
      </c>
      <c r="U165" s="42">
        <v>0</v>
      </c>
      <c r="V165" s="42">
        <v>0</v>
      </c>
      <c r="W165" s="42">
        <v>-10</v>
      </c>
      <c r="X165" s="42">
        <v>0</v>
      </c>
      <c r="Y165" s="42">
        <v>440</v>
      </c>
      <c r="Z165" s="43">
        <v>1.5211754537597233</v>
      </c>
      <c r="AA165" s="1"/>
    </row>
    <row r="166" spans="1:27">
      <c r="A166" s="49">
        <v>45193</v>
      </c>
      <c r="B166" s="34">
        <v>4</v>
      </c>
      <c r="C166" s="49">
        <v>45207</v>
      </c>
      <c r="D166" s="1" t="s">
        <v>111</v>
      </c>
      <c r="H166" s="1" t="s">
        <v>110</v>
      </c>
      <c r="I166" s="41">
        <v>0</v>
      </c>
      <c r="J166" s="41">
        <v>0</v>
      </c>
      <c r="K166" s="10" t="s">
        <v>105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3">
        <v>0</v>
      </c>
      <c r="R166" s="42">
        <v>0</v>
      </c>
      <c r="S166" s="42">
        <v>0</v>
      </c>
      <c r="T166" s="42">
        <v>0</v>
      </c>
      <c r="U166" s="42">
        <v>0</v>
      </c>
      <c r="V166" s="42">
        <v>0</v>
      </c>
      <c r="W166" s="42">
        <v>0</v>
      </c>
      <c r="X166" s="42">
        <v>0</v>
      </c>
      <c r="Y166" s="42">
        <v>0</v>
      </c>
      <c r="Z166" s="43">
        <v>0</v>
      </c>
      <c r="AA166" s="1"/>
    </row>
    <row r="167" spans="1:27">
      <c r="A167" s="49">
        <v>45193</v>
      </c>
      <c r="B167" s="34">
        <v>4</v>
      </c>
      <c r="C167" s="49">
        <v>45207</v>
      </c>
      <c r="D167" s="1" t="s">
        <v>111</v>
      </c>
      <c r="E167" s="80">
        <v>0.9</v>
      </c>
      <c r="F167" s="80">
        <v>0</v>
      </c>
      <c r="G167" s="35">
        <v>0</v>
      </c>
      <c r="H167" s="1" t="s">
        <v>1</v>
      </c>
      <c r="I167" s="41">
        <v>733</v>
      </c>
      <c r="J167" s="41">
        <v>480.85402455661671</v>
      </c>
      <c r="K167" s="10" t="s">
        <v>112</v>
      </c>
      <c r="L167" s="42">
        <v>590.77489768076407</v>
      </c>
      <c r="M167" s="42">
        <v>0</v>
      </c>
      <c r="N167" s="42">
        <v>0</v>
      </c>
      <c r="O167" s="42">
        <v>0</v>
      </c>
      <c r="P167" s="42">
        <v>590.77489768076407</v>
      </c>
      <c r="Q167" s="43">
        <v>1.2804528898923975</v>
      </c>
      <c r="R167" s="42">
        <v>0</v>
      </c>
      <c r="S167" s="42">
        <v>0</v>
      </c>
      <c r="T167" s="42">
        <v>0</v>
      </c>
      <c r="U167" s="42">
        <v>0</v>
      </c>
      <c r="V167" s="42">
        <v>0</v>
      </c>
      <c r="W167" s="42">
        <v>-10</v>
      </c>
      <c r="X167" s="42">
        <v>0</v>
      </c>
      <c r="Y167" s="42">
        <v>580.77489768076407</v>
      </c>
      <c r="Z167" s="43">
        <v>1.2575452313867179</v>
      </c>
      <c r="AA167" s="1"/>
    </row>
    <row r="168" spans="1:27">
      <c r="A168" s="49">
        <v>45193</v>
      </c>
      <c r="B168" s="34">
        <v>4</v>
      </c>
      <c r="C168" s="49">
        <v>45207</v>
      </c>
      <c r="D168" s="1" t="s">
        <v>103</v>
      </c>
      <c r="H168" s="1" t="s">
        <v>104</v>
      </c>
      <c r="I168" s="41">
        <v>0</v>
      </c>
      <c r="J168" s="41">
        <v>0</v>
      </c>
      <c r="K168" s="10" t="s">
        <v>105</v>
      </c>
      <c r="L168" s="42">
        <v>0</v>
      </c>
      <c r="M168" s="42">
        <v>0</v>
      </c>
      <c r="N168" s="42">
        <v>0</v>
      </c>
      <c r="O168" s="42">
        <v>0</v>
      </c>
      <c r="P168" s="42">
        <v>0</v>
      </c>
      <c r="Q168" s="43">
        <v>0</v>
      </c>
      <c r="R168" s="42">
        <v>0</v>
      </c>
      <c r="S168" s="42">
        <v>0</v>
      </c>
      <c r="T168" s="42">
        <v>0</v>
      </c>
      <c r="U168" s="42">
        <v>0</v>
      </c>
      <c r="V168" s="42">
        <v>0</v>
      </c>
      <c r="W168" s="42">
        <v>0</v>
      </c>
      <c r="X168" s="42">
        <v>0</v>
      </c>
      <c r="Y168" s="42">
        <v>0</v>
      </c>
      <c r="Z168" s="43">
        <v>0</v>
      </c>
      <c r="AA168" s="1"/>
    </row>
    <row r="169" spans="1:27">
      <c r="A169" s="49">
        <v>45193</v>
      </c>
      <c r="B169" s="34">
        <v>4</v>
      </c>
      <c r="C169" s="49">
        <v>45207</v>
      </c>
      <c r="D169" s="1" t="s">
        <v>103</v>
      </c>
      <c r="H169" s="1" t="s">
        <v>106</v>
      </c>
      <c r="I169" s="41">
        <v>56</v>
      </c>
      <c r="J169" s="41">
        <v>550</v>
      </c>
      <c r="K169" s="10" t="s">
        <v>105</v>
      </c>
      <c r="L169" s="42">
        <v>875</v>
      </c>
      <c r="M169" s="42">
        <v>0</v>
      </c>
      <c r="N169" s="42">
        <v>0</v>
      </c>
      <c r="O169" s="42">
        <v>0</v>
      </c>
      <c r="P169" s="42">
        <v>875</v>
      </c>
      <c r="Q169" s="43">
        <v>1.5909090909090911</v>
      </c>
      <c r="R169" s="42">
        <v>0</v>
      </c>
      <c r="S169" s="42">
        <v>0</v>
      </c>
      <c r="T169" s="42">
        <v>0</v>
      </c>
      <c r="U169" s="42">
        <v>0</v>
      </c>
      <c r="V169" s="42">
        <v>0</v>
      </c>
      <c r="W169" s="42">
        <v>-10</v>
      </c>
      <c r="X169" s="42">
        <v>0</v>
      </c>
      <c r="Y169" s="42">
        <v>865</v>
      </c>
      <c r="Z169" s="43">
        <v>1.5727272727272728</v>
      </c>
      <c r="AA169" s="1"/>
    </row>
    <row r="170" spans="1:27">
      <c r="A170" s="49">
        <v>45193</v>
      </c>
      <c r="B170" s="34">
        <v>4</v>
      </c>
      <c r="C170" s="49">
        <v>45207</v>
      </c>
      <c r="D170" s="1" t="s">
        <v>103</v>
      </c>
      <c r="H170" s="1" t="s">
        <v>107</v>
      </c>
      <c r="I170" s="41">
        <v>872</v>
      </c>
      <c r="J170" s="41">
        <v>568.33486238532123</v>
      </c>
      <c r="K170" s="10" t="s">
        <v>105</v>
      </c>
      <c r="L170" s="42">
        <v>636.25688073394508</v>
      </c>
      <c r="M170" s="42">
        <v>0</v>
      </c>
      <c r="N170" s="42">
        <v>0</v>
      </c>
      <c r="O170" s="42">
        <v>0</v>
      </c>
      <c r="P170" s="42">
        <v>636.25688073394508</v>
      </c>
      <c r="Q170" s="43">
        <v>1.1233609396479207</v>
      </c>
      <c r="R170" s="42">
        <v>0</v>
      </c>
      <c r="S170" s="42">
        <v>0</v>
      </c>
      <c r="T170" s="42">
        <v>0</v>
      </c>
      <c r="U170" s="42">
        <v>0</v>
      </c>
      <c r="V170" s="42">
        <v>0</v>
      </c>
      <c r="W170" s="42">
        <v>-10</v>
      </c>
      <c r="X170" s="42">
        <v>0</v>
      </c>
      <c r="Y170" s="42">
        <v>626.25688073394508</v>
      </c>
      <c r="Z170" s="43">
        <v>1.1019153006126057</v>
      </c>
      <c r="AA170" s="1"/>
    </row>
    <row r="171" spans="1:27">
      <c r="A171" s="49">
        <v>45193</v>
      </c>
      <c r="B171" s="34">
        <v>4</v>
      </c>
      <c r="C171" s="49">
        <v>45207</v>
      </c>
      <c r="D171" s="1" t="s">
        <v>103</v>
      </c>
      <c r="H171" s="1" t="s">
        <v>108</v>
      </c>
      <c r="I171" s="41">
        <v>45</v>
      </c>
      <c r="J171" s="41">
        <v>544</v>
      </c>
      <c r="K171" s="10" t="s">
        <v>105</v>
      </c>
      <c r="L171" s="42">
        <v>674</v>
      </c>
      <c r="M171" s="42">
        <v>0</v>
      </c>
      <c r="N171" s="42">
        <v>0</v>
      </c>
      <c r="O171" s="42">
        <v>0</v>
      </c>
      <c r="P171" s="42">
        <v>674</v>
      </c>
      <c r="Q171" s="43">
        <v>1.2389705882352942</v>
      </c>
      <c r="R171" s="42">
        <v>0</v>
      </c>
      <c r="S171" s="42">
        <v>0</v>
      </c>
      <c r="T171" s="42">
        <v>0</v>
      </c>
      <c r="U171" s="42">
        <v>0</v>
      </c>
      <c r="V171" s="42">
        <v>0</v>
      </c>
      <c r="W171" s="42">
        <v>-10</v>
      </c>
      <c r="X171" s="42">
        <v>0</v>
      </c>
      <c r="Y171" s="42">
        <v>664</v>
      </c>
      <c r="Z171" s="43">
        <v>1.2205882352941178</v>
      </c>
      <c r="AA171" s="1"/>
    </row>
    <row r="172" spans="1:27">
      <c r="A172" s="49">
        <v>45193</v>
      </c>
      <c r="B172" s="34">
        <v>4</v>
      </c>
      <c r="C172" s="49">
        <v>45207</v>
      </c>
      <c r="D172" s="1" t="s">
        <v>103</v>
      </c>
      <c r="H172" s="1" t="s">
        <v>109</v>
      </c>
      <c r="I172" s="41">
        <v>448</v>
      </c>
      <c r="J172" s="41">
        <v>289.25</v>
      </c>
      <c r="K172" s="10" t="s">
        <v>105</v>
      </c>
      <c r="L172" s="42">
        <v>450</v>
      </c>
      <c r="M172" s="42">
        <v>0</v>
      </c>
      <c r="N172" s="42">
        <v>0</v>
      </c>
      <c r="O172" s="42">
        <v>0</v>
      </c>
      <c r="P172" s="42">
        <v>450</v>
      </c>
      <c r="Q172" s="43">
        <v>1.5557476231633534</v>
      </c>
      <c r="R172" s="42">
        <v>0</v>
      </c>
      <c r="S172" s="42">
        <v>0</v>
      </c>
      <c r="T172" s="42">
        <v>0</v>
      </c>
      <c r="U172" s="42">
        <v>0</v>
      </c>
      <c r="V172" s="42">
        <v>0</v>
      </c>
      <c r="W172" s="42">
        <v>-10</v>
      </c>
      <c r="X172" s="42">
        <v>0</v>
      </c>
      <c r="Y172" s="42">
        <v>440</v>
      </c>
      <c r="Z172" s="43">
        <v>1.5211754537597235</v>
      </c>
      <c r="AA172" s="1"/>
    </row>
    <row r="173" spans="1:27">
      <c r="A173" s="49">
        <v>45193</v>
      </c>
      <c r="B173" s="34">
        <v>4</v>
      </c>
      <c r="C173" s="49">
        <v>45207</v>
      </c>
      <c r="D173" s="1" t="s">
        <v>103</v>
      </c>
      <c r="H173" s="1" t="s">
        <v>110</v>
      </c>
      <c r="I173" s="41">
        <v>0</v>
      </c>
      <c r="J173" s="41">
        <v>0</v>
      </c>
      <c r="K173" s="10" t="s">
        <v>105</v>
      </c>
      <c r="L173" s="42">
        <v>0</v>
      </c>
      <c r="M173" s="42">
        <v>0</v>
      </c>
      <c r="N173" s="42">
        <v>0</v>
      </c>
      <c r="O173" s="42">
        <v>0</v>
      </c>
      <c r="P173" s="42">
        <v>0</v>
      </c>
      <c r="Q173" s="43">
        <v>0</v>
      </c>
      <c r="R173" s="42">
        <v>0</v>
      </c>
      <c r="S173" s="42">
        <v>0</v>
      </c>
      <c r="T173" s="42">
        <v>0</v>
      </c>
      <c r="U173" s="42">
        <v>0</v>
      </c>
      <c r="V173" s="42">
        <v>0</v>
      </c>
      <c r="W173" s="42">
        <v>0</v>
      </c>
      <c r="X173" s="42">
        <v>0</v>
      </c>
      <c r="Y173" s="42">
        <v>0</v>
      </c>
      <c r="Z173" s="43">
        <v>0</v>
      </c>
      <c r="AA173" s="1"/>
    </row>
    <row r="174" spans="1:27">
      <c r="A174" s="49">
        <v>45193</v>
      </c>
      <c r="B174" s="34">
        <v>4</v>
      </c>
      <c r="C174" s="49">
        <v>45207</v>
      </c>
      <c r="D174" s="1" t="s">
        <v>103</v>
      </c>
      <c r="E174" s="80">
        <v>0.72570021111893035</v>
      </c>
      <c r="F174" s="80">
        <v>0</v>
      </c>
      <c r="G174" s="35">
        <v>10.651653764954258</v>
      </c>
      <c r="H174" s="1" t="s">
        <v>1</v>
      </c>
      <c r="I174" s="41">
        <v>1421</v>
      </c>
      <c r="J174" s="41">
        <v>478.85432793807189</v>
      </c>
      <c r="K174" s="10" t="s">
        <v>105</v>
      </c>
      <c r="L174" s="42">
        <v>588.13933849401838</v>
      </c>
      <c r="M174" s="42">
        <v>0</v>
      </c>
      <c r="N174" s="42">
        <v>0</v>
      </c>
      <c r="O174" s="42">
        <v>0</v>
      </c>
      <c r="P174" s="42">
        <v>588.13933849401838</v>
      </c>
      <c r="Q174" s="43">
        <v>1.2817665447654234</v>
      </c>
      <c r="R174" s="42">
        <v>0</v>
      </c>
      <c r="S174" s="42">
        <v>0</v>
      </c>
      <c r="T174" s="42">
        <v>0</v>
      </c>
      <c r="U174" s="42">
        <v>0</v>
      </c>
      <c r="V174" s="42">
        <v>0</v>
      </c>
      <c r="W174" s="42">
        <v>-10</v>
      </c>
      <c r="X174" s="42">
        <v>0</v>
      </c>
      <c r="Y174" s="42">
        <v>578.13933849401838</v>
      </c>
      <c r="Z174" s="43">
        <v>1.2073386513670323</v>
      </c>
      <c r="AA174" s="1"/>
    </row>
    <row r="175" spans="1:27">
      <c r="A175" s="49">
        <v>45193</v>
      </c>
      <c r="B175" s="34">
        <v>4</v>
      </c>
      <c r="C175" s="49">
        <v>45207</v>
      </c>
      <c r="D175" s="1" t="s">
        <v>113</v>
      </c>
      <c r="H175" s="1" t="s">
        <v>104</v>
      </c>
      <c r="I175" s="41">
        <v>0</v>
      </c>
      <c r="J175" s="41">
        <v>0</v>
      </c>
      <c r="K175" s="10" t="s">
        <v>105</v>
      </c>
      <c r="L175" s="42">
        <v>0</v>
      </c>
      <c r="M175" s="42">
        <v>0</v>
      </c>
      <c r="N175" s="42">
        <v>0</v>
      </c>
      <c r="O175" s="42">
        <v>0</v>
      </c>
      <c r="P175" s="42">
        <v>0</v>
      </c>
      <c r="Q175" s="43">
        <v>0</v>
      </c>
      <c r="R175" s="42">
        <v>0</v>
      </c>
      <c r="S175" s="42">
        <v>0</v>
      </c>
      <c r="T175" s="42">
        <v>0</v>
      </c>
      <c r="U175" s="42">
        <v>0</v>
      </c>
      <c r="V175" s="42">
        <v>0</v>
      </c>
      <c r="W175" s="42">
        <v>0</v>
      </c>
      <c r="X175" s="42">
        <v>0</v>
      </c>
      <c r="Y175" s="42">
        <v>0</v>
      </c>
      <c r="Z175" s="43">
        <v>0</v>
      </c>
      <c r="AA175" s="1"/>
    </row>
    <row r="176" spans="1:27">
      <c r="A176" s="49">
        <v>45193</v>
      </c>
      <c r="B176" s="34">
        <v>4</v>
      </c>
      <c r="C176" s="49">
        <v>45207</v>
      </c>
      <c r="D176" s="1" t="s">
        <v>113</v>
      </c>
      <c r="H176" s="1" t="s">
        <v>106</v>
      </c>
      <c r="I176" s="41">
        <v>28</v>
      </c>
      <c r="J176" s="41">
        <v>550</v>
      </c>
      <c r="K176" s="10" t="s">
        <v>112</v>
      </c>
      <c r="L176" s="42">
        <v>875</v>
      </c>
      <c r="M176" s="42">
        <v>0</v>
      </c>
      <c r="N176" s="42">
        <v>0</v>
      </c>
      <c r="O176" s="42">
        <v>0</v>
      </c>
      <c r="P176" s="42">
        <v>875</v>
      </c>
      <c r="Q176" s="43">
        <v>1.5909090909090908</v>
      </c>
      <c r="R176" s="42">
        <v>0</v>
      </c>
      <c r="S176" s="42">
        <v>0</v>
      </c>
      <c r="T176" s="42">
        <v>0</v>
      </c>
      <c r="U176" s="42">
        <v>0</v>
      </c>
      <c r="V176" s="42">
        <v>0</v>
      </c>
      <c r="W176" s="42">
        <v>-10</v>
      </c>
      <c r="X176" s="42">
        <v>0</v>
      </c>
      <c r="Y176" s="42">
        <v>865</v>
      </c>
      <c r="Z176" s="43">
        <v>1.5727272727272728</v>
      </c>
      <c r="AA176" s="1"/>
    </row>
    <row r="177" spans="1:27">
      <c r="A177" s="49">
        <v>45193</v>
      </c>
      <c r="B177" s="34">
        <v>4</v>
      </c>
      <c r="C177" s="49">
        <v>45207</v>
      </c>
      <c r="D177" s="1" t="s">
        <v>113</v>
      </c>
      <c r="H177" s="1" t="s">
        <v>107</v>
      </c>
      <c r="I177" s="41">
        <v>436</v>
      </c>
      <c r="J177" s="41">
        <v>568.33486238532123</v>
      </c>
      <c r="K177" s="10" t="s">
        <v>112</v>
      </c>
      <c r="L177" s="42">
        <v>636.25688073394508</v>
      </c>
      <c r="M177" s="42">
        <v>0</v>
      </c>
      <c r="N177" s="42">
        <v>0</v>
      </c>
      <c r="O177" s="42">
        <v>0</v>
      </c>
      <c r="P177" s="42">
        <v>636.25688073394508</v>
      </c>
      <c r="Q177" s="43">
        <v>1.1233609396479207</v>
      </c>
      <c r="R177" s="42">
        <v>0</v>
      </c>
      <c r="S177" s="42">
        <v>0</v>
      </c>
      <c r="T177" s="42">
        <v>0</v>
      </c>
      <c r="U177" s="42">
        <v>0</v>
      </c>
      <c r="V177" s="42">
        <v>0</v>
      </c>
      <c r="W177" s="42">
        <v>-10</v>
      </c>
      <c r="X177" s="42">
        <v>0</v>
      </c>
      <c r="Y177" s="42">
        <v>626.25688073394508</v>
      </c>
      <c r="Z177" s="43">
        <v>1.1056755016965305</v>
      </c>
      <c r="AA177" s="1"/>
    </row>
    <row r="178" spans="1:27">
      <c r="A178" s="49">
        <v>45193</v>
      </c>
      <c r="B178" s="34">
        <v>4</v>
      </c>
      <c r="C178" s="49">
        <v>45207</v>
      </c>
      <c r="D178" s="1" t="s">
        <v>113</v>
      </c>
      <c r="H178" s="1" t="s">
        <v>108</v>
      </c>
      <c r="I178" s="41">
        <v>0</v>
      </c>
      <c r="J178" s="41">
        <v>0</v>
      </c>
      <c r="K178" s="10" t="s">
        <v>105</v>
      </c>
      <c r="L178" s="42">
        <v>0</v>
      </c>
      <c r="M178" s="42">
        <v>0</v>
      </c>
      <c r="N178" s="42">
        <v>0</v>
      </c>
      <c r="O178" s="42">
        <v>0</v>
      </c>
      <c r="P178" s="42">
        <v>0</v>
      </c>
      <c r="Q178" s="43">
        <v>0</v>
      </c>
      <c r="R178" s="42">
        <v>0</v>
      </c>
      <c r="S178" s="42">
        <v>0</v>
      </c>
      <c r="T178" s="42">
        <v>0</v>
      </c>
      <c r="U178" s="42">
        <v>0</v>
      </c>
      <c r="V178" s="42">
        <v>0</v>
      </c>
      <c r="W178" s="42">
        <v>0</v>
      </c>
      <c r="X178" s="42">
        <v>0</v>
      </c>
      <c r="Y178" s="42">
        <v>0</v>
      </c>
      <c r="Z178" s="43">
        <v>0</v>
      </c>
      <c r="AA178" s="1"/>
    </row>
    <row r="179" spans="1:27">
      <c r="A179" s="49">
        <v>45193</v>
      </c>
      <c r="B179" s="34">
        <v>4</v>
      </c>
      <c r="C179" s="49">
        <v>45207</v>
      </c>
      <c r="D179" s="1" t="s">
        <v>113</v>
      </c>
      <c r="H179" s="1" t="s">
        <v>109</v>
      </c>
      <c r="I179" s="41">
        <v>224</v>
      </c>
      <c r="J179" s="41">
        <v>289.25</v>
      </c>
      <c r="K179" s="10" t="s">
        <v>112</v>
      </c>
      <c r="L179" s="42">
        <v>450</v>
      </c>
      <c r="M179" s="42">
        <v>0</v>
      </c>
      <c r="N179" s="42">
        <v>0</v>
      </c>
      <c r="O179" s="42">
        <v>0</v>
      </c>
      <c r="P179" s="42">
        <v>450</v>
      </c>
      <c r="Q179" s="43">
        <v>1.5557476231633534</v>
      </c>
      <c r="R179" s="42">
        <v>0</v>
      </c>
      <c r="S179" s="42">
        <v>0</v>
      </c>
      <c r="T179" s="42">
        <v>0</v>
      </c>
      <c r="U179" s="42">
        <v>0</v>
      </c>
      <c r="V179" s="42">
        <v>0</v>
      </c>
      <c r="W179" s="42">
        <v>-10</v>
      </c>
      <c r="X179" s="42">
        <v>0</v>
      </c>
      <c r="Y179" s="42">
        <v>440</v>
      </c>
      <c r="Z179" s="43">
        <v>1.5211754537597233</v>
      </c>
      <c r="AA179" s="1"/>
    </row>
    <row r="180" spans="1:27">
      <c r="A180" s="49">
        <v>45193</v>
      </c>
      <c r="B180" s="34">
        <v>4</v>
      </c>
      <c r="C180" s="49">
        <v>45207</v>
      </c>
      <c r="D180" s="1" t="s">
        <v>113</v>
      </c>
      <c r="H180" s="1" t="s">
        <v>110</v>
      </c>
      <c r="I180" s="41">
        <v>0</v>
      </c>
      <c r="J180" s="41">
        <v>0</v>
      </c>
      <c r="K180" s="10" t="s">
        <v>105</v>
      </c>
      <c r="L180" s="42">
        <v>0</v>
      </c>
      <c r="M180" s="42">
        <v>0</v>
      </c>
      <c r="N180" s="42">
        <v>0</v>
      </c>
      <c r="O180" s="42">
        <v>0</v>
      </c>
      <c r="P180" s="42">
        <v>0</v>
      </c>
      <c r="Q180" s="43">
        <v>0</v>
      </c>
      <c r="R180" s="42">
        <v>0</v>
      </c>
      <c r="S180" s="42">
        <v>0</v>
      </c>
      <c r="T180" s="42">
        <v>0</v>
      </c>
      <c r="U180" s="42">
        <v>0</v>
      </c>
      <c r="V180" s="42">
        <v>0</v>
      </c>
      <c r="W180" s="42">
        <v>0</v>
      </c>
      <c r="X180" s="42">
        <v>0</v>
      </c>
      <c r="Y180" s="42">
        <v>0</v>
      </c>
      <c r="Z180" s="43">
        <v>0</v>
      </c>
      <c r="AA180" s="1"/>
    </row>
    <row r="181" spans="1:27">
      <c r="A181" s="49">
        <v>45193</v>
      </c>
      <c r="B181" s="34">
        <v>4</v>
      </c>
      <c r="C181" s="49">
        <v>45207</v>
      </c>
      <c r="D181" s="1" t="s">
        <v>113</v>
      </c>
      <c r="E181" s="80">
        <v>0.54</v>
      </c>
      <c r="F181" s="80">
        <v>0</v>
      </c>
      <c r="G181" s="35">
        <v>22</v>
      </c>
      <c r="H181" s="1" t="s">
        <v>1</v>
      </c>
      <c r="I181" s="41">
        <v>688</v>
      </c>
      <c r="J181" s="41">
        <v>476.72383720930242</v>
      </c>
      <c r="K181" s="10" t="s">
        <v>112</v>
      </c>
      <c r="L181" s="42">
        <v>585.3313953488373</v>
      </c>
      <c r="M181" s="42">
        <v>0</v>
      </c>
      <c r="N181" s="42">
        <v>0</v>
      </c>
      <c r="O181" s="42">
        <v>0</v>
      </c>
      <c r="P181" s="42">
        <v>585.3313953488373</v>
      </c>
      <c r="Q181" s="43">
        <v>1.283166121832179</v>
      </c>
      <c r="R181" s="42">
        <v>0</v>
      </c>
      <c r="S181" s="42">
        <v>0</v>
      </c>
      <c r="T181" s="42">
        <v>0</v>
      </c>
      <c r="U181" s="42">
        <v>0</v>
      </c>
      <c r="V181" s="42">
        <v>0</v>
      </c>
      <c r="W181" s="42">
        <v>-10</v>
      </c>
      <c r="X181" s="42">
        <v>0</v>
      </c>
      <c r="Y181" s="42">
        <v>575.3313953488373</v>
      </c>
      <c r="Z181" s="43">
        <v>1.2599624767706816</v>
      </c>
      <c r="AA181" s="1"/>
    </row>
    <row r="182" spans="1:27">
      <c r="A182" s="160">
        <v>45207</v>
      </c>
      <c r="B182" s="1">
        <v>2</v>
      </c>
      <c r="C182" s="58">
        <v>45207</v>
      </c>
      <c r="D182" s="1" t="s">
        <v>111</v>
      </c>
      <c r="E182" s="1"/>
      <c r="F182" s="1"/>
      <c r="G182" s="1"/>
      <c r="H182" s="1" t="s">
        <v>104</v>
      </c>
      <c r="I182" s="1">
        <v>0</v>
      </c>
      <c r="J182" s="1">
        <v>0</v>
      </c>
      <c r="K182" s="1" t="s">
        <v>105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/>
    </row>
    <row r="183" spans="1:27">
      <c r="A183" s="160">
        <v>45207</v>
      </c>
      <c r="B183" s="1">
        <v>2</v>
      </c>
      <c r="C183" s="58">
        <v>45207</v>
      </c>
      <c r="D183" s="1" t="s">
        <v>111</v>
      </c>
      <c r="E183" s="1"/>
      <c r="F183" s="1"/>
      <c r="G183" s="1"/>
      <c r="H183" s="1" t="s">
        <v>106</v>
      </c>
      <c r="I183" s="1">
        <v>28</v>
      </c>
      <c r="J183" s="1">
        <v>550</v>
      </c>
      <c r="K183" s="1" t="s">
        <v>112</v>
      </c>
      <c r="L183" s="1">
        <v>875</v>
      </c>
      <c r="M183" s="1">
        <v>0</v>
      </c>
      <c r="N183" s="1">
        <v>0</v>
      </c>
      <c r="O183" s="1">
        <v>0</v>
      </c>
      <c r="P183" s="1">
        <v>875</v>
      </c>
      <c r="Q183" s="1">
        <v>1.5909090909090908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-10</v>
      </c>
      <c r="X183" s="1">
        <v>0</v>
      </c>
      <c r="Y183" s="1">
        <v>865</v>
      </c>
      <c r="Z183" s="1">
        <v>1.5727272727272728</v>
      </c>
      <c r="AA183" s="1"/>
    </row>
    <row r="184" spans="1:27">
      <c r="A184" s="160">
        <v>45207</v>
      </c>
      <c r="B184" s="1">
        <v>2</v>
      </c>
      <c r="C184" s="58">
        <v>45207</v>
      </c>
      <c r="D184" s="1" t="s">
        <v>111</v>
      </c>
      <c r="E184" s="1"/>
      <c r="F184" s="1"/>
      <c r="G184" s="1"/>
      <c r="H184" s="1" t="s">
        <v>107</v>
      </c>
      <c r="I184" s="1">
        <v>436</v>
      </c>
      <c r="J184" s="1">
        <v>568.33486238532123</v>
      </c>
      <c r="K184" s="1" t="s">
        <v>112</v>
      </c>
      <c r="L184" s="1">
        <v>636.25688073394508</v>
      </c>
      <c r="M184" s="1">
        <v>0</v>
      </c>
      <c r="N184" s="1">
        <v>0</v>
      </c>
      <c r="O184" s="1">
        <v>0</v>
      </c>
      <c r="P184" s="1">
        <v>636.25688073394508</v>
      </c>
      <c r="Q184" s="1">
        <v>1.1233609396479207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-10</v>
      </c>
      <c r="X184" s="1">
        <v>0</v>
      </c>
      <c r="Y184" s="1">
        <v>626.25688073394508</v>
      </c>
      <c r="Z184" s="1">
        <v>1.1056755016965305</v>
      </c>
      <c r="AA184" s="1"/>
    </row>
    <row r="185" spans="1:27">
      <c r="A185" s="160">
        <v>45207</v>
      </c>
      <c r="B185" s="1">
        <v>2</v>
      </c>
      <c r="C185" s="58">
        <v>45207</v>
      </c>
      <c r="D185" s="1" t="s">
        <v>111</v>
      </c>
      <c r="E185" s="1"/>
      <c r="F185" s="1"/>
      <c r="G185" s="1"/>
      <c r="H185" s="1" t="s">
        <v>108</v>
      </c>
      <c r="I185" s="1">
        <v>45</v>
      </c>
      <c r="J185" s="1">
        <v>544</v>
      </c>
      <c r="K185" s="1" t="s">
        <v>112</v>
      </c>
      <c r="L185" s="1">
        <v>674</v>
      </c>
      <c r="M185" s="1">
        <v>0</v>
      </c>
      <c r="N185" s="1">
        <v>0</v>
      </c>
      <c r="O185" s="1">
        <v>0</v>
      </c>
      <c r="P185" s="1">
        <v>674</v>
      </c>
      <c r="Q185" s="1">
        <v>1.2389705882352942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-10</v>
      </c>
      <c r="X185" s="1">
        <v>0</v>
      </c>
      <c r="Y185" s="1">
        <v>664</v>
      </c>
      <c r="Z185" s="1">
        <v>1.2205882352941178</v>
      </c>
      <c r="AA185" s="1"/>
    </row>
    <row r="186" spans="1:27">
      <c r="A186" s="160">
        <v>45207</v>
      </c>
      <c r="B186" s="1">
        <v>2</v>
      </c>
      <c r="C186" s="58">
        <v>45207</v>
      </c>
      <c r="D186" s="1" t="s">
        <v>111</v>
      </c>
      <c r="E186" s="1"/>
      <c r="F186" s="1"/>
      <c r="G186" s="1"/>
      <c r="H186" s="1" t="s">
        <v>109</v>
      </c>
      <c r="I186" s="1">
        <v>224</v>
      </c>
      <c r="J186" s="1">
        <v>289.25</v>
      </c>
      <c r="K186" s="1" t="s">
        <v>112</v>
      </c>
      <c r="L186" s="1">
        <v>450</v>
      </c>
      <c r="M186" s="1">
        <v>0</v>
      </c>
      <c r="N186" s="1">
        <v>0</v>
      </c>
      <c r="O186" s="1">
        <v>0</v>
      </c>
      <c r="P186" s="1">
        <v>450</v>
      </c>
      <c r="Q186" s="1">
        <v>1.5557476231633534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-10</v>
      </c>
      <c r="X186" s="1">
        <v>0</v>
      </c>
      <c r="Y186" s="1">
        <v>440</v>
      </c>
      <c r="Z186" s="1">
        <v>1.5211754537597233</v>
      </c>
      <c r="AA186" s="1"/>
    </row>
    <row r="187" spans="1:27">
      <c r="A187" s="160">
        <v>45207</v>
      </c>
      <c r="B187" s="1">
        <v>2</v>
      </c>
      <c r="C187" s="58">
        <v>45207</v>
      </c>
      <c r="D187" s="1" t="s">
        <v>111</v>
      </c>
      <c r="E187" s="1"/>
      <c r="F187" s="1"/>
      <c r="G187" s="1"/>
      <c r="H187" s="1" t="s">
        <v>110</v>
      </c>
      <c r="I187" s="1">
        <v>0</v>
      </c>
      <c r="J187" s="1">
        <v>0</v>
      </c>
      <c r="K187" s="1" t="s">
        <v>105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/>
    </row>
    <row r="188" spans="1:27">
      <c r="A188" s="160">
        <v>45207</v>
      </c>
      <c r="B188" s="1">
        <v>2</v>
      </c>
      <c r="C188" s="58">
        <v>45207</v>
      </c>
      <c r="D188" s="1" t="s">
        <v>111</v>
      </c>
      <c r="E188" s="1">
        <v>0.8</v>
      </c>
      <c r="F188" s="1">
        <v>0</v>
      </c>
      <c r="G188" s="1">
        <v>0</v>
      </c>
      <c r="H188" s="1" t="s">
        <v>1</v>
      </c>
      <c r="I188" s="1">
        <v>733</v>
      </c>
      <c r="J188" s="1">
        <v>480.85402455661671</v>
      </c>
      <c r="K188" s="1" t="s">
        <v>112</v>
      </c>
      <c r="L188" s="1">
        <v>590.77489768076407</v>
      </c>
      <c r="M188" s="1">
        <v>0</v>
      </c>
      <c r="N188" s="1">
        <v>0</v>
      </c>
      <c r="O188" s="1">
        <v>0</v>
      </c>
      <c r="P188" s="1">
        <v>590.77489768076407</v>
      </c>
      <c r="Q188" s="1">
        <v>1.2804528898923975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-10</v>
      </c>
      <c r="X188" s="1">
        <v>0</v>
      </c>
      <c r="Y188" s="1">
        <v>580.77489768076407</v>
      </c>
      <c r="Z188" s="1">
        <v>1.2575452313867179</v>
      </c>
      <c r="AA188" s="1"/>
    </row>
    <row r="189" spans="1:27">
      <c r="A189" s="160">
        <v>45207</v>
      </c>
      <c r="B189" s="1">
        <v>2</v>
      </c>
      <c r="C189" s="58">
        <v>45207</v>
      </c>
      <c r="D189" s="1" t="s">
        <v>103</v>
      </c>
      <c r="E189" s="1"/>
      <c r="F189" s="1"/>
      <c r="G189" s="1"/>
      <c r="H189" s="1" t="s">
        <v>104</v>
      </c>
      <c r="I189" s="1">
        <v>0</v>
      </c>
      <c r="J189" s="1">
        <v>0</v>
      </c>
      <c r="K189" s="1" t="s">
        <v>105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/>
    </row>
    <row r="190" spans="1:27">
      <c r="A190" s="160">
        <v>45207</v>
      </c>
      <c r="B190" s="1">
        <v>2</v>
      </c>
      <c r="C190" s="58">
        <v>45207</v>
      </c>
      <c r="D190" s="1" t="s">
        <v>103</v>
      </c>
      <c r="E190" s="1"/>
      <c r="F190" s="1"/>
      <c r="G190" s="1"/>
      <c r="H190" s="1" t="s">
        <v>106</v>
      </c>
      <c r="I190" s="1">
        <v>56</v>
      </c>
      <c r="J190" s="1">
        <v>550</v>
      </c>
      <c r="K190" s="1" t="s">
        <v>105</v>
      </c>
      <c r="L190" s="1">
        <v>875</v>
      </c>
      <c r="M190" s="1">
        <v>0</v>
      </c>
      <c r="N190" s="1">
        <v>0</v>
      </c>
      <c r="O190" s="1">
        <v>0</v>
      </c>
      <c r="P190" s="1">
        <v>875</v>
      </c>
      <c r="Q190" s="1">
        <v>1.5909090909090911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-10</v>
      </c>
      <c r="X190" s="1">
        <v>0</v>
      </c>
      <c r="Y190" s="1">
        <v>865</v>
      </c>
      <c r="Z190" s="1">
        <v>1.5727272727272728</v>
      </c>
      <c r="AA190" s="1"/>
    </row>
    <row r="191" spans="1:27">
      <c r="A191" s="160">
        <v>45207</v>
      </c>
      <c r="B191" s="1">
        <v>2</v>
      </c>
      <c r="C191" s="58">
        <v>45207</v>
      </c>
      <c r="D191" s="1" t="s">
        <v>103</v>
      </c>
      <c r="E191" s="1"/>
      <c r="F191" s="1"/>
      <c r="G191" s="1"/>
      <c r="H191" s="1" t="s">
        <v>107</v>
      </c>
      <c r="I191" s="1">
        <v>872</v>
      </c>
      <c r="J191" s="1">
        <v>568.33486238532123</v>
      </c>
      <c r="K191" s="1" t="s">
        <v>105</v>
      </c>
      <c r="L191" s="1">
        <v>636.25688073394508</v>
      </c>
      <c r="M191" s="1">
        <v>0</v>
      </c>
      <c r="N191" s="1">
        <v>0</v>
      </c>
      <c r="O191" s="1">
        <v>0</v>
      </c>
      <c r="P191" s="1">
        <v>636.25688073394508</v>
      </c>
      <c r="Q191" s="1">
        <v>1.1233609396479207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-10</v>
      </c>
      <c r="X191" s="1">
        <v>0</v>
      </c>
      <c r="Y191" s="1">
        <v>626.25688073394508</v>
      </c>
      <c r="Z191" s="1">
        <v>1.1019153006126057</v>
      </c>
      <c r="AA191" s="1"/>
    </row>
    <row r="192" spans="1:27">
      <c r="A192" s="160">
        <v>45207</v>
      </c>
      <c r="B192" s="1">
        <v>2</v>
      </c>
      <c r="C192" s="58">
        <v>45207</v>
      </c>
      <c r="D192" s="1" t="s">
        <v>103</v>
      </c>
      <c r="E192" s="1"/>
      <c r="F192" s="1"/>
      <c r="G192" s="1"/>
      <c r="H192" s="1" t="s">
        <v>108</v>
      </c>
      <c r="I192" s="1">
        <v>45</v>
      </c>
      <c r="J192" s="1">
        <v>544</v>
      </c>
      <c r="K192" s="1" t="s">
        <v>105</v>
      </c>
      <c r="L192" s="1">
        <v>674</v>
      </c>
      <c r="M192" s="1">
        <v>0</v>
      </c>
      <c r="N192" s="1">
        <v>0</v>
      </c>
      <c r="O192" s="1">
        <v>0</v>
      </c>
      <c r="P192" s="1">
        <v>674</v>
      </c>
      <c r="Q192" s="1">
        <v>1.2389705882352942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-10</v>
      </c>
      <c r="X192" s="1">
        <v>0</v>
      </c>
      <c r="Y192" s="1">
        <v>664</v>
      </c>
      <c r="Z192" s="1">
        <v>1.2205882352941178</v>
      </c>
      <c r="AA192" s="1"/>
    </row>
    <row r="193" spans="1:27">
      <c r="A193" s="160">
        <v>45207</v>
      </c>
      <c r="B193" s="1">
        <v>2</v>
      </c>
      <c r="C193" s="58">
        <v>45207</v>
      </c>
      <c r="D193" s="1" t="s">
        <v>103</v>
      </c>
      <c r="E193" s="1"/>
      <c r="F193" s="1"/>
      <c r="G193" s="1"/>
      <c r="H193" s="1" t="s">
        <v>109</v>
      </c>
      <c r="I193" s="1">
        <v>448</v>
      </c>
      <c r="J193" s="1">
        <v>289.25</v>
      </c>
      <c r="K193" s="1" t="s">
        <v>105</v>
      </c>
      <c r="L193" s="1">
        <v>450</v>
      </c>
      <c r="M193" s="1">
        <v>0</v>
      </c>
      <c r="N193" s="1">
        <v>0</v>
      </c>
      <c r="O193" s="1">
        <v>0</v>
      </c>
      <c r="P193" s="1">
        <v>450</v>
      </c>
      <c r="Q193" s="1">
        <v>1.5557476231633534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-10</v>
      </c>
      <c r="X193" s="1">
        <v>0</v>
      </c>
      <c r="Y193" s="1">
        <v>440</v>
      </c>
      <c r="Z193" s="1">
        <v>1.5211754537597235</v>
      </c>
      <c r="AA193" s="1"/>
    </row>
    <row r="194" spans="1:27">
      <c r="A194" s="160">
        <v>45207</v>
      </c>
      <c r="B194" s="1">
        <v>2</v>
      </c>
      <c r="C194" s="58">
        <v>45207</v>
      </c>
      <c r="D194" s="1" t="s">
        <v>103</v>
      </c>
      <c r="E194" s="1"/>
      <c r="F194" s="1"/>
      <c r="G194" s="1"/>
      <c r="H194" s="1" t="s">
        <v>110</v>
      </c>
      <c r="I194" s="1">
        <v>0</v>
      </c>
      <c r="J194" s="1">
        <v>0</v>
      </c>
      <c r="K194" s="1" t="s">
        <v>105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/>
    </row>
    <row r="195" spans="1:27">
      <c r="A195" s="160">
        <v>45207</v>
      </c>
      <c r="B195" s="1">
        <v>2</v>
      </c>
      <c r="C195" s="58">
        <v>45207</v>
      </c>
      <c r="D195" s="1" t="s">
        <v>103</v>
      </c>
      <c r="E195" s="1">
        <v>0.67411681914144972</v>
      </c>
      <c r="F195" s="1">
        <v>0</v>
      </c>
      <c r="G195" s="1">
        <v>10.651653764954258</v>
      </c>
      <c r="H195" s="1" t="s">
        <v>1</v>
      </c>
      <c r="I195" s="1">
        <v>1421</v>
      </c>
      <c r="J195" s="1">
        <v>478.85432793807189</v>
      </c>
      <c r="K195" s="1" t="s">
        <v>105</v>
      </c>
      <c r="L195" s="1">
        <v>588.13933849401838</v>
      </c>
      <c r="M195" s="1">
        <v>0</v>
      </c>
      <c r="N195" s="1">
        <v>0</v>
      </c>
      <c r="O195" s="1">
        <v>0</v>
      </c>
      <c r="P195" s="1">
        <v>588.13933849401838</v>
      </c>
      <c r="Q195" s="1">
        <v>1.2817665447654234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-10</v>
      </c>
      <c r="X195" s="1">
        <v>0</v>
      </c>
      <c r="Y195" s="1">
        <v>578.13933849401838</v>
      </c>
      <c r="Z195" s="1">
        <v>1.2073386513670323</v>
      </c>
      <c r="AA195" s="1"/>
    </row>
    <row r="196" spans="1:27">
      <c r="A196" s="160">
        <v>45207</v>
      </c>
      <c r="B196" s="1">
        <v>2</v>
      </c>
      <c r="C196" s="58">
        <v>45207</v>
      </c>
      <c r="D196" s="1" t="s">
        <v>113</v>
      </c>
      <c r="E196" s="1"/>
      <c r="F196" s="1"/>
      <c r="G196" s="1"/>
      <c r="H196" s="1" t="s">
        <v>104</v>
      </c>
      <c r="I196" s="1">
        <v>0</v>
      </c>
      <c r="J196" s="1">
        <v>0</v>
      </c>
      <c r="K196" s="1" t="s">
        <v>105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/>
    </row>
    <row r="197" spans="1:27">
      <c r="A197" s="160">
        <v>45207</v>
      </c>
      <c r="B197" s="1">
        <v>2</v>
      </c>
      <c r="C197" s="58">
        <v>45207</v>
      </c>
      <c r="D197" s="1" t="s">
        <v>113</v>
      </c>
      <c r="E197" s="1"/>
      <c r="F197" s="1"/>
      <c r="G197" s="1"/>
      <c r="H197" s="1" t="s">
        <v>106</v>
      </c>
      <c r="I197" s="1">
        <v>28</v>
      </c>
      <c r="J197" s="1">
        <v>550</v>
      </c>
      <c r="K197" s="1" t="s">
        <v>112</v>
      </c>
      <c r="L197" s="1">
        <v>875</v>
      </c>
      <c r="M197" s="1">
        <v>0</v>
      </c>
      <c r="N197" s="1">
        <v>0</v>
      </c>
      <c r="O197" s="1">
        <v>0</v>
      </c>
      <c r="P197" s="1">
        <v>875</v>
      </c>
      <c r="Q197" s="1">
        <v>1.5909090909090908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-10</v>
      </c>
      <c r="X197" s="1">
        <v>0</v>
      </c>
      <c r="Y197" s="1">
        <v>865</v>
      </c>
      <c r="Z197" s="1">
        <v>1.5727272727272728</v>
      </c>
      <c r="AA197" s="1"/>
    </row>
    <row r="198" spans="1:27">
      <c r="A198" s="160">
        <v>45207</v>
      </c>
      <c r="B198" s="1">
        <v>2</v>
      </c>
      <c r="C198" s="58">
        <v>45207</v>
      </c>
      <c r="D198" s="1" t="s">
        <v>113</v>
      </c>
      <c r="E198" s="1"/>
      <c r="F198" s="1"/>
      <c r="G198" s="1"/>
      <c r="H198" s="1" t="s">
        <v>107</v>
      </c>
      <c r="I198" s="1">
        <v>436</v>
      </c>
      <c r="J198" s="1">
        <v>568.33486238532123</v>
      </c>
      <c r="K198" s="1" t="s">
        <v>112</v>
      </c>
      <c r="L198" s="1">
        <v>636.25688073394508</v>
      </c>
      <c r="M198" s="1">
        <v>0</v>
      </c>
      <c r="N198" s="1">
        <v>0</v>
      </c>
      <c r="O198" s="1">
        <v>0</v>
      </c>
      <c r="P198" s="1">
        <v>636.25688073394508</v>
      </c>
      <c r="Q198" s="1">
        <v>1.1233609396479207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-10</v>
      </c>
      <c r="X198" s="1">
        <v>0</v>
      </c>
      <c r="Y198" s="1">
        <v>626.25688073394508</v>
      </c>
      <c r="Z198" s="1">
        <v>1.1056755016965305</v>
      </c>
      <c r="AA198" s="1"/>
    </row>
    <row r="199" spans="1:27">
      <c r="A199" s="160">
        <v>45207</v>
      </c>
      <c r="B199" s="1">
        <v>2</v>
      </c>
      <c r="C199" s="58">
        <v>45207</v>
      </c>
      <c r="D199" s="1" t="s">
        <v>113</v>
      </c>
      <c r="E199" s="1"/>
      <c r="F199" s="1"/>
      <c r="G199" s="1"/>
      <c r="H199" s="1" t="s">
        <v>108</v>
      </c>
      <c r="I199" s="1">
        <v>0</v>
      </c>
      <c r="J199" s="1">
        <v>0</v>
      </c>
      <c r="K199" s="1" t="s">
        <v>105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/>
    </row>
    <row r="200" spans="1:27">
      <c r="A200" s="160">
        <v>45207</v>
      </c>
      <c r="B200" s="1">
        <v>2</v>
      </c>
      <c r="C200" s="58">
        <v>45207</v>
      </c>
      <c r="D200" s="1" t="s">
        <v>113</v>
      </c>
      <c r="E200" s="1"/>
      <c r="F200" s="1"/>
      <c r="G200" s="1"/>
      <c r="H200" s="1" t="s">
        <v>109</v>
      </c>
      <c r="I200" s="1">
        <v>224</v>
      </c>
      <c r="J200" s="1">
        <v>289.25</v>
      </c>
      <c r="K200" s="1" t="s">
        <v>112</v>
      </c>
      <c r="L200" s="1">
        <v>450</v>
      </c>
      <c r="M200" s="1">
        <v>0</v>
      </c>
      <c r="N200" s="1">
        <v>0</v>
      </c>
      <c r="O200" s="1">
        <v>0</v>
      </c>
      <c r="P200" s="1">
        <v>450</v>
      </c>
      <c r="Q200" s="1">
        <v>1.5557476231633534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-10</v>
      </c>
      <c r="X200" s="1">
        <v>0</v>
      </c>
      <c r="Y200" s="1">
        <v>440</v>
      </c>
      <c r="Z200" s="1">
        <v>1.5211754537597233</v>
      </c>
      <c r="AA200" s="1"/>
    </row>
    <row r="201" spans="1:27">
      <c r="A201" s="160">
        <v>45207</v>
      </c>
      <c r="B201" s="1">
        <v>2</v>
      </c>
      <c r="C201" s="58">
        <v>45207</v>
      </c>
      <c r="D201" s="1" t="s">
        <v>113</v>
      </c>
      <c r="E201" s="1"/>
      <c r="F201" s="1"/>
      <c r="G201" s="1"/>
      <c r="H201" s="1" t="s">
        <v>110</v>
      </c>
      <c r="I201" s="1">
        <v>0</v>
      </c>
      <c r="J201" s="1">
        <v>0</v>
      </c>
      <c r="K201" s="1" t="s">
        <v>105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/>
    </row>
    <row r="202" spans="1:27">
      <c r="A202" s="160">
        <v>45207</v>
      </c>
      <c r="B202" s="1">
        <v>2</v>
      </c>
      <c r="C202" s="58">
        <v>45207</v>
      </c>
      <c r="D202" s="1" t="s">
        <v>113</v>
      </c>
      <c r="E202" s="1">
        <v>0.54</v>
      </c>
      <c r="F202" s="1">
        <v>0</v>
      </c>
      <c r="G202" s="1">
        <v>22</v>
      </c>
      <c r="H202" s="1" t="s">
        <v>1</v>
      </c>
      <c r="I202" s="1">
        <v>688</v>
      </c>
      <c r="J202" s="1">
        <v>476.72383720930242</v>
      </c>
      <c r="K202" s="1" t="s">
        <v>112</v>
      </c>
      <c r="L202" s="1">
        <v>585.3313953488373</v>
      </c>
      <c r="M202" s="1">
        <v>0</v>
      </c>
      <c r="N202" s="1">
        <v>0</v>
      </c>
      <c r="O202" s="1">
        <v>0</v>
      </c>
      <c r="P202" s="1">
        <v>585.3313953488373</v>
      </c>
      <c r="Q202" s="1">
        <v>1.283166121832179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-10</v>
      </c>
      <c r="X202" s="1">
        <v>0</v>
      </c>
      <c r="Y202" s="1">
        <v>575.3313953488373</v>
      </c>
      <c r="Z202" s="1">
        <v>1.2599624767706816</v>
      </c>
      <c r="AA202" s="1"/>
    </row>
    <row r="203" spans="1:27">
      <c r="A203" s="49">
        <v>45207</v>
      </c>
      <c r="B203" s="1">
        <v>1</v>
      </c>
      <c r="C203" s="58">
        <v>45207</v>
      </c>
      <c r="D203" s="1" t="s">
        <v>111</v>
      </c>
      <c r="E203" s="1"/>
      <c r="F203" s="1"/>
      <c r="G203" s="1"/>
      <c r="H203" s="1" t="s">
        <v>104</v>
      </c>
      <c r="I203" s="1">
        <v>0</v>
      </c>
      <c r="J203" s="1">
        <v>0</v>
      </c>
      <c r="K203" s="1" t="s">
        <v>105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/>
    </row>
    <row r="204" spans="1:27">
      <c r="A204" s="49">
        <v>45207</v>
      </c>
      <c r="B204" s="1">
        <v>1</v>
      </c>
      <c r="C204" s="58">
        <v>45207</v>
      </c>
      <c r="D204" s="1" t="s">
        <v>111</v>
      </c>
      <c r="E204" s="1"/>
      <c r="F204" s="1"/>
      <c r="G204" s="1"/>
      <c r="H204" s="1" t="s">
        <v>106</v>
      </c>
      <c r="I204" s="1">
        <v>28</v>
      </c>
      <c r="J204" s="1">
        <v>550</v>
      </c>
      <c r="K204" s="1" t="s">
        <v>112</v>
      </c>
      <c r="L204" s="1">
        <v>875</v>
      </c>
      <c r="M204" s="1">
        <v>0</v>
      </c>
      <c r="N204" s="1">
        <v>0</v>
      </c>
      <c r="O204" s="1">
        <v>0</v>
      </c>
      <c r="P204" s="1">
        <v>875</v>
      </c>
      <c r="Q204" s="1">
        <v>1.5909090909090908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-10</v>
      </c>
      <c r="X204" s="1">
        <v>0</v>
      </c>
      <c r="Y204" s="1">
        <v>865</v>
      </c>
      <c r="Z204" s="1">
        <v>1.5727272727272728</v>
      </c>
      <c r="AA204" s="1"/>
    </row>
    <row r="205" spans="1:27">
      <c r="A205" s="49">
        <v>45207</v>
      </c>
      <c r="B205" s="1">
        <v>1</v>
      </c>
      <c r="C205" s="58">
        <v>45207</v>
      </c>
      <c r="D205" s="1" t="s">
        <v>111</v>
      </c>
      <c r="E205" s="1"/>
      <c r="F205" s="1"/>
      <c r="G205" s="1"/>
      <c r="H205" s="1" t="s">
        <v>107</v>
      </c>
      <c r="I205" s="1">
        <v>436</v>
      </c>
      <c r="J205" s="1">
        <v>568.33486238532123</v>
      </c>
      <c r="K205" s="1" t="s">
        <v>112</v>
      </c>
      <c r="L205" s="1">
        <v>636.25688073394508</v>
      </c>
      <c r="M205" s="1">
        <v>0</v>
      </c>
      <c r="N205" s="1">
        <v>0</v>
      </c>
      <c r="O205" s="1">
        <v>0</v>
      </c>
      <c r="P205" s="1">
        <v>636.25688073394508</v>
      </c>
      <c r="Q205" s="1">
        <v>1.1233609396479207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-10</v>
      </c>
      <c r="X205" s="1">
        <v>0</v>
      </c>
      <c r="Y205" s="1">
        <v>626.25688073394508</v>
      </c>
      <c r="Z205" s="1">
        <v>1.1056755016965305</v>
      </c>
      <c r="AA205" s="1"/>
    </row>
    <row r="206" spans="1:27">
      <c r="A206" s="49">
        <v>45207</v>
      </c>
      <c r="B206" s="1">
        <v>1</v>
      </c>
      <c r="C206" s="58">
        <v>45207</v>
      </c>
      <c r="D206" s="1" t="s">
        <v>111</v>
      </c>
      <c r="E206" s="1"/>
      <c r="F206" s="1"/>
      <c r="G206" s="1"/>
      <c r="H206" s="1" t="s">
        <v>108</v>
      </c>
      <c r="I206" s="1">
        <v>45</v>
      </c>
      <c r="J206" s="1">
        <v>544</v>
      </c>
      <c r="K206" s="1" t="s">
        <v>112</v>
      </c>
      <c r="L206" s="1">
        <v>674</v>
      </c>
      <c r="M206" s="1">
        <v>0</v>
      </c>
      <c r="N206" s="1">
        <v>0</v>
      </c>
      <c r="O206" s="1">
        <v>0</v>
      </c>
      <c r="P206" s="1">
        <v>674</v>
      </c>
      <c r="Q206" s="1">
        <v>1.2389705882352942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-10</v>
      </c>
      <c r="X206" s="1">
        <v>0</v>
      </c>
      <c r="Y206" s="1">
        <v>664</v>
      </c>
      <c r="Z206" s="1">
        <v>1.2205882352941178</v>
      </c>
      <c r="AA206" s="1"/>
    </row>
    <row r="207" spans="1:27">
      <c r="A207" s="49">
        <v>45207</v>
      </c>
      <c r="B207" s="1">
        <v>1</v>
      </c>
      <c r="C207" s="58">
        <v>45207</v>
      </c>
      <c r="D207" s="1" t="s">
        <v>111</v>
      </c>
      <c r="E207" s="1"/>
      <c r="F207" s="1"/>
      <c r="G207" s="1"/>
      <c r="H207" s="1" t="s">
        <v>109</v>
      </c>
      <c r="I207" s="1">
        <v>224</v>
      </c>
      <c r="J207" s="1">
        <v>289.25</v>
      </c>
      <c r="K207" s="1" t="s">
        <v>112</v>
      </c>
      <c r="L207" s="1">
        <v>450</v>
      </c>
      <c r="M207" s="1">
        <v>0</v>
      </c>
      <c r="N207" s="1">
        <v>0</v>
      </c>
      <c r="O207" s="1">
        <v>0</v>
      </c>
      <c r="P207" s="1">
        <v>450</v>
      </c>
      <c r="Q207" s="1">
        <v>1.5557476231633534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-10</v>
      </c>
      <c r="X207" s="1">
        <v>0</v>
      </c>
      <c r="Y207" s="1">
        <v>440</v>
      </c>
      <c r="Z207" s="1">
        <v>1.5211754537597233</v>
      </c>
      <c r="AA207" s="1"/>
    </row>
    <row r="208" spans="1:27">
      <c r="A208" s="49">
        <v>45207</v>
      </c>
      <c r="B208" s="1">
        <v>1</v>
      </c>
      <c r="C208" s="58">
        <v>45207</v>
      </c>
      <c r="D208" s="1" t="s">
        <v>111</v>
      </c>
      <c r="E208" s="1"/>
      <c r="F208" s="1"/>
      <c r="G208" s="1"/>
      <c r="H208" s="1" t="s">
        <v>110</v>
      </c>
      <c r="I208" s="1">
        <v>0</v>
      </c>
      <c r="J208" s="1">
        <v>0</v>
      </c>
      <c r="K208" s="1" t="s">
        <v>105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/>
    </row>
    <row r="209" spans="1:27">
      <c r="A209" s="49">
        <v>45207</v>
      </c>
      <c r="B209" s="1">
        <v>1</v>
      </c>
      <c r="C209" s="58">
        <v>45207</v>
      </c>
      <c r="D209" s="1" t="s">
        <v>111</v>
      </c>
      <c r="E209" s="1">
        <v>0.9</v>
      </c>
      <c r="F209" s="1">
        <v>0</v>
      </c>
      <c r="G209" s="1">
        <v>0</v>
      </c>
      <c r="H209" s="1" t="s">
        <v>1</v>
      </c>
      <c r="I209" s="1">
        <v>733</v>
      </c>
      <c r="J209" s="1">
        <v>480.85402455661671</v>
      </c>
      <c r="K209" s="1" t="s">
        <v>112</v>
      </c>
      <c r="L209" s="1">
        <v>590.77489768076407</v>
      </c>
      <c r="M209" s="1">
        <v>0</v>
      </c>
      <c r="N209" s="1">
        <v>0</v>
      </c>
      <c r="O209" s="1">
        <v>0</v>
      </c>
      <c r="P209" s="1">
        <v>590.77489768076407</v>
      </c>
      <c r="Q209" s="1">
        <v>1.2804528898923975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-10</v>
      </c>
      <c r="X209" s="1">
        <v>0</v>
      </c>
      <c r="Y209" s="1">
        <v>580.77489768076407</v>
      </c>
      <c r="Z209" s="1">
        <v>1.2575452313867179</v>
      </c>
      <c r="AA209" s="1"/>
    </row>
    <row r="210" spans="1:27">
      <c r="A210" s="49">
        <v>45207</v>
      </c>
      <c r="B210" s="1">
        <v>1</v>
      </c>
      <c r="C210" s="58">
        <v>45207</v>
      </c>
      <c r="D210" s="1" t="s">
        <v>103</v>
      </c>
      <c r="E210" s="1"/>
      <c r="F210" s="1"/>
      <c r="G210" s="1"/>
      <c r="H210" s="1" t="s">
        <v>104</v>
      </c>
      <c r="I210" s="1">
        <v>0</v>
      </c>
      <c r="J210" s="1">
        <v>0</v>
      </c>
      <c r="K210" s="1" t="s">
        <v>105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/>
    </row>
    <row r="211" spans="1:27">
      <c r="A211" s="49">
        <v>45207</v>
      </c>
      <c r="B211" s="1">
        <v>1</v>
      </c>
      <c r="C211" s="58">
        <v>45207</v>
      </c>
      <c r="D211" s="1" t="s">
        <v>103</v>
      </c>
      <c r="E211" s="1"/>
      <c r="F211" s="1"/>
      <c r="G211" s="1"/>
      <c r="H211" s="1" t="s">
        <v>106</v>
      </c>
      <c r="I211" s="1">
        <v>56</v>
      </c>
      <c r="J211" s="1">
        <v>550</v>
      </c>
      <c r="K211" s="1" t="s">
        <v>105</v>
      </c>
      <c r="L211" s="1">
        <v>875</v>
      </c>
      <c r="M211" s="1">
        <v>0</v>
      </c>
      <c r="N211" s="1">
        <v>0</v>
      </c>
      <c r="O211" s="1">
        <v>0</v>
      </c>
      <c r="P211" s="1">
        <v>875</v>
      </c>
      <c r="Q211" s="1">
        <v>1.5909090909090911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-10</v>
      </c>
      <c r="X211" s="1">
        <v>0</v>
      </c>
      <c r="Y211" s="1">
        <v>865</v>
      </c>
      <c r="Z211" s="1">
        <v>1.5727272727272728</v>
      </c>
      <c r="AA211" s="1"/>
    </row>
    <row r="212" spans="1:27">
      <c r="A212" s="49">
        <v>45207</v>
      </c>
      <c r="B212" s="1">
        <v>1</v>
      </c>
      <c r="C212" s="58">
        <v>45207</v>
      </c>
      <c r="D212" s="1" t="s">
        <v>103</v>
      </c>
      <c r="E212" s="1"/>
      <c r="F212" s="1"/>
      <c r="G212" s="1"/>
      <c r="H212" s="1" t="s">
        <v>107</v>
      </c>
      <c r="I212" s="1">
        <v>872</v>
      </c>
      <c r="J212" s="1">
        <v>568.33486238532123</v>
      </c>
      <c r="K212" s="1" t="s">
        <v>105</v>
      </c>
      <c r="L212" s="1">
        <v>636.25688073394508</v>
      </c>
      <c r="M212" s="1">
        <v>0</v>
      </c>
      <c r="N212" s="1">
        <v>0</v>
      </c>
      <c r="O212" s="1">
        <v>0</v>
      </c>
      <c r="P212" s="1">
        <v>636.25688073394508</v>
      </c>
      <c r="Q212" s="1">
        <v>1.1233609396479207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-10</v>
      </c>
      <c r="X212" s="1">
        <v>0</v>
      </c>
      <c r="Y212" s="1">
        <v>626.25688073394508</v>
      </c>
      <c r="Z212" s="1">
        <v>1.1019153006126057</v>
      </c>
      <c r="AA212" s="1"/>
    </row>
    <row r="213" spans="1:27">
      <c r="A213" s="49">
        <v>45207</v>
      </c>
      <c r="B213" s="1">
        <v>1</v>
      </c>
      <c r="C213" s="58">
        <v>45207</v>
      </c>
      <c r="D213" s="1" t="s">
        <v>103</v>
      </c>
      <c r="E213" s="1"/>
      <c r="F213" s="1"/>
      <c r="G213" s="1"/>
      <c r="H213" s="1" t="s">
        <v>108</v>
      </c>
      <c r="I213" s="1">
        <v>45</v>
      </c>
      <c r="J213" s="1">
        <v>544</v>
      </c>
      <c r="K213" s="1" t="s">
        <v>105</v>
      </c>
      <c r="L213" s="1">
        <v>674</v>
      </c>
      <c r="M213" s="1">
        <v>0</v>
      </c>
      <c r="N213" s="1">
        <v>0</v>
      </c>
      <c r="O213" s="1">
        <v>0</v>
      </c>
      <c r="P213" s="1">
        <v>674</v>
      </c>
      <c r="Q213" s="1">
        <v>1.2389705882352942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-10</v>
      </c>
      <c r="X213" s="1">
        <v>0</v>
      </c>
      <c r="Y213" s="1">
        <v>664</v>
      </c>
      <c r="Z213" s="1">
        <v>1.2205882352941178</v>
      </c>
      <c r="AA213" s="1"/>
    </row>
    <row r="214" spans="1:27">
      <c r="A214" s="49">
        <v>45207</v>
      </c>
      <c r="B214" s="1">
        <v>1</v>
      </c>
      <c r="C214" s="58">
        <v>45207</v>
      </c>
      <c r="D214" s="1" t="s">
        <v>103</v>
      </c>
      <c r="E214" s="1"/>
      <c r="F214" s="1"/>
      <c r="G214" s="1"/>
      <c r="H214" s="1" t="s">
        <v>109</v>
      </c>
      <c r="I214" s="1">
        <v>448</v>
      </c>
      <c r="J214" s="1">
        <v>289.25</v>
      </c>
      <c r="K214" s="1" t="s">
        <v>105</v>
      </c>
      <c r="L214" s="1">
        <v>450</v>
      </c>
      <c r="M214" s="1">
        <v>0</v>
      </c>
      <c r="N214" s="1">
        <v>0</v>
      </c>
      <c r="O214" s="1">
        <v>0</v>
      </c>
      <c r="P214" s="1">
        <v>450</v>
      </c>
      <c r="Q214" s="1">
        <v>1.5557476231633534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-10</v>
      </c>
      <c r="X214" s="1">
        <v>0</v>
      </c>
      <c r="Y214" s="1">
        <v>440</v>
      </c>
      <c r="Z214" s="1">
        <v>1.5211754537597235</v>
      </c>
      <c r="AA214" s="1"/>
    </row>
    <row r="215" spans="1:27">
      <c r="A215" s="49">
        <v>45207</v>
      </c>
      <c r="B215" s="1">
        <v>1</v>
      </c>
      <c r="C215" s="58">
        <v>45207</v>
      </c>
      <c r="D215" s="1" t="s">
        <v>103</v>
      </c>
      <c r="E215" s="1"/>
      <c r="F215" s="1"/>
      <c r="G215" s="1"/>
      <c r="H215" s="1" t="s">
        <v>110</v>
      </c>
      <c r="I215" s="1">
        <v>0</v>
      </c>
      <c r="J215" s="1">
        <v>0</v>
      </c>
      <c r="K215" s="1" t="s">
        <v>105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/>
    </row>
    <row r="216" spans="1:27">
      <c r="A216" s="49">
        <v>45207</v>
      </c>
      <c r="B216" s="1">
        <v>1</v>
      </c>
      <c r="C216" s="58">
        <v>45207</v>
      </c>
      <c r="D216" s="1" t="s">
        <v>103</v>
      </c>
      <c r="E216" s="1">
        <v>0.72570021111893035</v>
      </c>
      <c r="F216" s="1">
        <v>0</v>
      </c>
      <c r="G216" s="1">
        <v>10.651653764954258</v>
      </c>
      <c r="H216" s="1" t="s">
        <v>1</v>
      </c>
      <c r="I216" s="1">
        <v>1421</v>
      </c>
      <c r="J216" s="1">
        <v>478.85432793807189</v>
      </c>
      <c r="K216" s="1" t="s">
        <v>105</v>
      </c>
      <c r="L216" s="1">
        <v>588.13933849401838</v>
      </c>
      <c r="M216" s="1">
        <v>0</v>
      </c>
      <c r="N216" s="1">
        <v>0</v>
      </c>
      <c r="O216" s="1">
        <v>0</v>
      </c>
      <c r="P216" s="1">
        <v>588.13933849401838</v>
      </c>
      <c r="Q216" s="1">
        <v>1.2817665447654234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-10</v>
      </c>
      <c r="X216" s="1">
        <v>0</v>
      </c>
      <c r="Y216" s="1">
        <v>578.13933849401838</v>
      </c>
      <c r="Z216" s="1">
        <v>1.2073386513670323</v>
      </c>
      <c r="AA216" s="1"/>
    </row>
    <row r="217" spans="1:27">
      <c r="A217" s="49">
        <v>45207</v>
      </c>
      <c r="B217" s="1">
        <v>1</v>
      </c>
      <c r="C217" s="58">
        <v>45207</v>
      </c>
      <c r="D217" s="1" t="s">
        <v>113</v>
      </c>
      <c r="E217" s="1"/>
      <c r="F217" s="1"/>
      <c r="G217" s="1"/>
      <c r="H217" s="1" t="s">
        <v>104</v>
      </c>
      <c r="I217" s="1">
        <v>0</v>
      </c>
      <c r="J217" s="1">
        <v>0</v>
      </c>
      <c r="K217" s="1" t="s">
        <v>105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/>
    </row>
    <row r="218" spans="1:27">
      <c r="A218" s="49">
        <v>45207</v>
      </c>
      <c r="B218" s="1">
        <v>1</v>
      </c>
      <c r="C218" s="58">
        <v>45207</v>
      </c>
      <c r="D218" s="1" t="s">
        <v>113</v>
      </c>
      <c r="E218" s="1"/>
      <c r="F218" s="1"/>
      <c r="G218" s="1"/>
      <c r="H218" s="1" t="s">
        <v>106</v>
      </c>
      <c r="I218" s="1">
        <v>28</v>
      </c>
      <c r="J218" s="1">
        <v>550</v>
      </c>
      <c r="K218" s="1" t="s">
        <v>112</v>
      </c>
      <c r="L218" s="1">
        <v>875</v>
      </c>
      <c r="M218" s="1">
        <v>0</v>
      </c>
      <c r="N218" s="1">
        <v>0</v>
      </c>
      <c r="O218" s="1">
        <v>0</v>
      </c>
      <c r="P218" s="1">
        <v>875</v>
      </c>
      <c r="Q218" s="1">
        <v>1.5909090909090908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-10</v>
      </c>
      <c r="X218" s="1">
        <v>0</v>
      </c>
      <c r="Y218" s="1">
        <v>865</v>
      </c>
      <c r="Z218" s="1">
        <v>1.5727272727272728</v>
      </c>
      <c r="AA218" s="1"/>
    </row>
    <row r="219" spans="1:27">
      <c r="A219" s="49">
        <v>45207</v>
      </c>
      <c r="B219" s="1">
        <v>1</v>
      </c>
      <c r="C219" s="58">
        <v>45207</v>
      </c>
      <c r="D219" s="1" t="s">
        <v>113</v>
      </c>
      <c r="E219" s="1"/>
      <c r="F219" s="1"/>
      <c r="G219" s="1"/>
      <c r="H219" s="1" t="s">
        <v>107</v>
      </c>
      <c r="I219" s="1">
        <v>436</v>
      </c>
      <c r="J219" s="1">
        <v>568.33486238532123</v>
      </c>
      <c r="K219" s="1" t="s">
        <v>112</v>
      </c>
      <c r="L219" s="1">
        <v>636.25688073394508</v>
      </c>
      <c r="M219" s="1">
        <v>0</v>
      </c>
      <c r="N219" s="1">
        <v>0</v>
      </c>
      <c r="O219" s="1">
        <v>0</v>
      </c>
      <c r="P219" s="1">
        <v>636.25688073394508</v>
      </c>
      <c r="Q219" s="1">
        <v>1.1233609396479207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-10</v>
      </c>
      <c r="X219" s="1">
        <v>0</v>
      </c>
      <c r="Y219" s="1">
        <v>626.25688073394508</v>
      </c>
      <c r="Z219" s="1">
        <v>1.1056755016965305</v>
      </c>
      <c r="AA219" s="1"/>
    </row>
    <row r="220" spans="1:27">
      <c r="A220" s="49">
        <v>45207</v>
      </c>
      <c r="B220" s="1">
        <v>1</v>
      </c>
      <c r="C220" s="58">
        <v>45207</v>
      </c>
      <c r="D220" s="1" t="s">
        <v>113</v>
      </c>
      <c r="E220" s="1"/>
      <c r="F220" s="1"/>
      <c r="G220" s="1"/>
      <c r="H220" s="1" t="s">
        <v>108</v>
      </c>
      <c r="I220" s="1">
        <v>0</v>
      </c>
      <c r="J220" s="1">
        <v>0</v>
      </c>
      <c r="K220" s="1" t="s">
        <v>105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/>
    </row>
    <row r="221" spans="1:27">
      <c r="A221" s="49">
        <v>45207</v>
      </c>
      <c r="B221" s="1">
        <v>1</v>
      </c>
      <c r="C221" s="58">
        <v>45207</v>
      </c>
      <c r="D221" s="1" t="s">
        <v>113</v>
      </c>
      <c r="E221" s="1"/>
      <c r="F221" s="1"/>
      <c r="G221" s="1"/>
      <c r="H221" s="1" t="s">
        <v>109</v>
      </c>
      <c r="I221" s="1">
        <v>224</v>
      </c>
      <c r="J221" s="1">
        <v>289.25</v>
      </c>
      <c r="K221" s="1" t="s">
        <v>112</v>
      </c>
      <c r="L221" s="1">
        <v>450</v>
      </c>
      <c r="M221" s="1">
        <v>0</v>
      </c>
      <c r="N221" s="1">
        <v>0</v>
      </c>
      <c r="O221" s="1">
        <v>0</v>
      </c>
      <c r="P221" s="1">
        <v>450</v>
      </c>
      <c r="Q221" s="1">
        <v>1.5557476231633534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-10</v>
      </c>
      <c r="X221" s="1">
        <v>0</v>
      </c>
      <c r="Y221" s="1">
        <v>440</v>
      </c>
      <c r="Z221" s="1">
        <v>1.5211754537597233</v>
      </c>
      <c r="AA221" s="1"/>
    </row>
    <row r="222" spans="1:27">
      <c r="A222" s="49">
        <v>45207</v>
      </c>
      <c r="B222" s="1">
        <v>1</v>
      </c>
      <c r="C222" s="58">
        <v>45207</v>
      </c>
      <c r="D222" s="1" t="s">
        <v>113</v>
      </c>
      <c r="E222" s="1"/>
      <c r="F222" s="1"/>
      <c r="G222" s="1"/>
      <c r="H222" s="1" t="s">
        <v>110</v>
      </c>
      <c r="I222" s="1">
        <v>0</v>
      </c>
      <c r="J222" s="1">
        <v>0</v>
      </c>
      <c r="K222" s="1" t="s">
        <v>105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/>
    </row>
    <row r="223" spans="1:27">
      <c r="A223" s="49">
        <v>45207</v>
      </c>
      <c r="B223" s="1">
        <v>1</v>
      </c>
      <c r="C223" s="58">
        <v>45207</v>
      </c>
      <c r="D223" s="1" t="s">
        <v>113</v>
      </c>
      <c r="E223" s="1">
        <v>0.54</v>
      </c>
      <c r="F223" s="1">
        <v>0</v>
      </c>
      <c r="G223" s="1">
        <v>22</v>
      </c>
      <c r="H223" s="1" t="s">
        <v>1</v>
      </c>
      <c r="I223" s="1">
        <v>688</v>
      </c>
      <c r="J223" s="1">
        <v>476.72383720930242</v>
      </c>
      <c r="K223" s="1" t="s">
        <v>112</v>
      </c>
      <c r="L223" s="1">
        <v>585.3313953488373</v>
      </c>
      <c r="M223" s="1">
        <v>0</v>
      </c>
      <c r="N223" s="1">
        <v>0</v>
      </c>
      <c r="O223" s="1">
        <v>0</v>
      </c>
      <c r="P223" s="1">
        <v>585.3313953488373</v>
      </c>
      <c r="Q223" s="1">
        <v>1.283166121832179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-10</v>
      </c>
      <c r="X223" s="1">
        <v>0</v>
      </c>
      <c r="Y223" s="1">
        <v>575.3313953488373</v>
      </c>
      <c r="Z223" s="1">
        <v>1.2599624767706816</v>
      </c>
      <c r="AA223" s="1"/>
    </row>
    <row r="224" spans="1:27">
      <c r="A224" s="160"/>
      <c r="B224" s="1"/>
      <c r="C224" s="58"/>
      <c r="E224" s="1"/>
      <c r="F224" s="1"/>
      <c r="G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160"/>
      <c r="B225" s="1"/>
      <c r="C225" s="58"/>
      <c r="E225" s="1"/>
      <c r="F225" s="1"/>
      <c r="G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160"/>
      <c r="B226" s="1"/>
      <c r="C226" s="58"/>
      <c r="E226" s="1"/>
      <c r="F226" s="1"/>
      <c r="G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160"/>
      <c r="B227" s="1"/>
      <c r="C227" s="58"/>
      <c r="E227" s="1"/>
      <c r="F227" s="1"/>
      <c r="G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160"/>
      <c r="B228" s="1"/>
      <c r="C228" s="58"/>
      <c r="E228" s="1"/>
      <c r="F228" s="1"/>
      <c r="G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160"/>
      <c r="B229" s="1"/>
      <c r="C229" s="58"/>
      <c r="E229" s="1"/>
      <c r="F229" s="1"/>
      <c r="G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160"/>
      <c r="B230" s="1"/>
      <c r="C230" s="58"/>
      <c r="E230" s="1"/>
      <c r="F230" s="1"/>
      <c r="G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160"/>
      <c r="B231" s="1"/>
      <c r="C231" s="58"/>
      <c r="E231" s="1"/>
      <c r="F231" s="1"/>
      <c r="G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160"/>
      <c r="B232" s="1"/>
      <c r="C232" s="58"/>
      <c r="E232" s="1"/>
      <c r="F232" s="1"/>
      <c r="G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160"/>
      <c r="B233" s="1"/>
      <c r="C233" s="58"/>
      <c r="E233" s="1"/>
      <c r="F233" s="1"/>
      <c r="G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160"/>
      <c r="B234" s="1"/>
      <c r="C234" s="58"/>
      <c r="E234" s="1"/>
      <c r="F234" s="1"/>
      <c r="G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160"/>
      <c r="B235" s="1"/>
      <c r="C235" s="58"/>
      <c r="E235" s="1"/>
      <c r="F235" s="1"/>
      <c r="G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160"/>
      <c r="B236" s="1"/>
      <c r="C236" s="58"/>
      <c r="E236" s="1"/>
      <c r="F236" s="1"/>
      <c r="G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160"/>
      <c r="B237" s="1"/>
      <c r="C237" s="58"/>
      <c r="E237" s="1"/>
      <c r="F237" s="1"/>
      <c r="G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160"/>
      <c r="B238" s="1"/>
      <c r="C238" s="58"/>
      <c r="E238" s="1"/>
      <c r="F238" s="1"/>
      <c r="G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789" spans="9:9">
      <c r="I789" s="35"/>
    </row>
    <row r="1062" spans="9:9">
      <c r="I1062" s="35"/>
    </row>
    <row r="1244" spans="9:9">
      <c r="I1244" s="35"/>
    </row>
    <row r="1335" spans="9:9">
      <c r="I1335" s="35"/>
    </row>
    <row r="1356" spans="9:9">
      <c r="I1356" s="35"/>
    </row>
    <row r="4093" spans="9:9">
      <c r="I4093" s="35"/>
    </row>
    <row r="4100" spans="9:9">
      <c r="I4100" s="35"/>
    </row>
    <row r="4107" spans="9:9">
      <c r="I4107" s="35"/>
    </row>
    <row r="4114" spans="9:9">
      <c r="I4114" s="35"/>
    </row>
    <row r="4121" spans="9:9">
      <c r="I4121" s="35"/>
    </row>
  </sheetData>
  <mergeCells count="12">
    <mergeCell ref="A4:B4"/>
    <mergeCell ref="C4:D4"/>
    <mergeCell ref="E4:F4"/>
    <mergeCell ref="G4:H4"/>
    <mergeCell ref="I4:J4"/>
    <mergeCell ref="K4:L4"/>
    <mergeCell ref="V1:Z1"/>
    <mergeCell ref="AB1:AF1"/>
    <mergeCell ref="M4:O4"/>
    <mergeCell ref="P4:Q4"/>
    <mergeCell ref="R4:X4"/>
    <mergeCell ref="Y4:Z4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C000"/>
  </sheetPr>
  <dimension ref="A1:E649"/>
  <sheetViews>
    <sheetView showGridLines="0" zoomScale="80" zoomScaleNormal="80" workbookViewId="0">
      <pane ySplit="5" topLeftCell="A6" activePane="bottomLeft" state="frozen"/>
      <selection activeCell="K898" sqref="K898"/>
      <selection pane="bottomLeft" activeCell="A6" sqref="A6"/>
    </sheetView>
  </sheetViews>
  <sheetFormatPr defaultColWidth="9.28515625" defaultRowHeight="14.25"/>
  <cols>
    <col min="1" max="1" width="36.7109375" style="48" customWidth="1"/>
    <col min="2" max="2" width="13.28515625" style="59" customWidth="1"/>
    <col min="3" max="5" width="13.28515625" style="60" customWidth="1"/>
    <col min="6" max="16384" width="9.28515625" style="48"/>
  </cols>
  <sheetData>
    <row r="1" spans="1:5" ht="20.25">
      <c r="A1" s="45" t="str">
        <f>Dashboard!$A$1</f>
        <v>MARKET SURVEY</v>
      </c>
      <c r="B1" s="46"/>
      <c r="C1" s="47"/>
      <c r="D1" s="47"/>
      <c r="E1" s="47"/>
    </row>
    <row r="2" spans="1:5" ht="15" thickBot="1">
      <c r="A2" s="49"/>
      <c r="B2" s="50"/>
      <c r="C2" s="51"/>
      <c r="D2" s="51"/>
      <c r="E2" s="51"/>
    </row>
    <row r="3" spans="1:5" ht="16.5" thickBot="1">
      <c r="A3" s="258" t="s">
        <v>74</v>
      </c>
      <c r="B3" s="258"/>
      <c r="C3" s="258"/>
      <c r="D3" s="258"/>
      <c r="E3" s="258"/>
    </row>
    <row r="4" spans="1:5" ht="15" customHeight="1">
      <c r="A4" s="52"/>
      <c r="B4" s="53"/>
      <c r="C4" s="54"/>
      <c r="D4" s="54"/>
      <c r="E4" s="54"/>
    </row>
    <row r="5" spans="1:5">
      <c r="A5" s="55" t="s">
        <v>1</v>
      </c>
      <c r="B5" s="56" t="s">
        <v>114</v>
      </c>
      <c r="C5" s="57" t="s">
        <v>84</v>
      </c>
      <c r="D5" s="57" t="s">
        <v>115</v>
      </c>
      <c r="E5" s="57"/>
    </row>
    <row r="6" spans="1:5">
      <c r="B6" s="48"/>
      <c r="C6" s="48"/>
      <c r="D6" s="48"/>
      <c r="E6" s="48"/>
    </row>
    <row r="7" spans="1:5">
      <c r="B7" s="48"/>
      <c r="C7" s="48"/>
      <c r="D7" s="48"/>
      <c r="E7" s="48"/>
    </row>
    <row r="8" spans="1:5">
      <c r="B8" s="48"/>
      <c r="C8" s="48"/>
      <c r="D8" s="48"/>
      <c r="E8" s="48"/>
    </row>
    <row r="9" spans="1:5">
      <c r="B9" s="48"/>
      <c r="C9" s="48"/>
      <c r="D9" s="48"/>
      <c r="E9" s="48"/>
    </row>
    <row r="10" spans="1:5">
      <c r="B10" s="48"/>
      <c r="C10" s="48"/>
      <c r="D10" s="48"/>
      <c r="E10" s="48"/>
    </row>
    <row r="11" spans="1:5">
      <c r="B11" s="48"/>
      <c r="C11" s="48"/>
      <c r="D11" s="48"/>
      <c r="E11" s="48"/>
    </row>
    <row r="12" spans="1:5">
      <c r="B12" s="48"/>
      <c r="C12" s="48"/>
      <c r="D12" s="48"/>
      <c r="E12" s="48"/>
    </row>
    <row r="13" spans="1:5">
      <c r="B13" s="48"/>
      <c r="C13" s="48"/>
      <c r="D13" s="48"/>
      <c r="E13" s="48"/>
    </row>
    <row r="14" spans="1:5">
      <c r="B14" s="48"/>
      <c r="C14" s="48"/>
      <c r="D14" s="48"/>
      <c r="E14" s="48"/>
    </row>
    <row r="15" spans="1:5">
      <c r="B15" s="48"/>
      <c r="C15" s="48"/>
      <c r="D15" s="48"/>
      <c r="E15" s="48"/>
    </row>
    <row r="16" spans="1:5">
      <c r="B16" s="48"/>
      <c r="C16" s="48"/>
      <c r="D16" s="48"/>
      <c r="E16" s="48"/>
    </row>
    <row r="17" s="48" customFormat="1"/>
    <row r="18" s="48" customFormat="1"/>
    <row r="19" s="48" customFormat="1"/>
    <row r="20" s="48" customFormat="1"/>
    <row r="21" s="48" customFormat="1"/>
    <row r="22" s="48" customFormat="1"/>
    <row r="23" s="48" customFormat="1"/>
    <row r="24" s="48" customFormat="1"/>
    <row r="25" s="48" customFormat="1"/>
    <row r="26" s="48" customFormat="1"/>
    <row r="27" s="48" customFormat="1"/>
    <row r="28" s="48" customFormat="1"/>
    <row r="29" s="48" customFormat="1"/>
    <row r="30" s="48" customFormat="1"/>
    <row r="31" s="48" customFormat="1"/>
    <row r="32" s="48" customFormat="1"/>
    <row r="33" s="48" customFormat="1"/>
    <row r="34" s="48" customFormat="1"/>
    <row r="35" s="48" customFormat="1"/>
    <row r="36" s="48" customFormat="1"/>
    <row r="37" s="48" customFormat="1"/>
    <row r="38" s="48" customFormat="1"/>
    <row r="39" s="48" customFormat="1"/>
    <row r="40" s="48" customFormat="1"/>
    <row r="41" s="48" customFormat="1"/>
    <row r="42" s="48" customFormat="1"/>
    <row r="43" s="48" customFormat="1"/>
    <row r="44" s="48" customFormat="1"/>
    <row r="45" s="48" customFormat="1"/>
    <row r="46" s="48" customFormat="1"/>
    <row r="47" s="48" customFormat="1"/>
    <row r="48" s="48" customFormat="1"/>
    <row r="49" s="48" customFormat="1"/>
    <row r="50" s="48" customFormat="1"/>
    <row r="51" s="48" customFormat="1"/>
    <row r="52" s="48" customFormat="1"/>
    <row r="53" s="48" customFormat="1"/>
    <row r="54" s="48" customFormat="1"/>
    <row r="55" s="48" customFormat="1"/>
    <row r="56" s="48" customFormat="1"/>
    <row r="57" s="48" customFormat="1"/>
    <row r="58" s="48" customFormat="1"/>
    <row r="59" s="48" customFormat="1"/>
    <row r="60" s="48" customFormat="1"/>
    <row r="61" s="48" customFormat="1"/>
    <row r="62" s="48" customFormat="1"/>
    <row r="63" s="48" customFormat="1"/>
    <row r="64" s="48" customFormat="1"/>
    <row r="65" s="48" customFormat="1"/>
    <row r="66" s="48" customFormat="1"/>
    <row r="67" s="48" customFormat="1"/>
    <row r="68" s="48" customFormat="1"/>
    <row r="69" s="48" customFormat="1"/>
    <row r="70" s="48" customFormat="1"/>
    <row r="71" s="48" customFormat="1"/>
    <row r="72" s="48" customFormat="1"/>
    <row r="73" s="48" customFormat="1"/>
    <row r="74" s="48" customFormat="1"/>
    <row r="75" s="48" customFormat="1"/>
    <row r="76" s="48" customFormat="1"/>
    <row r="77" s="48" customFormat="1"/>
    <row r="78" s="48" customFormat="1"/>
    <row r="79" s="48" customFormat="1"/>
    <row r="80" s="48" customFormat="1"/>
    <row r="81" s="48" customFormat="1"/>
    <row r="82" s="48" customFormat="1"/>
    <row r="83" s="48" customFormat="1"/>
    <row r="84" s="48" customFormat="1"/>
    <row r="85" s="48" customFormat="1"/>
    <row r="86" s="48" customFormat="1"/>
    <row r="87" s="48" customFormat="1"/>
    <row r="88" s="48" customFormat="1"/>
    <row r="89" s="48" customFormat="1"/>
    <row r="90" s="48" customFormat="1"/>
    <row r="91" s="48" customFormat="1"/>
    <row r="92" s="48" customFormat="1"/>
    <row r="93" s="48" customFormat="1"/>
    <row r="94" s="48" customFormat="1"/>
    <row r="95" s="48" customFormat="1"/>
    <row r="96" s="48" customFormat="1"/>
    <row r="97" s="48" customFormat="1"/>
    <row r="98" s="48" customFormat="1"/>
    <row r="99" s="48" customFormat="1"/>
    <row r="100" s="48" customFormat="1"/>
    <row r="101" s="48" customFormat="1"/>
    <row r="102" s="48" customFormat="1"/>
    <row r="103" s="48" customFormat="1"/>
    <row r="104" s="48" customFormat="1"/>
    <row r="105" s="48" customFormat="1"/>
    <row r="106" s="48" customFormat="1"/>
    <row r="107" s="48" customFormat="1"/>
    <row r="108" s="48" customFormat="1"/>
    <row r="109" s="48" customFormat="1"/>
    <row r="110" s="48" customFormat="1"/>
    <row r="111" s="48" customFormat="1"/>
    <row r="112" s="48" customFormat="1"/>
    <row r="113" s="48" customFormat="1"/>
    <row r="114" s="48" customFormat="1"/>
    <row r="115" s="48" customFormat="1"/>
    <row r="116" s="48" customFormat="1"/>
    <row r="117" s="48" customFormat="1"/>
    <row r="118" s="48" customFormat="1"/>
    <row r="119" s="48" customFormat="1"/>
    <row r="120" s="48" customFormat="1"/>
    <row r="121" s="48" customFormat="1"/>
    <row r="122" s="48" customFormat="1"/>
    <row r="123" s="48" customFormat="1"/>
    <row r="124" s="48" customFormat="1"/>
    <row r="125" s="48" customFormat="1"/>
    <row r="126" s="48" customFormat="1"/>
    <row r="127" s="48" customFormat="1"/>
    <row r="128" s="48" customFormat="1"/>
    <row r="129" s="48" customFormat="1"/>
    <row r="130" s="48" customFormat="1"/>
    <row r="131" s="48" customFormat="1"/>
    <row r="132" s="48" customFormat="1"/>
    <row r="133" s="48" customFormat="1"/>
    <row r="134" s="48" customFormat="1"/>
    <row r="135" s="48" customFormat="1"/>
    <row r="136" s="48" customFormat="1"/>
    <row r="137" s="48" customFormat="1"/>
    <row r="138" s="48" customFormat="1"/>
    <row r="139" s="48" customFormat="1"/>
    <row r="140" s="48" customFormat="1"/>
    <row r="141" s="48" customFormat="1"/>
    <row r="142" s="48" customFormat="1"/>
    <row r="143" s="48" customFormat="1"/>
    <row r="144" s="48" customFormat="1"/>
    <row r="145" s="48" customFormat="1"/>
    <row r="146" s="48" customFormat="1"/>
    <row r="147" s="48" customFormat="1"/>
    <row r="148" s="48" customFormat="1"/>
    <row r="149" s="48" customFormat="1"/>
    <row r="150" s="48" customFormat="1"/>
    <row r="151" s="48" customFormat="1"/>
    <row r="152" s="48" customFormat="1"/>
    <row r="153" s="48" customFormat="1"/>
    <row r="154" s="48" customFormat="1"/>
    <row r="155" s="48" customFormat="1"/>
    <row r="156" s="48" customFormat="1"/>
    <row r="157" s="48" customFormat="1"/>
    <row r="158" s="48" customFormat="1"/>
    <row r="159" s="48" customFormat="1"/>
    <row r="160" s="48" customFormat="1"/>
    <row r="161" s="48" customFormat="1"/>
    <row r="162" s="48" customFormat="1"/>
    <row r="163" s="48" customFormat="1"/>
    <row r="164" s="48" customFormat="1"/>
    <row r="165" s="48" customFormat="1"/>
    <row r="166" s="48" customFormat="1"/>
    <row r="167" s="48" customFormat="1"/>
    <row r="168" s="48" customFormat="1"/>
    <row r="169" s="48" customFormat="1"/>
    <row r="170" s="48" customFormat="1"/>
    <row r="171" s="48" customFormat="1"/>
    <row r="172" s="48" customFormat="1"/>
    <row r="173" s="48" customFormat="1"/>
    <row r="174" s="48" customFormat="1"/>
    <row r="175" s="48" customFormat="1"/>
    <row r="176" s="48" customFormat="1"/>
    <row r="177" s="48" customFormat="1"/>
    <row r="178" s="48" customFormat="1"/>
    <row r="179" s="48" customFormat="1"/>
    <row r="180" s="48" customFormat="1"/>
    <row r="181" s="48" customFormat="1"/>
    <row r="182" s="48" customFormat="1"/>
    <row r="183" s="48" customFormat="1"/>
    <row r="184" s="48" customFormat="1"/>
    <row r="185" s="48" customFormat="1"/>
    <row r="186" s="48" customFormat="1"/>
    <row r="187" s="48" customFormat="1"/>
    <row r="188" s="48" customFormat="1"/>
    <row r="189" s="48" customFormat="1"/>
    <row r="190" s="48" customFormat="1"/>
    <row r="191" s="48" customFormat="1"/>
    <row r="192" s="48" customFormat="1"/>
    <row r="193" s="48" customFormat="1"/>
    <row r="194" s="48" customFormat="1"/>
    <row r="195" s="48" customFormat="1"/>
    <row r="196" s="48" customFormat="1"/>
    <row r="197" s="48" customFormat="1"/>
    <row r="198" s="48" customFormat="1"/>
    <row r="199" s="48" customFormat="1"/>
    <row r="200" s="48" customFormat="1"/>
    <row r="201" s="48" customFormat="1"/>
    <row r="202" s="48" customFormat="1"/>
    <row r="203" s="48" customFormat="1"/>
    <row r="204" s="48" customFormat="1"/>
    <row r="205" s="48" customFormat="1"/>
    <row r="206" s="48" customFormat="1"/>
    <row r="207" s="48" customFormat="1"/>
    <row r="208" s="48" customFormat="1"/>
    <row r="209" s="48" customFormat="1"/>
    <row r="210" s="48" customFormat="1"/>
    <row r="211" s="48" customFormat="1"/>
    <row r="212" s="48" customFormat="1"/>
    <row r="213" s="48" customFormat="1"/>
    <row r="214" s="48" customFormat="1"/>
    <row r="215" s="48" customFormat="1"/>
    <row r="216" s="48" customFormat="1"/>
    <row r="217" s="48" customFormat="1"/>
    <row r="218" s="48" customFormat="1"/>
    <row r="219" s="48" customFormat="1"/>
    <row r="220" s="48" customFormat="1"/>
    <row r="221" s="48" customFormat="1"/>
    <row r="222" s="48" customFormat="1"/>
    <row r="223" s="48" customFormat="1"/>
    <row r="224" s="48" customFormat="1"/>
    <row r="225" s="48" customFormat="1"/>
    <row r="226" s="48" customFormat="1"/>
    <row r="227" s="48" customFormat="1"/>
    <row r="228" s="48" customFormat="1"/>
    <row r="229" s="48" customFormat="1"/>
    <row r="230" s="48" customFormat="1"/>
    <row r="231" s="48" customFormat="1"/>
    <row r="232" s="48" customFormat="1"/>
    <row r="233" s="48" customFormat="1"/>
    <row r="234" s="48" customFormat="1"/>
    <row r="235" s="48" customFormat="1"/>
    <row r="236" s="48" customFormat="1"/>
    <row r="237" s="48" customFormat="1"/>
    <row r="238" s="48" customFormat="1"/>
    <row r="239" s="48" customFormat="1"/>
    <row r="240" s="48" customFormat="1"/>
    <row r="241" s="48" customFormat="1"/>
    <row r="242" s="48" customFormat="1"/>
    <row r="243" s="48" customFormat="1"/>
    <row r="244" s="48" customFormat="1"/>
    <row r="245" s="48" customFormat="1"/>
    <row r="246" s="48" customFormat="1"/>
    <row r="247" s="48" customFormat="1"/>
    <row r="248" s="48" customFormat="1"/>
    <row r="249" s="48" customFormat="1"/>
    <row r="250" s="48" customFormat="1"/>
    <row r="251" s="48" customFormat="1"/>
    <row r="252" s="48" customFormat="1"/>
    <row r="253" s="48" customFormat="1"/>
    <row r="254" s="48" customFormat="1"/>
    <row r="255" s="48" customFormat="1"/>
    <row r="256" s="48" customFormat="1"/>
    <row r="257" s="48" customFormat="1"/>
    <row r="258" s="48" customFormat="1"/>
    <row r="259" s="48" customFormat="1"/>
    <row r="260" s="48" customFormat="1"/>
    <row r="261" s="48" customFormat="1"/>
    <row r="262" s="48" customFormat="1"/>
    <row r="263" s="48" customFormat="1"/>
    <row r="264" s="48" customFormat="1"/>
    <row r="265" s="48" customFormat="1"/>
    <row r="266" s="48" customFormat="1"/>
    <row r="267" s="48" customFormat="1"/>
    <row r="268" s="48" customFormat="1"/>
    <row r="269" s="48" customFormat="1"/>
    <row r="270" s="48" customFormat="1"/>
    <row r="271" s="48" customFormat="1"/>
    <row r="272" s="48" customFormat="1"/>
    <row r="273" s="48" customFormat="1"/>
    <row r="274" s="48" customFormat="1"/>
    <row r="275" s="48" customFormat="1"/>
    <row r="276" s="48" customFormat="1"/>
    <row r="277" s="48" customFormat="1"/>
    <row r="278" s="48" customFormat="1"/>
    <row r="279" s="48" customFormat="1"/>
    <row r="280" s="48" customFormat="1"/>
    <row r="281" s="48" customFormat="1"/>
    <row r="282" s="48" customFormat="1"/>
    <row r="283" s="48" customFormat="1"/>
    <row r="284" s="48" customFormat="1"/>
    <row r="285" s="48" customFormat="1"/>
    <row r="286" s="48" customFormat="1"/>
    <row r="287" s="48" customFormat="1"/>
    <row r="288" s="48" customFormat="1"/>
    <row r="289" s="48" customFormat="1"/>
    <row r="290" s="48" customFormat="1"/>
    <row r="291" s="48" customFormat="1"/>
    <row r="292" s="48" customFormat="1"/>
    <row r="293" s="48" customFormat="1"/>
    <row r="294" s="48" customFormat="1"/>
    <row r="295" s="48" customFormat="1"/>
    <row r="296" s="48" customFormat="1"/>
    <row r="297" s="48" customFormat="1"/>
    <row r="298" s="48" customFormat="1"/>
    <row r="299" s="48" customFormat="1"/>
    <row r="300" s="48" customFormat="1"/>
    <row r="301" s="48" customFormat="1"/>
    <row r="302" s="48" customFormat="1"/>
    <row r="303" s="48" customFormat="1"/>
    <row r="304" s="48" customFormat="1"/>
    <row r="305" s="48" customFormat="1"/>
    <row r="306" s="48" customFormat="1"/>
    <row r="307" s="48" customFormat="1"/>
    <row r="308" s="48" customFormat="1"/>
    <row r="309" s="48" customFormat="1"/>
    <row r="310" s="48" customFormat="1"/>
    <row r="311" s="48" customFormat="1"/>
    <row r="312" s="48" customFormat="1"/>
    <row r="313" s="48" customFormat="1"/>
    <row r="314" s="48" customFormat="1"/>
    <row r="315" s="48" customFormat="1"/>
    <row r="316" s="48" customFormat="1"/>
    <row r="317" s="48" customFormat="1"/>
    <row r="318" s="48" customFormat="1"/>
    <row r="319" s="48" customFormat="1"/>
    <row r="320" s="48" customFormat="1"/>
    <row r="321" s="48" customFormat="1"/>
    <row r="322" s="48" customFormat="1"/>
    <row r="323" s="48" customFormat="1"/>
    <row r="324" s="48" customFormat="1"/>
    <row r="325" s="48" customFormat="1"/>
    <row r="326" s="48" customFormat="1"/>
    <row r="327" s="48" customFormat="1"/>
    <row r="328" s="48" customFormat="1"/>
    <row r="329" s="48" customFormat="1"/>
    <row r="330" s="48" customFormat="1"/>
    <row r="331" s="48" customFormat="1"/>
    <row r="332" s="48" customFormat="1"/>
    <row r="333" s="48" customFormat="1"/>
    <row r="334" s="48" customFormat="1"/>
    <row r="335" s="48" customFormat="1"/>
    <row r="336" s="48" customFormat="1"/>
    <row r="337" s="48" customFormat="1"/>
    <row r="338" s="48" customFormat="1"/>
    <row r="339" s="48" customFormat="1"/>
    <row r="340" s="48" customFormat="1"/>
    <row r="341" s="48" customFormat="1"/>
    <row r="342" s="48" customFormat="1"/>
    <row r="343" s="48" customFormat="1"/>
    <row r="344" s="48" customFormat="1"/>
    <row r="345" s="48" customFormat="1"/>
    <row r="346" s="48" customFormat="1"/>
    <row r="347" s="48" customFormat="1"/>
    <row r="348" s="48" customFormat="1"/>
    <row r="349" s="48" customFormat="1"/>
    <row r="350" s="48" customFormat="1"/>
    <row r="351" s="48" customFormat="1"/>
    <row r="352" s="48" customFormat="1"/>
    <row r="353" s="48" customFormat="1"/>
    <row r="354" s="48" customFormat="1"/>
    <row r="355" s="48" customFormat="1"/>
    <row r="356" s="48" customFormat="1"/>
    <row r="357" s="48" customFormat="1"/>
    <row r="358" s="48" customFormat="1"/>
    <row r="359" s="48" customFormat="1"/>
    <row r="360" s="48" customFormat="1"/>
    <row r="361" s="48" customFormat="1"/>
    <row r="362" s="48" customFormat="1"/>
    <row r="363" s="48" customFormat="1"/>
    <row r="364" s="48" customFormat="1"/>
    <row r="365" s="48" customFormat="1"/>
    <row r="366" s="48" customFormat="1"/>
    <row r="367" s="48" customFormat="1"/>
    <row r="368" s="48" customFormat="1"/>
    <row r="369" s="48" customFormat="1"/>
    <row r="370" s="48" customFormat="1"/>
    <row r="371" s="48" customFormat="1"/>
    <row r="372" s="48" customFormat="1"/>
    <row r="373" s="48" customFormat="1"/>
    <row r="374" s="48" customFormat="1"/>
    <row r="375" s="48" customFormat="1"/>
    <row r="376" s="48" customFormat="1"/>
    <row r="377" s="48" customFormat="1"/>
    <row r="378" s="48" customFormat="1"/>
    <row r="379" s="48" customFormat="1"/>
    <row r="380" s="48" customFormat="1"/>
    <row r="381" s="48" customFormat="1"/>
    <row r="382" s="48" customFormat="1"/>
    <row r="383" s="48" customFormat="1"/>
    <row r="384" s="48" customFormat="1"/>
    <row r="385" s="48" customFormat="1"/>
    <row r="386" s="48" customFormat="1"/>
    <row r="387" s="48" customFormat="1"/>
    <row r="388" s="48" customFormat="1"/>
    <row r="389" s="48" customFormat="1"/>
    <row r="390" s="48" customFormat="1"/>
    <row r="391" s="48" customFormat="1"/>
    <row r="392" s="48" customFormat="1"/>
    <row r="393" s="48" customFormat="1"/>
    <row r="394" s="48" customFormat="1"/>
    <row r="395" s="48" customFormat="1"/>
    <row r="396" s="48" customFormat="1"/>
    <row r="397" s="48" customFormat="1"/>
    <row r="398" s="48" customFormat="1"/>
    <row r="399" s="48" customFormat="1"/>
    <row r="400" s="48" customFormat="1"/>
    <row r="401" s="48" customFormat="1"/>
    <row r="402" s="48" customFormat="1"/>
    <row r="403" s="48" customFormat="1"/>
    <row r="404" s="48" customFormat="1"/>
    <row r="405" s="48" customFormat="1"/>
    <row r="406" s="48" customFormat="1"/>
    <row r="407" s="48" customFormat="1"/>
    <row r="408" s="48" customFormat="1"/>
    <row r="409" s="48" customFormat="1"/>
    <row r="410" s="48" customFormat="1"/>
    <row r="411" s="48" customFormat="1"/>
    <row r="412" s="48" customFormat="1"/>
    <row r="413" s="48" customFormat="1"/>
    <row r="414" s="48" customFormat="1"/>
    <row r="415" s="48" customFormat="1"/>
    <row r="416" s="48" customFormat="1"/>
    <row r="417" s="48" customFormat="1"/>
    <row r="418" s="48" customFormat="1"/>
    <row r="419" s="48" customFormat="1"/>
    <row r="420" s="48" customFormat="1"/>
    <row r="421" s="48" customFormat="1"/>
    <row r="422" s="48" customFormat="1"/>
    <row r="423" s="48" customFormat="1"/>
    <row r="424" s="48" customFormat="1"/>
    <row r="425" s="48" customFormat="1"/>
    <row r="426" s="48" customFormat="1"/>
    <row r="427" s="48" customFormat="1"/>
    <row r="428" s="48" customFormat="1"/>
    <row r="429" s="48" customFormat="1"/>
    <row r="430" s="48" customFormat="1"/>
    <row r="431" s="48" customFormat="1"/>
    <row r="432" s="48" customFormat="1"/>
    <row r="433" s="48" customFormat="1"/>
    <row r="434" s="48" customFormat="1"/>
    <row r="435" s="48" customFormat="1"/>
    <row r="436" s="48" customFormat="1"/>
    <row r="437" s="48" customFormat="1"/>
    <row r="438" s="48" customFormat="1"/>
    <row r="439" s="48" customFormat="1"/>
    <row r="440" s="48" customFormat="1"/>
    <row r="441" s="48" customFormat="1"/>
    <row r="442" s="48" customFormat="1"/>
    <row r="443" s="48" customFormat="1"/>
    <row r="444" s="48" customFormat="1"/>
    <row r="445" s="48" customFormat="1"/>
    <row r="446" s="48" customFormat="1"/>
    <row r="447" s="48" customFormat="1"/>
    <row r="448" s="48" customFormat="1"/>
    <row r="449" s="48" customFormat="1"/>
    <row r="450" s="48" customFormat="1"/>
    <row r="451" s="48" customFormat="1"/>
    <row r="452" s="48" customFormat="1"/>
    <row r="453" s="48" customFormat="1"/>
    <row r="454" s="48" customFormat="1"/>
    <row r="455" s="48" customFormat="1"/>
    <row r="456" s="48" customFormat="1"/>
    <row r="457" s="48" customFormat="1"/>
    <row r="458" s="48" customFormat="1"/>
    <row r="459" s="48" customFormat="1"/>
    <row r="460" s="48" customFormat="1"/>
    <row r="461" s="48" customFormat="1"/>
    <row r="462" s="48" customFormat="1"/>
    <row r="463" s="48" customFormat="1"/>
    <row r="464" s="48" customFormat="1"/>
    <row r="465" s="48" customFormat="1"/>
    <row r="466" s="48" customFormat="1"/>
    <row r="467" s="48" customFormat="1"/>
    <row r="468" s="48" customFormat="1"/>
    <row r="469" s="48" customFormat="1"/>
    <row r="470" s="48" customFormat="1"/>
    <row r="471" s="48" customFormat="1"/>
    <row r="472" s="48" customFormat="1"/>
    <row r="473" s="48" customFormat="1"/>
    <row r="474" s="48" customFormat="1"/>
    <row r="475" s="48" customFormat="1"/>
    <row r="476" s="48" customFormat="1"/>
    <row r="477" s="48" customFormat="1"/>
    <row r="478" s="48" customFormat="1"/>
    <row r="479" s="48" customFormat="1"/>
    <row r="480" s="48" customFormat="1"/>
    <row r="481" s="48" customFormat="1"/>
    <row r="482" s="48" customFormat="1"/>
    <row r="483" s="48" customFormat="1"/>
    <row r="484" s="48" customFormat="1"/>
    <row r="485" s="48" customFormat="1"/>
    <row r="486" s="48" customFormat="1"/>
    <row r="487" s="48" customFormat="1"/>
    <row r="488" s="48" customFormat="1"/>
    <row r="489" s="48" customFormat="1"/>
    <row r="490" s="48" customFormat="1"/>
    <row r="491" s="48" customFormat="1"/>
    <row r="492" s="48" customFormat="1"/>
    <row r="493" s="48" customFormat="1"/>
    <row r="494" s="48" customFormat="1"/>
    <row r="495" s="48" customFormat="1"/>
    <row r="496" s="48" customFormat="1"/>
    <row r="497" s="48" customFormat="1"/>
    <row r="498" s="48" customFormat="1"/>
    <row r="499" s="48" customFormat="1"/>
    <row r="500" s="48" customFormat="1"/>
    <row r="501" s="48" customFormat="1"/>
    <row r="502" s="48" customFormat="1"/>
    <row r="503" s="48" customFormat="1"/>
    <row r="504" s="48" customFormat="1"/>
    <row r="505" s="48" customFormat="1"/>
    <row r="506" s="48" customFormat="1"/>
    <row r="507" s="48" customFormat="1"/>
    <row r="508" s="48" customFormat="1"/>
    <row r="509" s="48" customFormat="1"/>
    <row r="510" s="48" customFormat="1"/>
    <row r="511" s="48" customFormat="1"/>
    <row r="512" s="48" customFormat="1"/>
    <row r="513" s="48" customFormat="1"/>
    <row r="514" s="48" customFormat="1"/>
    <row r="515" s="48" customFormat="1"/>
    <row r="516" s="48" customFormat="1"/>
    <row r="517" s="48" customFormat="1"/>
    <row r="518" s="48" customFormat="1"/>
    <row r="519" s="48" customFormat="1"/>
    <row r="520" s="48" customFormat="1"/>
    <row r="521" s="48" customFormat="1"/>
    <row r="522" s="48" customFormat="1"/>
    <row r="523" s="48" customFormat="1"/>
    <row r="524" s="48" customFormat="1"/>
    <row r="525" s="48" customFormat="1"/>
    <row r="526" s="48" customFormat="1"/>
    <row r="527" s="48" customFormat="1"/>
    <row r="528" s="48" customFormat="1"/>
    <row r="529" s="48" customFormat="1"/>
    <row r="530" s="48" customFormat="1"/>
    <row r="531" s="48" customFormat="1"/>
    <row r="532" s="48" customFormat="1"/>
    <row r="533" s="48" customFormat="1"/>
    <row r="534" s="48" customFormat="1"/>
    <row r="535" s="48" customFormat="1"/>
    <row r="536" s="48" customFormat="1"/>
    <row r="537" s="48" customFormat="1"/>
    <row r="538" s="48" customFormat="1"/>
    <row r="539" s="48" customFormat="1"/>
    <row r="540" s="48" customFormat="1"/>
    <row r="541" s="48" customFormat="1"/>
    <row r="542" s="48" customFormat="1"/>
    <row r="543" s="48" customFormat="1"/>
    <row r="544" s="48" customFormat="1"/>
    <row r="545" s="48" customFormat="1"/>
    <row r="546" s="48" customFormat="1"/>
    <row r="547" s="48" customFormat="1"/>
    <row r="548" s="48" customFormat="1"/>
    <row r="549" s="48" customFormat="1"/>
    <row r="550" s="48" customFormat="1"/>
    <row r="551" s="48" customFormat="1"/>
    <row r="552" s="48" customFormat="1"/>
    <row r="553" s="48" customFormat="1"/>
    <row r="554" s="48" customFormat="1"/>
    <row r="555" s="48" customFormat="1"/>
    <row r="556" s="48" customFormat="1"/>
    <row r="557" s="48" customFormat="1"/>
    <row r="558" s="48" customFormat="1"/>
    <row r="559" s="48" customFormat="1"/>
    <row r="560" s="48" customFormat="1"/>
    <row r="561" s="48" customFormat="1"/>
    <row r="562" s="48" customFormat="1"/>
    <row r="563" s="48" customFormat="1"/>
    <row r="564" s="48" customFormat="1"/>
    <row r="565" s="48" customFormat="1"/>
    <row r="566" s="48" customFormat="1"/>
    <row r="567" s="48" customFormat="1"/>
    <row r="568" s="48" customFormat="1"/>
    <row r="569" s="48" customFormat="1"/>
    <row r="570" s="48" customFormat="1"/>
    <row r="571" s="48" customFormat="1"/>
    <row r="572" s="48" customFormat="1"/>
    <row r="573" s="48" customFormat="1"/>
    <row r="574" s="48" customFormat="1"/>
    <row r="575" s="48" customFormat="1"/>
    <row r="576" s="48" customFormat="1"/>
    <row r="577" s="48" customFormat="1"/>
    <row r="578" s="48" customFormat="1"/>
    <row r="579" s="48" customFormat="1"/>
    <row r="580" s="48" customFormat="1"/>
    <row r="581" s="48" customFormat="1"/>
    <row r="582" s="48" customFormat="1"/>
    <row r="583" s="48" customFormat="1"/>
    <row r="584" s="48" customFormat="1"/>
    <row r="585" s="48" customFormat="1"/>
    <row r="586" s="48" customFormat="1"/>
    <row r="587" s="48" customFormat="1"/>
    <row r="588" s="48" customFormat="1"/>
    <row r="589" s="48" customFormat="1"/>
    <row r="590" s="48" customFormat="1"/>
    <row r="591" s="48" customFormat="1"/>
    <row r="592" s="48" customFormat="1"/>
    <row r="593" s="48" customFormat="1"/>
    <row r="594" s="48" customFormat="1"/>
    <row r="595" s="48" customFormat="1"/>
    <row r="596" s="48" customFormat="1"/>
    <row r="597" s="48" customFormat="1"/>
    <row r="598" s="48" customFormat="1"/>
    <row r="599" s="48" customFormat="1"/>
    <row r="600" s="48" customFormat="1"/>
    <row r="601" s="48" customFormat="1"/>
    <row r="602" s="48" customFormat="1"/>
    <row r="603" s="48" customFormat="1"/>
    <row r="604" s="48" customFormat="1"/>
    <row r="605" s="48" customFormat="1"/>
    <row r="606" s="48" customFormat="1"/>
    <row r="607" s="48" customFormat="1"/>
    <row r="608" s="48" customFormat="1"/>
    <row r="609" s="48" customFormat="1"/>
    <row r="610" s="48" customFormat="1"/>
    <row r="611" s="48" customFormat="1"/>
    <row r="612" s="48" customFormat="1"/>
    <row r="613" s="48" customFormat="1"/>
    <row r="614" s="48" customFormat="1"/>
    <row r="615" s="48" customFormat="1"/>
    <row r="616" s="48" customFormat="1"/>
    <row r="617" s="48" customFormat="1"/>
    <row r="618" s="48" customFormat="1"/>
    <row r="619" s="48" customFormat="1"/>
    <row r="620" s="48" customFormat="1"/>
    <row r="621" s="48" customFormat="1"/>
    <row r="622" s="48" customFormat="1"/>
    <row r="623" s="48" customFormat="1"/>
    <row r="624" s="48" customFormat="1"/>
    <row r="625" s="48" customFormat="1"/>
    <row r="626" s="48" customFormat="1"/>
    <row r="627" s="48" customFormat="1"/>
    <row r="628" s="48" customFormat="1"/>
    <row r="629" s="48" customFormat="1"/>
    <row r="630" s="48" customFormat="1"/>
    <row r="631" s="48" customFormat="1"/>
    <row r="632" s="48" customFormat="1"/>
    <row r="633" s="48" customFormat="1"/>
    <row r="634" s="48" customFormat="1"/>
    <row r="635" s="48" customFormat="1"/>
    <row r="636" s="48" customFormat="1"/>
    <row r="637" s="48" customFormat="1"/>
    <row r="638" s="48" customFormat="1"/>
    <row r="639" s="48" customFormat="1"/>
    <row r="640" s="48" customFormat="1"/>
    <row r="641" s="48" customFormat="1"/>
    <row r="642" s="48" customFormat="1"/>
    <row r="643" s="48" customFormat="1"/>
    <row r="644" s="48" customFormat="1"/>
    <row r="645" s="48" customFormat="1"/>
    <row r="646" s="48" customFormat="1"/>
    <row r="647" s="48" customFormat="1"/>
    <row r="648" s="48" customFormat="1"/>
    <row r="649" s="48" customFormat="1"/>
  </sheetData>
  <autoFilter ref="A5:D649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7">
    <tabColor theme="0" tint="-0.14999847407452621"/>
    <pageSetUpPr fitToPage="1"/>
  </sheetPr>
  <dimension ref="A1:AB263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 xml:space="preserve">Property Detail: 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s">
        <v>119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/>
      <c r="C4" s="98"/>
      <c r="D4" s="98"/>
      <c r="E4" s="273" t="s">
        <v>120</v>
      </c>
      <c r="F4" s="99"/>
      <c r="G4" s="4"/>
      <c r="H4" s="274"/>
      <c r="I4" s="4"/>
      <c r="J4" s="273" t="s">
        <v>121</v>
      </c>
      <c r="K4" s="99"/>
      <c r="L4" s="4"/>
      <c r="M4" s="100"/>
      <c r="N4" s="274"/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/>
      <c r="C5" s="98"/>
      <c r="D5" s="98"/>
      <c r="E5" s="275" t="s">
        <v>123</v>
      </c>
      <c r="F5" s="4"/>
      <c r="G5" s="4"/>
      <c r="H5" s="276"/>
      <c r="I5" s="4"/>
      <c r="J5" s="275" t="s">
        <v>124</v>
      </c>
      <c r="K5" s="4"/>
      <c r="L5" s="4"/>
      <c r="M5" s="4"/>
      <c r="N5" s="299"/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/>
      <c r="C6" s="98"/>
      <c r="D6" s="98"/>
      <c r="E6" s="275" t="s">
        <v>125</v>
      </c>
      <c r="F6" s="4"/>
      <c r="G6" s="4"/>
      <c r="H6" s="276"/>
      <c r="I6" s="4"/>
      <c r="J6" s="275" t="s">
        <v>126</v>
      </c>
      <c r="K6" s="4"/>
      <c r="L6" s="4"/>
      <c r="M6" s="4"/>
      <c r="N6" s="300"/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/>
      <c r="C7" s="102"/>
      <c r="D7" s="98"/>
      <c r="E7" s="277" t="s">
        <v>128</v>
      </c>
      <c r="H7" s="276"/>
      <c r="I7" s="4"/>
      <c r="J7" s="275" t="s">
        <v>129</v>
      </c>
      <c r="K7" s="4"/>
      <c r="L7" s="4"/>
      <c r="M7" s="4"/>
      <c r="N7" s="300"/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/>
      <c r="C8" s="98"/>
      <c r="D8" s="98"/>
      <c r="E8" s="273" t="s">
        <v>131</v>
      </c>
      <c r="F8" s="99"/>
      <c r="G8" s="4"/>
      <c r="H8" s="276"/>
      <c r="I8" s="4"/>
      <c r="J8" s="275" t="s">
        <v>132</v>
      </c>
      <c r="K8" s="4"/>
      <c r="L8" s="4"/>
      <c r="M8" s="4"/>
      <c r="N8" s="300"/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/>
      <c r="C9" s="98"/>
      <c r="D9" s="98"/>
      <c r="E9" s="273" t="s">
        <v>134</v>
      </c>
      <c r="F9" s="99"/>
      <c r="G9" s="4"/>
      <c r="H9" s="276"/>
      <c r="I9" s="4"/>
      <c r="J9" s="275" t="s">
        <v>135</v>
      </c>
      <c r="K9" s="4"/>
      <c r="L9" s="4"/>
      <c r="M9" s="4"/>
      <c r="N9" s="300"/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/>
      <c r="C10" s="98"/>
      <c r="D10" s="98"/>
      <c r="E10" s="277" t="s">
        <v>137</v>
      </c>
      <c r="H10" s="276"/>
      <c r="I10" s="4"/>
      <c r="J10" s="275" t="s">
        <v>138</v>
      </c>
      <c r="K10" s="4"/>
      <c r="L10" s="4"/>
      <c r="M10" s="4"/>
      <c r="N10" s="300"/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/>
      <c r="C11" s="103"/>
      <c r="D11" s="98"/>
      <c r="E11" s="275" t="s">
        <v>140</v>
      </c>
      <c r="F11" s="4"/>
      <c r="G11" s="4"/>
      <c r="H11" s="276"/>
      <c r="I11" s="4"/>
      <c r="J11" s="275" t="s">
        <v>141</v>
      </c>
      <c r="K11" s="4"/>
      <c r="L11" s="4"/>
      <c r="M11" s="4"/>
      <c r="N11" s="300"/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/>
      <c r="I12" s="4"/>
      <c r="J12" s="275" t="s">
        <v>144</v>
      </c>
      <c r="K12" s="4"/>
      <c r="L12" s="4"/>
      <c r="M12" s="4"/>
      <c r="N12" s="300"/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/>
      <c r="C13" s="98"/>
      <c r="D13" s="98"/>
      <c r="E13" s="275" t="s">
        <v>145</v>
      </c>
      <c r="F13" s="4"/>
      <c r="G13" s="4"/>
      <c r="H13" s="276"/>
      <c r="I13" s="4"/>
      <c r="J13" s="275" t="s">
        <v>146</v>
      </c>
      <c r="K13" s="4"/>
      <c r="L13" s="4"/>
      <c r="M13" s="4"/>
      <c r="N13" s="300"/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/>
      <c r="C14" s="104"/>
      <c r="D14" s="105"/>
      <c r="E14" s="275" t="s">
        <v>148</v>
      </c>
      <c r="F14" s="4"/>
      <c r="G14" s="4"/>
      <c r="H14" s="276"/>
      <c r="I14" s="4"/>
      <c r="J14" s="275" t="s">
        <v>149</v>
      </c>
      <c r="K14" s="4"/>
      <c r="L14" s="4"/>
      <c r="M14" s="4"/>
      <c r="N14" s="300"/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/>
      <c r="C15" s="98"/>
      <c r="D15" s="105"/>
      <c r="E15" s="275" t="s">
        <v>151</v>
      </c>
      <c r="F15" s="4"/>
      <c r="G15" s="4"/>
      <c r="H15" s="276"/>
      <c r="I15" s="4"/>
      <c r="J15" s="275" t="s">
        <v>152</v>
      </c>
      <c r="K15" s="4"/>
      <c r="L15" s="4"/>
      <c r="M15" s="4"/>
      <c r="N15" s="300"/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/>
      <c r="C16" s="98"/>
      <c r="D16" s="105"/>
      <c r="E16" s="275" t="s">
        <v>154</v>
      </c>
      <c r="F16" s="4"/>
      <c r="G16" s="4"/>
      <c r="H16" s="276"/>
      <c r="I16" s="4"/>
      <c r="J16" s="275" t="s">
        <v>155</v>
      </c>
      <c r="K16" s="4"/>
      <c r="L16" s="4"/>
      <c r="M16" s="4"/>
      <c r="N16" s="300"/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/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159</v>
      </c>
      <c r="C18" s="103"/>
      <c r="D18" s="98"/>
      <c r="E18" s="273" t="s">
        <v>160</v>
      </c>
      <c r="F18" s="99"/>
      <c r="G18" s="4"/>
      <c r="H18" s="276"/>
      <c r="I18" s="4"/>
      <c r="J18" s="275" t="s">
        <v>161</v>
      </c>
      <c r="K18" s="4"/>
      <c r="L18" s="4"/>
      <c r="M18" s="4"/>
      <c r="N18" s="276"/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/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/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/>
      <c r="I21" s="4"/>
      <c r="J21" s="275" t="s">
        <v>172</v>
      </c>
      <c r="K21" s="4"/>
      <c r="L21" s="4"/>
      <c r="M21" s="4"/>
      <c r="N21" s="301">
        <v>0</v>
      </c>
      <c r="O21" s="99"/>
      <c r="Q21" s="335"/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</v>
      </c>
      <c r="C22" s="32"/>
      <c r="D22" s="98"/>
      <c r="E22" s="273" t="s">
        <v>174</v>
      </c>
      <c r="F22" s="4"/>
      <c r="G22" s="4"/>
      <c r="H22" s="276"/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44927</v>
      </c>
      <c r="C23" s="32"/>
      <c r="D23" s="98"/>
      <c r="E23" s="273" t="s">
        <v>175</v>
      </c>
      <c r="F23" s="99"/>
      <c r="G23" s="4"/>
      <c r="H23" s="276"/>
      <c r="I23" s="4"/>
      <c r="J23" s="275" t="s">
        <v>161</v>
      </c>
      <c r="K23" s="4"/>
      <c r="L23" s="4"/>
      <c r="M23" s="4"/>
      <c r="N23" s="276"/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44927</v>
      </c>
      <c r="C24" s="108"/>
      <c r="D24" s="98"/>
      <c r="E24" s="275" t="s">
        <v>176</v>
      </c>
      <c r="F24" s="4"/>
      <c r="G24" s="4"/>
      <c r="H24" s="276"/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f ca="1">_xlfn.MAXIFS('Historical Market Data'!$D:$D,'Historical Market Data'!$A:$A,$B$4,'Historical Market Data'!$B:$B,_xlfn.MAXIFS('Historical Market Data'!$B:$B,'Historical Market Data'!$A:$A,$B$4,'Historical Market Data'!$B:$B,"&lt;"&amp;(TODAY()-365)))</f>
        <v>0</v>
      </c>
      <c r="C25" s="109"/>
      <c r="D25" s="98"/>
      <c r="E25" s="275" t="s">
        <v>178</v>
      </c>
      <c r="F25" s="4"/>
      <c r="G25" s="4"/>
      <c r="H25" s="276"/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</v>
      </c>
      <c r="C26" s="108"/>
      <c r="D26" s="98"/>
      <c r="E26" s="275" t="s">
        <v>181</v>
      </c>
      <c r="F26" s="4"/>
      <c r="G26" s="4"/>
      <c r="H26" s="276"/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f ca="1">_xlfn.MAXIFS('Historical Market Data'!$C:$C,'Historical Market Data'!$A:$A,$B$4,'Historical Market Data'!$B:$B,_xlfn.MAXIFS('Historical Market Data'!$B:$B,'Historical Market Data'!$A:$A,$B$4,'Historical Market Data'!$B:$B,"&lt;"&amp;(TODAY()-365)))</f>
        <v>0</v>
      </c>
      <c r="C27" s="109"/>
      <c r="D27" s="98"/>
      <c r="E27" s="275" t="s">
        <v>184</v>
      </c>
      <c r="F27" s="4"/>
      <c r="G27" s="4"/>
      <c r="H27" s="276"/>
      <c r="I27" s="1"/>
      <c r="J27" s="275" t="s">
        <v>185</v>
      </c>
      <c r="K27" s="4"/>
      <c r="L27" s="4"/>
      <c r="M27" s="4"/>
      <c r="N27" s="301">
        <v>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0</v>
      </c>
      <c r="C28" s="111"/>
      <c r="D28" s="98"/>
      <c r="E28" s="275" t="s">
        <v>187</v>
      </c>
      <c r="F28" s="4"/>
      <c r="G28" s="4"/>
      <c r="H28" s="276"/>
      <c r="I28" s="1"/>
      <c r="J28" s="275" t="s">
        <v>188</v>
      </c>
      <c r="K28" s="4"/>
      <c r="L28" s="4"/>
      <c r="M28" s="4"/>
      <c r="N28" s="301">
        <v>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0</v>
      </c>
      <c r="C29" s="111"/>
      <c r="D29" s="98"/>
      <c r="E29" s="273" t="s">
        <v>190</v>
      </c>
      <c r="F29" s="99"/>
      <c r="G29" s="4"/>
      <c r="H29" s="276"/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0</v>
      </c>
      <c r="C30" s="111"/>
      <c r="D30" s="1"/>
      <c r="E30" s="275" t="s">
        <v>193</v>
      </c>
      <c r="F30" s="4"/>
      <c r="G30" s="4"/>
      <c r="H30" s="276"/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/>
      <c r="C31" s="114"/>
      <c r="D31" s="1"/>
      <c r="E31" s="275" t="s">
        <v>197</v>
      </c>
      <c r="F31" s="4"/>
      <c r="G31" s="4"/>
      <c r="H31" s="276"/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/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/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/>
      <c r="I34" s="1"/>
      <c r="J34" s="303" t="s">
        <v>209</v>
      </c>
      <c r="K34" s="110" t="s">
        <v>207</v>
      </c>
      <c r="L34" s="110" t="s">
        <v>207</v>
      </c>
      <c r="M34" s="115">
        <v>14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/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112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222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207</v>
      </c>
      <c r="L39" s="115">
        <v>0</v>
      </c>
      <c r="M39" s="115"/>
      <c r="N39" s="304" t="s">
        <v>94</v>
      </c>
      <c r="O39" s="179">
        <f>IF($K39="No",$L39, IF($L39 = 0, -40, -1 * $L39))</f>
        <v>0</v>
      </c>
      <c r="Q39" s="338" t="s">
        <v>226</v>
      </c>
      <c r="R39" s="339"/>
      <c r="S39" s="339" t="s">
        <v>222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222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0</v>
      </c>
      <c r="I41" s="17">
        <f t="shared" si="1"/>
        <v>0</v>
      </c>
      <c r="J41" s="277" t="s">
        <v>232</v>
      </c>
      <c r="K41" s="110" t="s">
        <v>207</v>
      </c>
      <c r="L41" s="115">
        <v>0</v>
      </c>
      <c r="M41" s="115"/>
      <c r="N41" s="304" t="s">
        <v>94</v>
      </c>
      <c r="O41" s="179">
        <f>IF($K41="No",$L41,-1 * $L41)</f>
        <v>0</v>
      </c>
      <c r="Q41" s="338" t="s">
        <v>233</v>
      </c>
      <c r="R41" s="339"/>
      <c r="S41" s="339" t="s">
        <v>222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0</v>
      </c>
      <c r="I42" s="17">
        <f t="shared" si="1"/>
        <v>0</v>
      </c>
      <c r="J42" s="305" t="s">
        <v>236</v>
      </c>
      <c r="K42" s="297" t="s">
        <v>112</v>
      </c>
      <c r="L42" s="306">
        <v>0</v>
      </c>
      <c r="M42" s="306"/>
      <c r="N42" s="307" t="s">
        <v>94</v>
      </c>
      <c r="O42" s="179">
        <f>IF($K42="No",$L42, IF($L42 = 0, -5, -1 * $L42))</f>
        <v>-5</v>
      </c>
      <c r="Q42" s="338" t="s">
        <v>237</v>
      </c>
      <c r="R42" s="339"/>
      <c r="S42" s="339" t="s">
        <v>222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 t="s">
        <v>222</v>
      </c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 t="s">
        <v>222</v>
      </c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106</v>
      </c>
      <c r="B52" s="4" t="s">
        <v>253</v>
      </c>
      <c r="C52" s="98"/>
      <c r="D52" s="104">
        <v>28</v>
      </c>
      <c r="E52" s="131">
        <v>550</v>
      </c>
      <c r="F52" s="131">
        <v>1</v>
      </c>
      <c r="G52" s="132">
        <v>1</v>
      </c>
      <c r="H52" s="133" t="s">
        <v>112</v>
      </c>
      <c r="I52" s="134">
        <v>875</v>
      </c>
      <c r="J52" s="135">
        <v>0</v>
      </c>
      <c r="K52" s="135">
        <v>0</v>
      </c>
      <c r="L52" s="136">
        <v>0</v>
      </c>
      <c r="M52" s="137">
        <f>IF($X52 = 1, $I52-J52/12-K52/12-L52,"")</f>
        <v>875</v>
      </c>
      <c r="N52" s="138">
        <f>IF($X52 = 1,$M52/($E52),"")</f>
        <v>1.5909090909090908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0</v>
      </c>
      <c r="T52" s="137">
        <f>IF($X52 = 1,IFERROR(IF($N$40="Per Bed",$O$40,$O$40/F52),0) + IFERROR(IF($N$41="Per Bed",$O$41,$O$41/F52),0) + IFERROR(IF($N$42="Per Bed",$O$42,$O$42/F52),0),"")</f>
        <v>-10</v>
      </c>
      <c r="U52" s="137">
        <f>IF($X52 = 1,$I$43,"")</f>
        <v>0</v>
      </c>
      <c r="V52" s="141">
        <f>IF($X52 = 1,M52+SUM(O52:U52),"")</f>
        <v>865</v>
      </c>
      <c r="W52" s="142">
        <f>IF($X52 = 1,$V52/$E52,"")</f>
        <v>1.5727272727272728</v>
      </c>
      <c r="X52" s="17">
        <f>IF(AND(A52&lt;&gt;"", E52 &gt; 0, F52 &lt;&gt; ""),  1, 0 )</f>
        <v>1</v>
      </c>
    </row>
    <row r="53" spans="1:24" ht="12.75" customHeight="1">
      <c r="A53" s="130" t="s">
        <v>107</v>
      </c>
      <c r="B53" s="4" t="s">
        <v>254</v>
      </c>
      <c r="C53" s="98"/>
      <c r="D53" s="104">
        <v>32</v>
      </c>
      <c r="E53" s="131">
        <v>440</v>
      </c>
      <c r="F53" s="131">
        <v>2</v>
      </c>
      <c r="G53" s="132">
        <v>1</v>
      </c>
      <c r="H53" s="143" t="s">
        <v>112</v>
      </c>
      <c r="I53" s="136">
        <v>589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589</v>
      </c>
      <c r="N53" s="144">
        <f t="shared" ref="N53:N81" si="3">IF($X53 = 1,$M53/($E53),"")</f>
        <v>1.3386363636363636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0</v>
      </c>
      <c r="T53" s="137">
        <f t="shared" ref="T53:T81" si="9">IF($X53 = 1,IFERROR(IF($N$40="Per Bed",$O$40,$O$40/F53),0) + IFERROR(IF($N$41="Per Bed",$O$41,$O$41/F53),0) + IFERROR(IF($N$42="Per Bed",$O$42,$O$42/F53),0),"")</f>
        <v>-10</v>
      </c>
      <c r="U53" s="137">
        <f t="shared" ref="U53:U81" si="10">IF($X53 = 1,$I$43,"")</f>
        <v>0</v>
      </c>
      <c r="V53" s="146">
        <f t="shared" ref="V53:V81" si="11">IF($X53 = 1,M53+SUM(O53:U53),"")</f>
        <v>579</v>
      </c>
      <c r="W53" s="147">
        <f t="shared" ref="W53:W81" si="12">IF($X53 = 1,$V53/$E53,"")</f>
        <v>1.3159090909090909</v>
      </c>
      <c r="X53" s="17">
        <f>IF(AND(A53&lt;&gt;"", E53 &gt; 0, F53 &lt;&gt; ""),  1, 0 )</f>
        <v>1</v>
      </c>
    </row>
    <row r="54" spans="1:24" ht="12.75" customHeight="1">
      <c r="A54" s="130" t="s">
        <v>107</v>
      </c>
      <c r="B54" s="4" t="s">
        <v>255</v>
      </c>
      <c r="C54" s="98"/>
      <c r="D54" s="104">
        <v>202</v>
      </c>
      <c r="E54" s="131">
        <v>578.5</v>
      </c>
      <c r="F54" s="131">
        <v>2</v>
      </c>
      <c r="G54" s="132">
        <v>2</v>
      </c>
      <c r="H54" s="143" t="s">
        <v>112</v>
      </c>
      <c r="I54" s="136">
        <v>640</v>
      </c>
      <c r="J54" s="135">
        <v>0</v>
      </c>
      <c r="K54" s="135">
        <v>0</v>
      </c>
      <c r="L54" s="136">
        <v>0</v>
      </c>
      <c r="M54" s="137">
        <f t="shared" si="2"/>
        <v>640</v>
      </c>
      <c r="N54" s="144">
        <f t="shared" si="3"/>
        <v>1.1063094209161626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0</v>
      </c>
      <c r="T54" s="137">
        <f t="shared" si="9"/>
        <v>-10</v>
      </c>
      <c r="U54" s="137">
        <f t="shared" si="10"/>
        <v>0</v>
      </c>
      <c r="V54" s="146">
        <f t="shared" si="11"/>
        <v>630</v>
      </c>
      <c r="W54" s="147">
        <f t="shared" si="12"/>
        <v>1.0890233362143475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109</v>
      </c>
      <c r="B55" s="4" t="s">
        <v>256</v>
      </c>
      <c r="C55" s="98"/>
      <c r="D55" s="104">
        <v>224</v>
      </c>
      <c r="E55" s="131">
        <v>289.25</v>
      </c>
      <c r="F55" s="131">
        <v>4</v>
      </c>
      <c r="G55" s="132">
        <v>2</v>
      </c>
      <c r="H55" s="143" t="s">
        <v>112</v>
      </c>
      <c r="I55" s="136">
        <v>450</v>
      </c>
      <c r="J55" s="135">
        <v>0</v>
      </c>
      <c r="K55" s="135">
        <v>0</v>
      </c>
      <c r="L55" s="136">
        <v>0</v>
      </c>
      <c r="M55" s="137">
        <f t="shared" si="2"/>
        <v>450</v>
      </c>
      <c r="N55" s="144">
        <f t="shared" si="3"/>
        <v>1.5557476231633536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0</v>
      </c>
      <c r="T55" s="137">
        <f t="shared" si="9"/>
        <v>-10</v>
      </c>
      <c r="U55" s="137">
        <f t="shared" si="10"/>
        <v>0</v>
      </c>
      <c r="V55" s="146">
        <f t="shared" si="11"/>
        <v>440</v>
      </c>
      <c r="W55" s="147">
        <f t="shared" si="12"/>
        <v>1.5211754537597235</v>
      </c>
      <c r="X55" s="17">
        <f t="shared" si="13"/>
        <v>1</v>
      </c>
    </row>
    <row r="56" spans="1:24" ht="12.75" customHeight="1">
      <c r="A56" s="130" t="s">
        <v>107</v>
      </c>
      <c r="B56" s="4" t="s">
        <v>255</v>
      </c>
      <c r="C56" s="98"/>
      <c r="D56" s="104">
        <v>202</v>
      </c>
      <c r="E56" s="131">
        <v>578.5</v>
      </c>
      <c r="F56" s="131">
        <v>2</v>
      </c>
      <c r="G56" s="132">
        <v>2</v>
      </c>
      <c r="H56" s="143" t="s">
        <v>112</v>
      </c>
      <c r="I56" s="136">
        <v>640</v>
      </c>
      <c r="J56" s="135">
        <v>0</v>
      </c>
      <c r="K56" s="135">
        <v>0</v>
      </c>
      <c r="L56" s="136">
        <v>0</v>
      </c>
      <c r="M56" s="137">
        <f t="shared" si="2"/>
        <v>640</v>
      </c>
      <c r="N56" s="144">
        <f t="shared" si="3"/>
        <v>1.1063094209161626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0</v>
      </c>
      <c r="T56" s="137">
        <f t="shared" si="9"/>
        <v>-10</v>
      </c>
      <c r="U56" s="137">
        <f t="shared" si="10"/>
        <v>0</v>
      </c>
      <c r="V56" s="146">
        <f t="shared" si="11"/>
        <v>630</v>
      </c>
      <c r="W56" s="147">
        <f t="shared" si="12"/>
        <v>1.0890233362143475</v>
      </c>
      <c r="X56" s="17">
        <f t="shared" si="13"/>
        <v>1</v>
      </c>
    </row>
    <row r="57" spans="1:24" ht="12.75" hidden="1" customHeight="1">
      <c r="A57" s="130"/>
      <c r="B57" s="4"/>
      <c r="C57" s="98"/>
      <c r="D57" s="104"/>
      <c r="E57" s="131"/>
      <c r="F57" s="131"/>
      <c r="G57" s="132"/>
      <c r="H57" s="148"/>
      <c r="I57" s="149"/>
      <c r="J57" s="113"/>
      <c r="K57" s="113"/>
      <c r="L57" s="149"/>
      <c r="M57" s="137" t="str">
        <f t="shared" si="2"/>
        <v/>
      </c>
      <c r="N57" s="144" t="str">
        <f t="shared" si="3"/>
        <v/>
      </c>
      <c r="O57" s="145" t="str">
        <f t="shared" si="4"/>
        <v/>
      </c>
      <c r="P57" s="137" t="str">
        <f t="shared" si="5"/>
        <v/>
      </c>
      <c r="Q57" s="137" t="str">
        <f t="shared" si="6"/>
        <v/>
      </c>
      <c r="R57" s="137" t="str">
        <f t="shared" si="7"/>
        <v/>
      </c>
      <c r="S57" s="137" t="str">
        <f t="shared" si="8"/>
        <v/>
      </c>
      <c r="T57" s="137" t="str">
        <f t="shared" si="9"/>
        <v/>
      </c>
      <c r="U57" s="137" t="str">
        <f t="shared" si="10"/>
        <v/>
      </c>
      <c r="V57" s="146" t="str">
        <f t="shared" si="11"/>
        <v/>
      </c>
      <c r="W57" s="147" t="str">
        <f t="shared" si="12"/>
        <v/>
      </c>
      <c r="X57" s="17">
        <f t="shared" si="13"/>
        <v>0</v>
      </c>
    </row>
    <row r="58" spans="1:24" ht="12.75" hidden="1" customHeight="1">
      <c r="A58" s="130"/>
      <c r="B58" s="4"/>
      <c r="C58" s="98"/>
      <c r="D58" s="104"/>
      <c r="E58" s="131"/>
      <c r="F58" s="131"/>
      <c r="G58" s="132"/>
      <c r="H58" s="148"/>
      <c r="I58" s="149"/>
      <c r="J58" s="113"/>
      <c r="K58" s="113"/>
      <c r="L58" s="149"/>
      <c r="M58" s="137" t="str">
        <f t="shared" si="2"/>
        <v/>
      </c>
      <c r="N58" s="144" t="str">
        <f t="shared" si="3"/>
        <v/>
      </c>
      <c r="O58" s="145" t="str">
        <f t="shared" si="4"/>
        <v/>
      </c>
      <c r="P58" s="137" t="str">
        <f t="shared" si="5"/>
        <v/>
      </c>
      <c r="Q58" s="137" t="str">
        <f t="shared" si="6"/>
        <v/>
      </c>
      <c r="R58" s="137" t="str">
        <f t="shared" si="7"/>
        <v/>
      </c>
      <c r="S58" s="137" t="str">
        <f t="shared" si="8"/>
        <v/>
      </c>
      <c r="T58" s="137" t="str">
        <f t="shared" si="9"/>
        <v/>
      </c>
      <c r="U58" s="137" t="str">
        <f t="shared" si="10"/>
        <v/>
      </c>
      <c r="V58" s="146" t="str">
        <f t="shared" si="11"/>
        <v/>
      </c>
      <c r="W58" s="147" t="str">
        <f t="shared" si="12"/>
        <v/>
      </c>
      <c r="X58" s="17">
        <f t="shared" si="13"/>
        <v>0</v>
      </c>
    </row>
    <row r="59" spans="1:24" ht="12.75" hidden="1" customHeight="1">
      <c r="A59" s="130"/>
      <c r="B59" s="4"/>
      <c r="C59" s="98"/>
      <c r="D59" s="104"/>
      <c r="E59" s="131"/>
      <c r="F59" s="131"/>
      <c r="G59" s="132"/>
      <c r="H59" s="148"/>
      <c r="I59" s="149"/>
      <c r="J59" s="113"/>
      <c r="K59" s="113"/>
      <c r="L59" s="149"/>
      <c r="M59" s="137" t="str">
        <f t="shared" si="2"/>
        <v/>
      </c>
      <c r="N59" s="144" t="str">
        <f t="shared" si="3"/>
        <v/>
      </c>
      <c r="O59" s="145" t="str">
        <f t="shared" si="4"/>
        <v/>
      </c>
      <c r="P59" s="137" t="str">
        <f t="shared" si="5"/>
        <v/>
      </c>
      <c r="Q59" s="137" t="str">
        <f t="shared" si="6"/>
        <v/>
      </c>
      <c r="R59" s="137" t="str">
        <f t="shared" si="7"/>
        <v/>
      </c>
      <c r="S59" s="137" t="str">
        <f t="shared" si="8"/>
        <v/>
      </c>
      <c r="T59" s="137" t="str">
        <f t="shared" si="9"/>
        <v/>
      </c>
      <c r="U59" s="137" t="str">
        <f t="shared" si="10"/>
        <v/>
      </c>
      <c r="V59" s="146" t="str">
        <f t="shared" si="11"/>
        <v/>
      </c>
      <c r="W59" s="147" t="str">
        <f t="shared" si="12"/>
        <v/>
      </c>
      <c r="X59" s="17">
        <f t="shared" si="13"/>
        <v>0</v>
      </c>
    </row>
    <row r="60" spans="1:24" ht="12.75" hidden="1" customHeight="1">
      <c r="A60" s="130"/>
      <c r="B60" s="4"/>
      <c r="C60" s="98"/>
      <c r="D60" s="104"/>
      <c r="E60" s="131"/>
      <c r="F60" s="131"/>
      <c r="G60" s="132"/>
      <c r="H60" s="148"/>
      <c r="I60" s="149"/>
      <c r="J60" s="113"/>
      <c r="K60" s="113"/>
      <c r="L60" s="149"/>
      <c r="M60" s="137" t="str">
        <f t="shared" si="2"/>
        <v/>
      </c>
      <c r="N60" s="144" t="str">
        <f t="shared" si="3"/>
        <v/>
      </c>
      <c r="O60" s="145" t="str">
        <f t="shared" si="4"/>
        <v/>
      </c>
      <c r="P60" s="137" t="str">
        <f t="shared" si="5"/>
        <v/>
      </c>
      <c r="Q60" s="137" t="str">
        <f t="shared" si="6"/>
        <v/>
      </c>
      <c r="R60" s="137" t="str">
        <f t="shared" si="7"/>
        <v/>
      </c>
      <c r="S60" s="137" t="str">
        <f t="shared" si="8"/>
        <v/>
      </c>
      <c r="T60" s="137" t="str">
        <f t="shared" si="9"/>
        <v/>
      </c>
      <c r="U60" s="137" t="str">
        <f t="shared" si="10"/>
        <v/>
      </c>
      <c r="V60" s="146" t="str">
        <f t="shared" si="11"/>
        <v/>
      </c>
      <c r="W60" s="147" t="str">
        <f t="shared" si="12"/>
        <v/>
      </c>
      <c r="X60" s="17">
        <f t="shared" si="13"/>
        <v>0</v>
      </c>
    </row>
    <row r="61" spans="1:24" ht="12.75" hidden="1" customHeight="1">
      <c r="A61" s="130"/>
      <c r="B61" s="4"/>
      <c r="C61" s="98"/>
      <c r="D61" s="104"/>
      <c r="E61" s="131"/>
      <c r="F61" s="131"/>
      <c r="G61" s="132"/>
      <c r="H61" s="148"/>
      <c r="I61" s="149"/>
      <c r="J61" s="113"/>
      <c r="K61" s="113"/>
      <c r="L61" s="149"/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/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/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/>
      <c r="B81" s="4"/>
      <c r="C81" s="98"/>
      <c r="D81" s="104"/>
      <c r="E81" s="131"/>
      <c r="F81" s="131"/>
      <c r="G81" s="132"/>
      <c r="H81" s="148"/>
      <c r="I81" s="149"/>
      <c r="J81" s="113"/>
      <c r="K81" s="113"/>
      <c r="L81" s="149"/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688</v>
      </c>
      <c r="E82" s="152">
        <f>SUMPRODUCT($D52:$D81,E52:E81)/$D82</f>
        <v>476.7238372093023</v>
      </c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585.33139534883719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585.33139534883719</v>
      </c>
      <c r="N82" s="138">
        <f t="shared" si="14"/>
        <v>1.283166121832179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0</v>
      </c>
      <c r="T82" s="155">
        <f t="shared" si="14"/>
        <v>-10</v>
      </c>
      <c r="U82" s="155">
        <f t="shared" si="14"/>
        <v>0</v>
      </c>
      <c r="V82" s="141">
        <f t="shared" si="14"/>
        <v>575.33139534883719</v>
      </c>
      <c r="W82" s="142">
        <f t="shared" si="14"/>
        <v>1.2599624767706816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0</v>
      </c>
      <c r="G87" s="131">
        <f t="shared" ref="G87:G92" si="16">IFERROR(SUMPRODUCT($E$52:$E$81,$D$52:$D$81,--($A$52:$A$81=$A87)/$F87),0)</f>
        <v>0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0</v>
      </c>
      <c r="N87" s="84">
        <f t="shared" si="17"/>
        <v>0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0</v>
      </c>
      <c r="T87" s="14">
        <f t="shared" si="17"/>
        <v>0</v>
      </c>
      <c r="U87" s="14">
        <f t="shared" si="17"/>
        <v>0</v>
      </c>
      <c r="V87" s="86">
        <f t="shared" si="17"/>
        <v>0</v>
      </c>
      <c r="W87" s="15">
        <f t="shared" si="17"/>
        <v>0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28</v>
      </c>
      <c r="G88" s="131">
        <f t="shared" si="16"/>
        <v>550</v>
      </c>
      <c r="H88" s="157" t="str">
        <f t="shared" ref="H88:H92" si="18">IF(COUNTIFS($A$52:$A$81,A88,$H$52:$H$81,"Yes")=0,"N/A",IF(COUNTIFS($A$52:$A$81,A88,$H$52:$H$81,"Yes")&gt;0,"Yes","No"))</f>
        <v>Yes</v>
      </c>
      <c r="I88" s="158">
        <f t="shared" si="17"/>
        <v>875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875</v>
      </c>
      <c r="N88" s="84">
        <f t="shared" si="17"/>
        <v>1.5909090909090908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0</v>
      </c>
      <c r="T88" s="14">
        <f t="shared" si="17"/>
        <v>-10</v>
      </c>
      <c r="U88" s="14">
        <f t="shared" si="17"/>
        <v>0</v>
      </c>
      <c r="V88" s="86">
        <f t="shared" si="17"/>
        <v>865</v>
      </c>
      <c r="W88" s="15">
        <f t="shared" si="17"/>
        <v>1.5727272727272728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436</v>
      </c>
      <c r="G89" s="131">
        <f t="shared" si="16"/>
        <v>568.33486238532123</v>
      </c>
      <c r="H89" s="157" t="str">
        <f t="shared" si="18"/>
        <v>Yes</v>
      </c>
      <c r="I89" s="158">
        <f t="shared" si="17"/>
        <v>636.25688073394508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636.25688073394508</v>
      </c>
      <c r="N89" s="84">
        <f t="shared" si="17"/>
        <v>1.1233609396479207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0</v>
      </c>
      <c r="T89" s="14">
        <f t="shared" si="17"/>
        <v>-10</v>
      </c>
      <c r="U89" s="14">
        <f t="shared" si="17"/>
        <v>0</v>
      </c>
      <c r="V89" s="86">
        <f t="shared" si="17"/>
        <v>626.25688073394508</v>
      </c>
      <c r="W89" s="15">
        <f t="shared" si="17"/>
        <v>1.1056755016965305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0</v>
      </c>
      <c r="G90" s="131">
        <f t="shared" si="16"/>
        <v>0</v>
      </c>
      <c r="H90" s="157" t="str">
        <f t="shared" si="18"/>
        <v>N/A</v>
      </c>
      <c r="I90" s="158">
        <f t="shared" si="17"/>
        <v>0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0</v>
      </c>
      <c r="N90" s="84">
        <f t="shared" si="17"/>
        <v>0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0</v>
      </c>
      <c r="T90" s="14">
        <f t="shared" si="17"/>
        <v>0</v>
      </c>
      <c r="U90" s="14">
        <f t="shared" si="17"/>
        <v>0</v>
      </c>
      <c r="V90" s="86">
        <f t="shared" si="17"/>
        <v>0</v>
      </c>
      <c r="W90" s="15">
        <f t="shared" si="17"/>
        <v>0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224</v>
      </c>
      <c r="G91" s="131">
        <f t="shared" si="16"/>
        <v>289.25</v>
      </c>
      <c r="H91" s="157" t="str">
        <f t="shared" si="18"/>
        <v>Yes</v>
      </c>
      <c r="I91" s="158">
        <f t="shared" si="17"/>
        <v>450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450</v>
      </c>
      <c r="N91" s="84">
        <f t="shared" si="17"/>
        <v>1.5557476231633534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0</v>
      </c>
      <c r="T91" s="14">
        <f t="shared" si="17"/>
        <v>-10</v>
      </c>
      <c r="U91" s="14">
        <f t="shared" si="17"/>
        <v>0</v>
      </c>
      <c r="V91" s="86">
        <f t="shared" si="17"/>
        <v>440</v>
      </c>
      <c r="W91" s="15">
        <f t="shared" si="17"/>
        <v>1.5211754537597233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688</v>
      </c>
      <c r="G93" s="152">
        <f>SUMPRODUCT(G87:G92,$F87:$F92)/$F93</f>
        <v>476.72383720930242</v>
      </c>
      <c r="H93" s="153" t="str">
        <f>IF(COUNTIF(H87:H92,"yes")&gt;0,"Yes","No")</f>
        <v>Yes</v>
      </c>
      <c r="I93" s="154">
        <f>SUMPRODUCT(I87:I92,$F87:$F92)/$F93</f>
        <v>585.3313953488373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585.3313953488373</v>
      </c>
      <c r="N93" s="138">
        <f t="shared" si="19"/>
        <v>1.283166121832179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0</v>
      </c>
      <c r="T93" s="155">
        <f t="shared" si="19"/>
        <v>-10</v>
      </c>
      <c r="U93" s="155">
        <f t="shared" si="19"/>
        <v>0</v>
      </c>
      <c r="V93" s="141">
        <f t="shared" si="19"/>
        <v>575.3313953488373</v>
      </c>
      <c r="W93" s="142">
        <f t="shared" si="19"/>
        <v>1.2599624767706816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38" name="Range1_9"/>
    <protectedRange sqref="Q39:R44" name="Range1_10"/>
  </protectedRanges>
  <dataConsolidate link="1"/>
  <mergeCells count="44">
    <mergeCell ref="X1:Y1"/>
    <mergeCell ref="X2:Y5"/>
    <mergeCell ref="S18:T18"/>
    <mergeCell ref="Q3:W17"/>
    <mergeCell ref="J85:L85"/>
    <mergeCell ref="M85:N85"/>
    <mergeCell ref="O85:U85"/>
    <mergeCell ref="V85:W85"/>
    <mergeCell ref="J50:L50"/>
    <mergeCell ref="M50:N50"/>
    <mergeCell ref="O50:U50"/>
    <mergeCell ref="V50:W50"/>
    <mergeCell ref="Q38:R38"/>
    <mergeCell ref="Q39:R39"/>
    <mergeCell ref="Q40:R40"/>
    <mergeCell ref="Q41:R41"/>
    <mergeCell ref="Q34:W34"/>
    <mergeCell ref="Q35:W35"/>
    <mergeCell ref="Q42:R42"/>
    <mergeCell ref="Q43:R43"/>
    <mergeCell ref="Q44:R44"/>
    <mergeCell ref="S38:T38"/>
    <mergeCell ref="S39:T39"/>
    <mergeCell ref="S40:T40"/>
    <mergeCell ref="S41:T41"/>
    <mergeCell ref="S42:T42"/>
    <mergeCell ref="S43:T43"/>
    <mergeCell ref="S44:T44"/>
    <mergeCell ref="Q20:W20"/>
    <mergeCell ref="Q37:W37"/>
    <mergeCell ref="Q36:W36"/>
    <mergeCell ref="Q30:W30"/>
    <mergeCell ref="Q21:W21"/>
    <mergeCell ref="Q22:W22"/>
    <mergeCell ref="Q23:W23"/>
    <mergeCell ref="Q24:W24"/>
    <mergeCell ref="Q25:W25"/>
    <mergeCell ref="Q26:W26"/>
    <mergeCell ref="Q27:W27"/>
    <mergeCell ref="Q28:W28"/>
    <mergeCell ref="Q29:W29"/>
    <mergeCell ref="Q32:W32"/>
    <mergeCell ref="Q31:W31"/>
    <mergeCell ref="Q33:W33"/>
  </mergeCells>
  <phoneticPr fontId="31" type="noConversion"/>
  <dataValidations count="21">
    <dataValidation operator="greaterThanOrEqual" allowBlank="1" showInputMessage="1" showErrorMessage="1" sqref="B44" xr:uid="{00000000-0002-0000-0400-000000000000}"/>
    <dataValidation type="decimal" allowBlank="1" showInputMessage="1" showErrorMessage="1" sqref="B28:B30" xr:uid="{00000000-0002-0000-0400-000001000000}">
      <formula1>0</formula1>
      <formula2>3000</formula2>
    </dataValidation>
    <dataValidation type="decimal" allowBlank="1" showInputMessage="1" showErrorMessage="1" sqref="B26" xr:uid="{00000000-0002-0000-0400-000002000000}">
      <formula1>0</formula1>
      <formula2>1.2</formula2>
    </dataValidation>
    <dataValidation type="whole" allowBlank="1" showInputMessage="1" showErrorMessage="1" sqref="I52:M82" xr:uid="{00000000-0002-0000-0400-000003000000}">
      <formula1>0</formula1>
      <formula2>3000</formula2>
    </dataValidation>
    <dataValidation type="list" allowBlank="1" showInputMessage="1" showErrorMessage="1" sqref="B14" xr:uid="{00000000-0002-0000-0400-000004000000}">
      <formula1>"1,2,3,4,5"</formula1>
    </dataValidation>
    <dataValidation type="date" allowBlank="1" showInputMessage="1" showErrorMessage="1" errorTitle="Invalid Date" error="The date must fall within this week." sqref="B32:C32 B31" xr:uid="{00000000-0002-0000-0400-000005000000}">
      <formula1>TODAY()-5</formula1>
      <formula2>TODAY()</formula2>
    </dataValidation>
    <dataValidation type="whole" operator="greaterThanOrEqual" allowBlank="1" showInputMessage="1" showErrorMessage="1" sqref="B42:B43 N48 B35 B38 B45:B47" xr:uid="{00000000-0002-0000-0400-000006000000}">
      <formula1>0</formula1>
    </dataValidation>
    <dataValidation type="list" allowBlank="1" showInputMessage="1" showErrorMessage="1" sqref="N6:N16" xr:uid="{00000000-0002-0000-0400-000007000000}">
      <formula1>"Yes,No,Varies"</formula1>
    </dataValidation>
    <dataValidation type="list" allowBlank="1" showInputMessage="1" showErrorMessage="1" sqref="B15" xr:uid="{00000000-0002-0000-0400-000008000000}">
      <formula1>"Subject Property,Direct,Indirect"</formula1>
    </dataValidation>
    <dataValidation type="whole" allowBlank="1" showInputMessage="1" showErrorMessage="1" sqref="L38:L42 S18" xr:uid="{00000000-0002-0000-0400-000009000000}">
      <formula1>0</formula1>
      <formula2>1000</formula2>
    </dataValidation>
    <dataValidation type="list" allowBlank="1" showInputMessage="1" showErrorMessage="1" sqref="AB19 N18 N23 K34:L36 R18 H5:H35 B37 G48 K38:K42 B34 F39:G47 AB17 H52:H81" xr:uid="{00000000-0002-0000-0400-00000A000000}">
      <formula1>"Yes,No"</formula1>
    </dataValidation>
    <dataValidation type="list" allowBlank="1" showInputMessage="1" showErrorMessage="1" sqref="H4 N4" xr:uid="{00000000-0002-0000-0400-00000B000000}">
      <formula1>"1,2,3,4,5,N/A"</formula1>
    </dataValidation>
    <dataValidation type="list" allowBlank="1" showInputMessage="1" showErrorMessage="1" sqref="B13" xr:uid="{00000000-0002-0000-0400-00000C000000}">
      <formula1>"High-Rise,Mid-Rise,Wrap,Garden,Cottage,SFR"</formula1>
    </dataValidation>
    <dataValidation type="list" allowBlank="1" showInputMessage="1" showErrorMessage="1" sqref="B11" xr:uid="{00000000-0002-0000-0400-00000D000000}">
      <formula1>"Student,Conventional,Affordable,Innovative"</formula1>
    </dataValidation>
    <dataValidation type="list" allowBlank="1" showInputMessage="1" showErrorMessage="1" sqref="N34:N36 N38:N42" xr:uid="{00000000-0002-0000-0400-00000E000000}">
      <formula1>"Per Bed,Per Unit"</formula1>
    </dataValidation>
    <dataValidation type="list" allowBlank="1" showInputMessage="1" showErrorMessage="1" sqref="B12" xr:uid="{00000000-0002-0000-0400-00000F000000}">
      <formula1>"New Construction,Operational,Undergoing Renovations"</formula1>
    </dataValidation>
    <dataValidation type="list" allowBlank="1" showInputMessage="1" showErrorMessage="1" sqref="B21" xr:uid="{00000000-0002-0000-0400-000010000000}">
      <formula1>"Saturday-Friday,Sunday-Monday,Monday-Sunday"</formula1>
    </dataValidation>
    <dataValidation type="list" allowBlank="1" showInputMessage="1" showErrorMessage="1" sqref="T45" xr:uid="{00000000-0002-0000-0400-000011000000}">
      <formula1>"10:00-5:00 PM,10:00-6:00 PM,9:00-6:00 PM,9:00-5:00 PM,12:00-5:00 PM"</formula1>
    </dataValidation>
    <dataValidation type="list" allowBlank="1" showInputMessage="1" showErrorMessage="1" sqref="S38:T44" xr:uid="{00000000-0002-0000-0400-000012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decimal" allowBlank="1" showInputMessage="1" showErrorMessage="1" sqref="B22" xr:uid="{00000000-0002-0000-0400-000013000000}">
      <formula1>0</formula1>
      <formula2>100</formula2>
    </dataValidation>
    <dataValidation type="list" allowBlank="1" showInputMessage="1" showErrorMessage="1" sqref="Q38:R44" xr:uid="{00000000-0002-0000-0400-000014000000}">
      <formula1>"Monday,Tuesday,Wednesday,Thursday,Friday,Saturday,Sunday"</formula1>
    </dataValidation>
  </dataValidations>
  <pageMargins left="0.25" right="0.25" top="0.75" bottom="0.75" header="0.3" footer="0.3"/>
  <pageSetup scale="39" fitToHeight="0" orientation="portrait" r:id="rId1"/>
  <ignoredErrors>
    <ignoredError sqref="O41" formula="1"/>
    <ignoredError sqref="B25 B27" unlocked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00B0F0"/>
  </sheetPr>
  <dimension ref="A1:O591"/>
  <sheetViews>
    <sheetView showGridLines="0" workbookViewId="0">
      <selection activeCell="A496" sqref="A496:K590"/>
    </sheetView>
  </sheetViews>
  <sheetFormatPr defaultColWidth="9.28515625" defaultRowHeight="12.75"/>
  <cols>
    <col min="1" max="1" width="30.7109375" style="185" customWidth="1"/>
    <col min="2" max="2" width="10.42578125" style="185" customWidth="1"/>
    <col min="3" max="3" width="8.7109375" style="185" customWidth="1"/>
    <col min="4" max="4" width="8.7109375" style="211" customWidth="1"/>
    <col min="5" max="5" width="8.7109375" style="185" customWidth="1"/>
    <col min="6" max="6" width="12.7109375" style="200" customWidth="1"/>
    <col min="7" max="7" width="12.7109375" style="185" customWidth="1"/>
    <col min="8" max="8" width="13.7109375" style="200" customWidth="1"/>
    <col min="9" max="9" width="12.7109375" style="185" customWidth="1"/>
    <col min="10" max="10" width="12.7109375" style="200" customWidth="1"/>
    <col min="11" max="11" width="12.7109375" style="185" customWidth="1"/>
    <col min="12" max="12" width="2.7109375" style="185" customWidth="1"/>
    <col min="13" max="13" width="15.7109375" style="185" customWidth="1"/>
    <col min="14" max="16384" width="9.28515625" style="185"/>
  </cols>
  <sheetData>
    <row r="1" spans="1:15" ht="22.35" customHeight="1">
      <c r="A1" s="321" t="str">
        <f>Dashboard!$A$1</f>
        <v>MARKET SURVEY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M1" s="186"/>
    </row>
    <row r="2" spans="1:15" ht="44.25" customHeight="1" thickBot="1">
      <c r="A2" s="347" t="s">
        <v>260</v>
      </c>
      <c r="B2" s="347"/>
      <c r="C2" s="347"/>
      <c r="D2" s="347"/>
      <c r="E2" s="347"/>
      <c r="F2" s="347"/>
      <c r="G2" s="347"/>
      <c r="H2" s="347"/>
      <c r="I2" s="347"/>
      <c r="J2" s="347"/>
      <c r="K2" s="347"/>
      <c r="M2" s="234" t="e">
        <f ca="1">IF(SUM(D101,D199,D297,D395,D493,D591)=Dashboard!#REF!,"OK","ERROR")</f>
        <v>#REF!</v>
      </c>
    </row>
    <row r="3" spans="1:15" ht="28.35" customHeight="1" thickBot="1">
      <c r="A3" s="44" t="s">
        <v>1</v>
      </c>
      <c r="B3" s="44"/>
      <c r="C3" s="44" t="s">
        <v>5</v>
      </c>
      <c r="D3" s="44" t="s">
        <v>87</v>
      </c>
      <c r="E3" s="44" t="s">
        <v>88</v>
      </c>
      <c r="F3" s="44" t="s">
        <v>252</v>
      </c>
      <c r="G3" s="44" t="s">
        <v>14</v>
      </c>
      <c r="H3" s="44" t="s">
        <v>246</v>
      </c>
      <c r="I3" s="44" t="s">
        <v>16</v>
      </c>
      <c r="J3" s="44" t="s">
        <v>17</v>
      </c>
      <c r="K3" s="44" t="s">
        <v>18</v>
      </c>
      <c r="N3" s="348"/>
      <c r="O3" s="348"/>
    </row>
    <row r="4" spans="1:15" ht="5.0999999999999996" customHeight="1">
      <c r="A4" s="187"/>
      <c r="B4" s="187"/>
      <c r="C4" s="187"/>
      <c r="D4" s="188"/>
      <c r="E4" s="188"/>
      <c r="F4" s="189"/>
      <c r="G4" s="189"/>
      <c r="H4" s="189"/>
      <c r="I4" s="189"/>
      <c r="J4" s="190"/>
      <c r="K4" s="188"/>
    </row>
    <row r="5" spans="1:15" ht="18" customHeight="1">
      <c r="A5" s="191" t="s">
        <v>104</v>
      </c>
      <c r="B5" s="191"/>
      <c r="C5" s="191"/>
      <c r="D5" s="192"/>
      <c r="E5" s="192"/>
      <c r="F5" s="193"/>
      <c r="G5" s="193"/>
      <c r="H5" s="193"/>
      <c r="I5" s="193"/>
      <c r="J5" s="194"/>
      <c r="K5" s="195"/>
    </row>
    <row r="6" spans="1:15" ht="12" customHeight="1">
      <c r="A6" s="196" t="s">
        <v>27</v>
      </c>
      <c r="B6" s="196" t="str">
        <f t="shared" ref="B6:B13" si="0">IF(A6="","","Studio")</f>
        <v>Studio</v>
      </c>
      <c r="C6" s="104">
        <f t="shared" ref="C6:C13" ca="1" si="1">IF($A6="","",IFERROR(INDIRECT("'"&amp;$A6&amp;"'!$B$14"),0))</f>
        <v>4</v>
      </c>
      <c r="D6" s="180">
        <f t="shared" ref="D6:D13" ca="1" si="2">IF($A6="","",IFERROR(SUMIF(INDIRECT("'"&amp;$A6&amp;"'!A87:A92"),$B6,INDIRECT("'"&amp;$A6&amp;"'!F87:F92")),0))</f>
        <v>18</v>
      </c>
      <c r="E6" s="181">
        <f t="shared" ref="E6:E13" ca="1" si="3">IF($A6="","",IFERROR(SUMIF(INDIRECT("'"&amp;$A6&amp;"'!A87:A92"),$B6,INDIRECT("'"&amp;$A6&amp;"'!G87:G92")),0))</f>
        <v>383</v>
      </c>
      <c r="F6" s="197">
        <f t="shared" ref="F6:F13" ca="1" si="4">IF($A6="","",IFERROR(SUMIF(INDIRECT("'"&amp;$A6&amp;"'!A87:A92"),$B6,INDIRECT("'"&amp;$A6&amp;"'!I87:I92")),0))</f>
        <v>1499</v>
      </c>
      <c r="G6" s="197">
        <f t="shared" ref="G6:G13" ca="1" si="5">IF($A6="","",H6-F6)</f>
        <v>0</v>
      </c>
      <c r="H6" s="197">
        <f t="shared" ref="H6:H13" ca="1" si="6">IF($A6="","",IFERROR(SUMIF(INDIRECT("'"&amp;$A6&amp;"'!A87:A92"),$B6,INDIRECT("'"&amp;$A6&amp;"'!M87:M92")),0))</f>
        <v>1499</v>
      </c>
      <c r="I6" s="197">
        <f t="shared" ref="I6:I13" ca="1" si="7">IF($A6="","",J6-H6)</f>
        <v>-45</v>
      </c>
      <c r="J6" s="198">
        <f t="shared" ref="J6:J13" ca="1" si="8">IF($A6="","",IFERROR(SUMIF(INDIRECT("'"&amp;$A6&amp;"'!A87:A92"),$B6,INDIRECT("'"&amp;$A6&amp;"'!V87:V92")),0))</f>
        <v>1454</v>
      </c>
      <c r="K6" s="199">
        <f t="shared" ref="K6:K13" ca="1" si="9">IF($A6="","",IFERROR(J6/E6,0))</f>
        <v>3.7963446475195823</v>
      </c>
    </row>
    <row r="7" spans="1:15" ht="12" customHeight="1">
      <c r="A7" s="196" t="s">
        <v>22</v>
      </c>
      <c r="B7" s="196" t="str">
        <f t="shared" si="0"/>
        <v>Studio</v>
      </c>
      <c r="C7" s="104">
        <f t="shared" ca="1" si="1"/>
        <v>3</v>
      </c>
      <c r="D7" s="180">
        <f t="shared" ca="1" si="2"/>
        <v>20</v>
      </c>
      <c r="E7" s="181">
        <f t="shared" ca="1" si="3"/>
        <v>434</v>
      </c>
      <c r="F7" s="197">
        <f t="shared" ca="1" si="4"/>
        <v>1400</v>
      </c>
      <c r="G7" s="197">
        <f t="shared" ca="1" si="5"/>
        <v>0</v>
      </c>
      <c r="H7" s="197">
        <f t="shared" ca="1" si="6"/>
        <v>1400</v>
      </c>
      <c r="I7" s="197">
        <f t="shared" ca="1" si="7"/>
        <v>-45</v>
      </c>
      <c r="J7" s="198">
        <f t="shared" ca="1" si="8"/>
        <v>1355</v>
      </c>
      <c r="K7" s="199">
        <f t="shared" ca="1" si="9"/>
        <v>3.1221198156682028</v>
      </c>
      <c r="N7" s="200"/>
    </row>
    <row r="8" spans="1:15" ht="12" customHeight="1">
      <c r="A8" s="196" t="s">
        <v>28</v>
      </c>
      <c r="B8" s="196" t="str">
        <f t="shared" si="0"/>
        <v>Studio</v>
      </c>
      <c r="C8" s="104">
        <f t="shared" ca="1" si="1"/>
        <v>4</v>
      </c>
      <c r="D8" s="180">
        <f t="shared" ca="1" si="2"/>
        <v>12</v>
      </c>
      <c r="E8" s="181">
        <f t="shared" ca="1" si="3"/>
        <v>432</v>
      </c>
      <c r="F8" s="197">
        <f t="shared" ca="1" si="4"/>
        <v>1379</v>
      </c>
      <c r="G8" s="197">
        <f t="shared" ca="1" si="5"/>
        <v>0</v>
      </c>
      <c r="H8" s="197">
        <f t="shared" ca="1" si="6"/>
        <v>1379</v>
      </c>
      <c r="I8" s="197">
        <f t="shared" ca="1" si="7"/>
        <v>-51</v>
      </c>
      <c r="J8" s="198">
        <f t="shared" ca="1" si="8"/>
        <v>1328</v>
      </c>
      <c r="K8" s="199">
        <f t="shared" ca="1" si="9"/>
        <v>3.074074074074074</v>
      </c>
      <c r="N8" s="201"/>
    </row>
    <row r="9" spans="1:15" ht="14.25" customHeight="1">
      <c r="A9" s="196" t="s">
        <v>21</v>
      </c>
      <c r="B9" s="196" t="str">
        <f t="shared" si="0"/>
        <v>Studio</v>
      </c>
      <c r="C9" s="104">
        <f t="shared" ca="1" si="1"/>
        <v>3</v>
      </c>
      <c r="D9" s="180">
        <f t="shared" ca="1" si="2"/>
        <v>0</v>
      </c>
      <c r="E9" s="181">
        <f t="shared" ca="1" si="3"/>
        <v>0</v>
      </c>
      <c r="F9" s="197">
        <f t="shared" ca="1" si="4"/>
        <v>0</v>
      </c>
      <c r="G9" s="197">
        <f t="shared" ca="1" si="5"/>
        <v>0</v>
      </c>
      <c r="H9" s="197">
        <f t="shared" ca="1" si="6"/>
        <v>0</v>
      </c>
      <c r="I9" s="197">
        <f t="shared" ca="1" si="7"/>
        <v>0</v>
      </c>
      <c r="J9" s="198">
        <f t="shared" ca="1" si="8"/>
        <v>0</v>
      </c>
      <c r="K9" s="199">
        <f t="shared" ca="1" si="9"/>
        <v>0</v>
      </c>
    </row>
    <row r="10" spans="1:15" ht="12" customHeight="1">
      <c r="A10" s="196" t="s">
        <v>23</v>
      </c>
      <c r="B10" s="196" t="str">
        <f t="shared" si="0"/>
        <v>Studio</v>
      </c>
      <c r="C10" s="104">
        <f t="shared" ca="1" si="1"/>
        <v>5</v>
      </c>
      <c r="D10" s="180">
        <f t="shared" ca="1" si="2"/>
        <v>0</v>
      </c>
      <c r="E10" s="181">
        <f t="shared" ca="1" si="3"/>
        <v>0</v>
      </c>
      <c r="F10" s="197">
        <f t="shared" ca="1" si="4"/>
        <v>0</v>
      </c>
      <c r="G10" s="197">
        <f t="shared" ca="1" si="5"/>
        <v>0</v>
      </c>
      <c r="H10" s="197">
        <f t="shared" ca="1" si="6"/>
        <v>0</v>
      </c>
      <c r="I10" s="197">
        <f t="shared" ca="1" si="7"/>
        <v>0</v>
      </c>
      <c r="J10" s="198">
        <f t="shared" ca="1" si="8"/>
        <v>0</v>
      </c>
      <c r="K10" s="199">
        <f t="shared" ca="1" si="9"/>
        <v>0</v>
      </c>
    </row>
    <row r="11" spans="1:15" ht="12" customHeight="1">
      <c r="A11" s="196" t="s">
        <v>24</v>
      </c>
      <c r="B11" s="196" t="str">
        <f t="shared" si="0"/>
        <v>Studio</v>
      </c>
      <c r="C11" s="104">
        <f t="shared" ca="1" si="1"/>
        <v>4</v>
      </c>
      <c r="D11" s="180">
        <f t="shared" ca="1" si="2"/>
        <v>0</v>
      </c>
      <c r="E11" s="181">
        <f t="shared" ca="1" si="3"/>
        <v>0</v>
      </c>
      <c r="F11" s="197">
        <f t="shared" ca="1" si="4"/>
        <v>0</v>
      </c>
      <c r="G11" s="197">
        <f t="shared" ca="1" si="5"/>
        <v>0</v>
      </c>
      <c r="H11" s="197">
        <f t="shared" ca="1" si="6"/>
        <v>0</v>
      </c>
      <c r="I11" s="197">
        <f t="shared" ca="1" si="7"/>
        <v>0</v>
      </c>
      <c r="J11" s="198">
        <f t="shared" ca="1" si="8"/>
        <v>0</v>
      </c>
      <c r="K11" s="199">
        <f t="shared" ca="1" si="9"/>
        <v>0</v>
      </c>
    </row>
    <row r="12" spans="1:15" ht="12" customHeight="1">
      <c r="A12" s="196" t="s">
        <v>25</v>
      </c>
      <c r="B12" s="196" t="str">
        <f t="shared" si="0"/>
        <v>Studio</v>
      </c>
      <c r="C12" s="104">
        <f t="shared" ca="1" si="1"/>
        <v>3</v>
      </c>
      <c r="D12" s="180">
        <f t="shared" ca="1" si="2"/>
        <v>0</v>
      </c>
      <c r="E12" s="181">
        <f t="shared" ca="1" si="3"/>
        <v>0</v>
      </c>
      <c r="F12" s="197">
        <f t="shared" ca="1" si="4"/>
        <v>0</v>
      </c>
      <c r="G12" s="197">
        <f t="shared" ca="1" si="5"/>
        <v>0</v>
      </c>
      <c r="H12" s="197">
        <f t="shared" ca="1" si="6"/>
        <v>0</v>
      </c>
      <c r="I12" s="197">
        <f t="shared" ca="1" si="7"/>
        <v>0</v>
      </c>
      <c r="J12" s="198">
        <f t="shared" ca="1" si="8"/>
        <v>0</v>
      </c>
      <c r="K12" s="199">
        <f t="shared" ca="1" si="9"/>
        <v>0</v>
      </c>
    </row>
    <row r="13" spans="1:15" ht="12" customHeight="1">
      <c r="A13" s="196" t="s">
        <v>26</v>
      </c>
      <c r="B13" s="196" t="str">
        <f t="shared" si="0"/>
        <v>Studio</v>
      </c>
      <c r="C13" s="104">
        <f t="shared" ca="1" si="1"/>
        <v>3</v>
      </c>
      <c r="D13" s="180">
        <f t="shared" ca="1" si="2"/>
        <v>0</v>
      </c>
      <c r="E13" s="181">
        <f t="shared" ca="1" si="3"/>
        <v>0</v>
      </c>
      <c r="F13" s="197">
        <f t="shared" ca="1" si="4"/>
        <v>0</v>
      </c>
      <c r="G13" s="197">
        <f t="shared" ca="1" si="5"/>
        <v>0</v>
      </c>
      <c r="H13" s="197">
        <f t="shared" ca="1" si="6"/>
        <v>0</v>
      </c>
      <c r="I13" s="197">
        <f t="shared" ca="1" si="7"/>
        <v>0</v>
      </c>
      <c r="J13" s="198">
        <f t="shared" ca="1" si="8"/>
        <v>0</v>
      </c>
      <c r="K13" s="199">
        <f t="shared" ca="1" si="9"/>
        <v>0</v>
      </c>
    </row>
    <row r="14" spans="1:15" ht="12" hidden="1" customHeight="1">
      <c r="A14" s="196"/>
      <c r="B14" s="196" t="str">
        <f t="shared" ref="B14" si="10">IF(A14="","","Studio")</f>
        <v/>
      </c>
      <c r="C14" s="104" t="str">
        <f t="shared" ref="C14" ca="1" si="11">IF($A14="","",IFERROR(INDIRECT("'"&amp;$A14&amp;"'!$B$14"),0))</f>
        <v/>
      </c>
      <c r="D14" s="180" t="str">
        <f t="shared" ref="D14" ca="1" si="12">IF($A14="","",IFERROR(SUMIF(INDIRECT("'"&amp;$A14&amp;"'!A87:A92"),$B14,INDIRECT("'"&amp;$A14&amp;"'!F87:F92")),0))</f>
        <v/>
      </c>
      <c r="E14" s="181" t="str">
        <f t="shared" ref="E14" ca="1" si="13">IF($A14="","",IFERROR(SUMIF(INDIRECT("'"&amp;$A14&amp;"'!A87:A92"),$B14,INDIRECT("'"&amp;$A14&amp;"'!G87:G92")),0))</f>
        <v/>
      </c>
      <c r="F14" s="197" t="str">
        <f t="shared" ref="F14" ca="1" si="14">IF($A14="","",IFERROR(SUMIF(INDIRECT("'"&amp;$A14&amp;"'!A87:A92"),$B14,INDIRECT("'"&amp;$A14&amp;"'!I87:I92")),0))</f>
        <v/>
      </c>
      <c r="G14" s="197" t="str">
        <f t="shared" ref="G14" si="15">IF($A14="","",H14-F14)</f>
        <v/>
      </c>
      <c r="H14" s="197" t="str">
        <f t="shared" ref="H14" ca="1" si="16">IF($A14="","",IFERROR(SUMIF(INDIRECT("'"&amp;$A14&amp;"'!A87:A92"),$B14,INDIRECT("'"&amp;$A14&amp;"'!M87:M92")),0))</f>
        <v/>
      </c>
      <c r="I14" s="197" t="str">
        <f t="shared" ref="I14" si="17">IF($A14="","",J14-H14)</f>
        <v/>
      </c>
      <c r="J14" s="198" t="str">
        <f t="shared" ref="J14" ca="1" si="18">IF($A14="","",IFERROR(SUMIF(INDIRECT("'"&amp;$A14&amp;"'!A87:A92"),$B14,INDIRECT("'"&amp;$A14&amp;"'!V87:V92")),0))</f>
        <v/>
      </c>
      <c r="K14" s="199" t="str">
        <f t="shared" ref="K14" si="19">IF($A14="","",IFERROR(J14/E14,0))</f>
        <v/>
      </c>
    </row>
    <row r="15" spans="1:15" ht="12" hidden="1" customHeight="1">
      <c r="A15" s="196"/>
      <c r="B15" s="196" t="str">
        <f t="shared" ref="B15:B53" si="20">IF(A15="","","Studio")</f>
        <v/>
      </c>
      <c r="C15" s="104" t="str">
        <f t="shared" ref="C15:C53" ca="1" si="21">IF($A15="","",IFERROR(INDIRECT("'"&amp;$A15&amp;"'!$B$14"),0))</f>
        <v/>
      </c>
      <c r="D15" s="180" t="str">
        <f t="shared" ref="D15:D53" ca="1" si="22">IF($A15="","",IFERROR(SUMIF(INDIRECT("'"&amp;$A15&amp;"'!A87:A92"),$B15,INDIRECT("'"&amp;$A15&amp;"'!F87:F92")),0))</f>
        <v/>
      </c>
      <c r="E15" s="181" t="str">
        <f t="shared" ref="E15:E53" ca="1" si="23">IF($A15="","",IFERROR(SUMIF(INDIRECT("'"&amp;$A15&amp;"'!A87:A92"),$B15,INDIRECT("'"&amp;$A15&amp;"'!G87:G92")),0))</f>
        <v/>
      </c>
      <c r="F15" s="197" t="str">
        <f t="shared" ref="F15:F53" ca="1" si="24">IF($A15="","",IFERROR(SUMIF(INDIRECT("'"&amp;$A15&amp;"'!A87:A92"),$B15,INDIRECT("'"&amp;$A15&amp;"'!I87:I92")),0))</f>
        <v/>
      </c>
      <c r="G15" s="197" t="str">
        <f t="shared" ref="G15:G53" si="25">IF($A15="","",H15-F15)</f>
        <v/>
      </c>
      <c r="H15" s="197" t="str">
        <f t="shared" ref="H15:H53" ca="1" si="26">IF($A15="","",IFERROR(SUMIF(INDIRECT("'"&amp;$A15&amp;"'!A87:A92"),$B15,INDIRECT("'"&amp;$A15&amp;"'!M87:M92")),0))</f>
        <v/>
      </c>
      <c r="I15" s="197" t="str">
        <f t="shared" ref="I15:I53" si="27">IF($A15="","",J15-H15)</f>
        <v/>
      </c>
      <c r="J15" s="198" t="str">
        <f t="shared" ref="J15:J53" ca="1" si="28">IF($A15="","",IFERROR(SUMIF(INDIRECT("'"&amp;$A15&amp;"'!A87:A92"),$B15,INDIRECT("'"&amp;$A15&amp;"'!V87:V92")),0))</f>
        <v/>
      </c>
      <c r="K15" s="199" t="str">
        <f t="shared" ref="K15:K53" si="29">IF($A15="","",IFERROR(J15/E15,0))</f>
        <v/>
      </c>
    </row>
    <row r="16" spans="1:15" ht="12" hidden="1" customHeight="1">
      <c r="A16" s="196"/>
      <c r="B16" s="196" t="str">
        <f t="shared" si="20"/>
        <v/>
      </c>
      <c r="C16" s="104" t="str">
        <f t="shared" ca="1" si="21"/>
        <v/>
      </c>
      <c r="D16" s="180" t="str">
        <f t="shared" ca="1" si="22"/>
        <v/>
      </c>
      <c r="E16" s="181" t="str">
        <f t="shared" ca="1" si="23"/>
        <v/>
      </c>
      <c r="F16" s="197" t="str">
        <f t="shared" ca="1" si="24"/>
        <v/>
      </c>
      <c r="G16" s="197" t="str">
        <f t="shared" si="25"/>
        <v/>
      </c>
      <c r="H16" s="197" t="str">
        <f t="shared" ca="1" si="26"/>
        <v/>
      </c>
      <c r="I16" s="197" t="str">
        <f t="shared" si="27"/>
        <v/>
      </c>
      <c r="J16" s="198" t="str">
        <f t="shared" ca="1" si="28"/>
        <v/>
      </c>
      <c r="K16" s="199" t="str">
        <f t="shared" si="29"/>
        <v/>
      </c>
    </row>
    <row r="17" spans="1:11" ht="12" hidden="1" customHeight="1">
      <c r="A17" s="196"/>
      <c r="B17" s="196" t="str">
        <f t="shared" si="20"/>
        <v/>
      </c>
      <c r="C17" s="104" t="str">
        <f t="shared" ca="1" si="21"/>
        <v/>
      </c>
      <c r="D17" s="180" t="str">
        <f t="shared" ca="1" si="22"/>
        <v/>
      </c>
      <c r="E17" s="181" t="str">
        <f t="shared" ca="1" si="23"/>
        <v/>
      </c>
      <c r="F17" s="197" t="str">
        <f t="shared" ca="1" si="24"/>
        <v/>
      </c>
      <c r="G17" s="197" t="str">
        <f t="shared" si="25"/>
        <v/>
      </c>
      <c r="H17" s="197" t="str">
        <f t="shared" ca="1" si="26"/>
        <v/>
      </c>
      <c r="I17" s="197" t="str">
        <f t="shared" si="27"/>
        <v/>
      </c>
      <c r="J17" s="198" t="str">
        <f t="shared" ca="1" si="28"/>
        <v/>
      </c>
      <c r="K17" s="199" t="str">
        <f t="shared" si="29"/>
        <v/>
      </c>
    </row>
    <row r="18" spans="1:11" ht="12" hidden="1" customHeight="1">
      <c r="A18" s="196"/>
      <c r="B18" s="196" t="str">
        <f t="shared" si="20"/>
        <v/>
      </c>
      <c r="C18" s="104" t="str">
        <f t="shared" ca="1" si="21"/>
        <v/>
      </c>
      <c r="D18" s="180" t="str">
        <f t="shared" ca="1" si="22"/>
        <v/>
      </c>
      <c r="E18" s="181" t="str">
        <f t="shared" ca="1" si="23"/>
        <v/>
      </c>
      <c r="F18" s="197" t="str">
        <f t="shared" ca="1" si="24"/>
        <v/>
      </c>
      <c r="G18" s="197" t="str">
        <f t="shared" si="25"/>
        <v/>
      </c>
      <c r="H18" s="197" t="str">
        <f t="shared" ca="1" si="26"/>
        <v/>
      </c>
      <c r="I18" s="197" t="str">
        <f t="shared" si="27"/>
        <v/>
      </c>
      <c r="J18" s="198" t="str">
        <f t="shared" ca="1" si="28"/>
        <v/>
      </c>
      <c r="K18" s="199" t="str">
        <f t="shared" si="29"/>
        <v/>
      </c>
    </row>
    <row r="19" spans="1:11" ht="12" hidden="1" customHeight="1">
      <c r="A19" s="196"/>
      <c r="B19" s="196" t="str">
        <f t="shared" si="20"/>
        <v/>
      </c>
      <c r="C19" s="104" t="str">
        <f t="shared" ca="1" si="21"/>
        <v/>
      </c>
      <c r="D19" s="180" t="str">
        <f t="shared" ca="1" si="22"/>
        <v/>
      </c>
      <c r="E19" s="181" t="str">
        <f t="shared" ca="1" si="23"/>
        <v/>
      </c>
      <c r="F19" s="197" t="str">
        <f t="shared" ca="1" si="24"/>
        <v/>
      </c>
      <c r="G19" s="197" t="str">
        <f t="shared" si="25"/>
        <v/>
      </c>
      <c r="H19" s="197" t="str">
        <f t="shared" ca="1" si="26"/>
        <v/>
      </c>
      <c r="I19" s="197" t="str">
        <f t="shared" si="27"/>
        <v/>
      </c>
      <c r="J19" s="198" t="str">
        <f t="shared" ca="1" si="28"/>
        <v/>
      </c>
      <c r="K19" s="199" t="str">
        <f t="shared" si="29"/>
        <v/>
      </c>
    </row>
    <row r="20" spans="1:11" ht="12" hidden="1" customHeight="1">
      <c r="A20" s="196"/>
      <c r="B20" s="196" t="str">
        <f t="shared" si="20"/>
        <v/>
      </c>
      <c r="C20" s="104" t="str">
        <f t="shared" ca="1" si="21"/>
        <v/>
      </c>
      <c r="D20" s="180" t="str">
        <f t="shared" ca="1" si="22"/>
        <v/>
      </c>
      <c r="E20" s="181" t="str">
        <f t="shared" ca="1" si="23"/>
        <v/>
      </c>
      <c r="F20" s="197" t="str">
        <f t="shared" ca="1" si="24"/>
        <v/>
      </c>
      <c r="G20" s="197" t="str">
        <f t="shared" si="25"/>
        <v/>
      </c>
      <c r="H20" s="197" t="str">
        <f t="shared" ca="1" si="26"/>
        <v/>
      </c>
      <c r="I20" s="197" t="str">
        <f t="shared" si="27"/>
        <v/>
      </c>
      <c r="J20" s="198" t="str">
        <f t="shared" ca="1" si="28"/>
        <v/>
      </c>
      <c r="K20" s="199" t="str">
        <f t="shared" si="29"/>
        <v/>
      </c>
    </row>
    <row r="21" spans="1:11" ht="12" hidden="1" customHeight="1">
      <c r="A21" s="196"/>
      <c r="B21" s="196" t="str">
        <f t="shared" si="20"/>
        <v/>
      </c>
      <c r="C21" s="104" t="str">
        <f t="shared" ca="1" si="21"/>
        <v/>
      </c>
      <c r="D21" s="180" t="str">
        <f t="shared" ca="1" si="22"/>
        <v/>
      </c>
      <c r="E21" s="181" t="str">
        <f t="shared" ca="1" si="23"/>
        <v/>
      </c>
      <c r="F21" s="197" t="str">
        <f t="shared" ca="1" si="24"/>
        <v/>
      </c>
      <c r="G21" s="197" t="str">
        <f t="shared" si="25"/>
        <v/>
      </c>
      <c r="H21" s="197" t="str">
        <f t="shared" ca="1" si="26"/>
        <v/>
      </c>
      <c r="I21" s="197" t="str">
        <f t="shared" si="27"/>
        <v/>
      </c>
      <c r="J21" s="198" t="str">
        <f t="shared" ca="1" si="28"/>
        <v/>
      </c>
      <c r="K21" s="199" t="str">
        <f t="shared" si="29"/>
        <v/>
      </c>
    </row>
    <row r="22" spans="1:11" ht="12" hidden="1" customHeight="1">
      <c r="A22" s="196"/>
      <c r="B22" s="196" t="str">
        <f t="shared" si="20"/>
        <v/>
      </c>
      <c r="C22" s="104" t="str">
        <f t="shared" ca="1" si="21"/>
        <v/>
      </c>
      <c r="D22" s="180" t="str">
        <f t="shared" ca="1" si="22"/>
        <v/>
      </c>
      <c r="E22" s="181" t="str">
        <f t="shared" ca="1" si="23"/>
        <v/>
      </c>
      <c r="F22" s="197" t="str">
        <f t="shared" ca="1" si="24"/>
        <v/>
      </c>
      <c r="G22" s="197" t="str">
        <f t="shared" si="25"/>
        <v/>
      </c>
      <c r="H22" s="197" t="str">
        <f t="shared" ca="1" si="26"/>
        <v/>
      </c>
      <c r="I22" s="197" t="str">
        <f t="shared" si="27"/>
        <v/>
      </c>
      <c r="J22" s="198" t="str">
        <f t="shared" ca="1" si="28"/>
        <v/>
      </c>
      <c r="K22" s="199" t="str">
        <f t="shared" si="29"/>
        <v/>
      </c>
    </row>
    <row r="23" spans="1:11" ht="12" hidden="1" customHeight="1">
      <c r="A23" s="196"/>
      <c r="B23" s="196" t="str">
        <f t="shared" si="20"/>
        <v/>
      </c>
      <c r="C23" s="104" t="str">
        <f t="shared" ca="1" si="21"/>
        <v/>
      </c>
      <c r="D23" s="180" t="str">
        <f t="shared" ca="1" si="22"/>
        <v/>
      </c>
      <c r="E23" s="181" t="str">
        <f t="shared" ca="1" si="23"/>
        <v/>
      </c>
      <c r="F23" s="197" t="str">
        <f t="shared" ca="1" si="24"/>
        <v/>
      </c>
      <c r="G23" s="197" t="str">
        <f t="shared" si="25"/>
        <v/>
      </c>
      <c r="H23" s="197" t="str">
        <f t="shared" ca="1" si="26"/>
        <v/>
      </c>
      <c r="I23" s="197" t="str">
        <f t="shared" si="27"/>
        <v/>
      </c>
      <c r="J23" s="198" t="str">
        <f t="shared" ca="1" si="28"/>
        <v/>
      </c>
      <c r="K23" s="199" t="str">
        <f t="shared" si="29"/>
        <v/>
      </c>
    </row>
    <row r="24" spans="1:11" ht="12" hidden="1" customHeight="1">
      <c r="A24" s="196"/>
      <c r="B24" s="196" t="str">
        <f t="shared" si="20"/>
        <v/>
      </c>
      <c r="C24" s="104" t="str">
        <f t="shared" ca="1" si="21"/>
        <v/>
      </c>
      <c r="D24" s="180" t="str">
        <f t="shared" ca="1" si="22"/>
        <v/>
      </c>
      <c r="E24" s="181" t="str">
        <f t="shared" ca="1" si="23"/>
        <v/>
      </c>
      <c r="F24" s="197" t="str">
        <f t="shared" ca="1" si="24"/>
        <v/>
      </c>
      <c r="G24" s="197" t="str">
        <f t="shared" si="25"/>
        <v/>
      </c>
      <c r="H24" s="197" t="str">
        <f t="shared" ca="1" si="26"/>
        <v/>
      </c>
      <c r="I24" s="197" t="str">
        <f t="shared" si="27"/>
        <v/>
      </c>
      <c r="J24" s="198" t="str">
        <f t="shared" ca="1" si="28"/>
        <v/>
      </c>
      <c r="K24" s="199" t="str">
        <f t="shared" si="29"/>
        <v/>
      </c>
    </row>
    <row r="25" spans="1:11" ht="12" hidden="1" customHeight="1">
      <c r="A25" s="196"/>
      <c r="B25" s="196" t="str">
        <f t="shared" si="20"/>
        <v/>
      </c>
      <c r="C25" s="104" t="str">
        <f t="shared" ca="1" si="21"/>
        <v/>
      </c>
      <c r="D25" s="180" t="str">
        <f t="shared" ca="1" si="22"/>
        <v/>
      </c>
      <c r="E25" s="181" t="str">
        <f t="shared" ca="1" si="23"/>
        <v/>
      </c>
      <c r="F25" s="197" t="str">
        <f t="shared" ca="1" si="24"/>
        <v/>
      </c>
      <c r="G25" s="197" t="str">
        <f t="shared" si="25"/>
        <v/>
      </c>
      <c r="H25" s="197" t="str">
        <f t="shared" ca="1" si="26"/>
        <v/>
      </c>
      <c r="I25" s="197" t="str">
        <f t="shared" si="27"/>
        <v/>
      </c>
      <c r="J25" s="198" t="str">
        <f t="shared" ca="1" si="28"/>
        <v/>
      </c>
      <c r="K25" s="199" t="str">
        <f t="shared" si="29"/>
        <v/>
      </c>
    </row>
    <row r="26" spans="1:11" ht="12" hidden="1" customHeight="1">
      <c r="A26" s="196"/>
      <c r="B26" s="196" t="str">
        <f t="shared" si="20"/>
        <v/>
      </c>
      <c r="C26" s="104" t="str">
        <f t="shared" ca="1" si="21"/>
        <v/>
      </c>
      <c r="D26" s="180" t="str">
        <f t="shared" ca="1" si="22"/>
        <v/>
      </c>
      <c r="E26" s="181" t="str">
        <f t="shared" ca="1" si="23"/>
        <v/>
      </c>
      <c r="F26" s="197" t="str">
        <f t="shared" ca="1" si="24"/>
        <v/>
      </c>
      <c r="G26" s="197" t="str">
        <f t="shared" si="25"/>
        <v/>
      </c>
      <c r="H26" s="197" t="str">
        <f t="shared" ca="1" si="26"/>
        <v/>
      </c>
      <c r="I26" s="197" t="str">
        <f t="shared" si="27"/>
        <v/>
      </c>
      <c r="J26" s="198" t="str">
        <f t="shared" ca="1" si="28"/>
        <v/>
      </c>
      <c r="K26" s="199" t="str">
        <f t="shared" si="29"/>
        <v/>
      </c>
    </row>
    <row r="27" spans="1:11" ht="12" hidden="1" customHeight="1">
      <c r="A27" s="196"/>
      <c r="B27" s="196" t="str">
        <f t="shared" si="20"/>
        <v/>
      </c>
      <c r="C27" s="104" t="str">
        <f t="shared" ca="1" si="21"/>
        <v/>
      </c>
      <c r="D27" s="180" t="str">
        <f t="shared" ca="1" si="22"/>
        <v/>
      </c>
      <c r="E27" s="181" t="str">
        <f t="shared" ca="1" si="23"/>
        <v/>
      </c>
      <c r="F27" s="197" t="str">
        <f t="shared" ca="1" si="24"/>
        <v/>
      </c>
      <c r="G27" s="197" t="str">
        <f t="shared" si="25"/>
        <v/>
      </c>
      <c r="H27" s="197" t="str">
        <f t="shared" ca="1" si="26"/>
        <v/>
      </c>
      <c r="I27" s="197" t="str">
        <f t="shared" si="27"/>
        <v/>
      </c>
      <c r="J27" s="198" t="str">
        <f t="shared" ca="1" si="28"/>
        <v/>
      </c>
      <c r="K27" s="199" t="str">
        <f t="shared" si="29"/>
        <v/>
      </c>
    </row>
    <row r="28" spans="1:11" ht="12" hidden="1" customHeight="1">
      <c r="A28" s="196"/>
      <c r="B28" s="196" t="str">
        <f t="shared" si="20"/>
        <v/>
      </c>
      <c r="C28" s="104" t="str">
        <f t="shared" ca="1" si="21"/>
        <v/>
      </c>
      <c r="D28" s="180" t="str">
        <f t="shared" ca="1" si="22"/>
        <v/>
      </c>
      <c r="E28" s="181" t="str">
        <f t="shared" ca="1" si="23"/>
        <v/>
      </c>
      <c r="F28" s="197" t="str">
        <f t="shared" ca="1" si="24"/>
        <v/>
      </c>
      <c r="G28" s="197" t="str">
        <f t="shared" si="25"/>
        <v/>
      </c>
      <c r="H28" s="197" t="str">
        <f t="shared" ca="1" si="26"/>
        <v/>
      </c>
      <c r="I28" s="197" t="str">
        <f t="shared" si="27"/>
        <v/>
      </c>
      <c r="J28" s="198" t="str">
        <f t="shared" ca="1" si="28"/>
        <v/>
      </c>
      <c r="K28" s="199" t="str">
        <f t="shared" si="29"/>
        <v/>
      </c>
    </row>
    <row r="29" spans="1:11" ht="12" hidden="1" customHeight="1">
      <c r="A29" s="196"/>
      <c r="B29" s="196" t="str">
        <f t="shared" si="20"/>
        <v/>
      </c>
      <c r="C29" s="104" t="str">
        <f t="shared" ca="1" si="21"/>
        <v/>
      </c>
      <c r="D29" s="180" t="str">
        <f t="shared" ca="1" si="22"/>
        <v/>
      </c>
      <c r="E29" s="181" t="str">
        <f t="shared" ca="1" si="23"/>
        <v/>
      </c>
      <c r="F29" s="197" t="str">
        <f t="shared" ca="1" si="24"/>
        <v/>
      </c>
      <c r="G29" s="197" t="str">
        <f t="shared" si="25"/>
        <v/>
      </c>
      <c r="H29" s="197" t="str">
        <f t="shared" ca="1" si="26"/>
        <v/>
      </c>
      <c r="I29" s="197" t="str">
        <f t="shared" si="27"/>
        <v/>
      </c>
      <c r="J29" s="198" t="str">
        <f t="shared" ca="1" si="28"/>
        <v/>
      </c>
      <c r="K29" s="199" t="str">
        <f t="shared" si="29"/>
        <v/>
      </c>
    </row>
    <row r="30" spans="1:11" ht="12" hidden="1" customHeight="1">
      <c r="A30" s="196"/>
      <c r="B30" s="196" t="str">
        <f t="shared" si="20"/>
        <v/>
      </c>
      <c r="C30" s="104" t="str">
        <f t="shared" ca="1" si="21"/>
        <v/>
      </c>
      <c r="D30" s="180" t="str">
        <f t="shared" ca="1" si="22"/>
        <v/>
      </c>
      <c r="E30" s="181" t="str">
        <f t="shared" ca="1" si="23"/>
        <v/>
      </c>
      <c r="F30" s="197" t="str">
        <f t="shared" ca="1" si="24"/>
        <v/>
      </c>
      <c r="G30" s="197" t="str">
        <f t="shared" si="25"/>
        <v/>
      </c>
      <c r="H30" s="197" t="str">
        <f t="shared" ca="1" si="26"/>
        <v/>
      </c>
      <c r="I30" s="197" t="str">
        <f t="shared" si="27"/>
        <v/>
      </c>
      <c r="J30" s="198" t="str">
        <f t="shared" ca="1" si="28"/>
        <v/>
      </c>
      <c r="K30" s="199" t="str">
        <f t="shared" si="29"/>
        <v/>
      </c>
    </row>
    <row r="31" spans="1:11" ht="12" hidden="1" customHeight="1">
      <c r="A31" s="196"/>
      <c r="B31" s="196" t="str">
        <f t="shared" si="20"/>
        <v/>
      </c>
      <c r="C31" s="104" t="str">
        <f t="shared" ca="1" si="21"/>
        <v/>
      </c>
      <c r="D31" s="180" t="str">
        <f t="shared" ca="1" si="22"/>
        <v/>
      </c>
      <c r="E31" s="181" t="str">
        <f t="shared" ca="1" si="23"/>
        <v/>
      </c>
      <c r="F31" s="197" t="str">
        <f t="shared" ca="1" si="24"/>
        <v/>
      </c>
      <c r="G31" s="197" t="str">
        <f t="shared" si="25"/>
        <v/>
      </c>
      <c r="H31" s="197" t="str">
        <f t="shared" ca="1" si="26"/>
        <v/>
      </c>
      <c r="I31" s="197" t="str">
        <f t="shared" si="27"/>
        <v/>
      </c>
      <c r="J31" s="198" t="str">
        <f t="shared" ca="1" si="28"/>
        <v/>
      </c>
      <c r="K31" s="199" t="str">
        <f t="shared" si="29"/>
        <v/>
      </c>
    </row>
    <row r="32" spans="1:11" ht="12" hidden="1" customHeight="1">
      <c r="A32" s="196"/>
      <c r="B32" s="196" t="str">
        <f t="shared" si="20"/>
        <v/>
      </c>
      <c r="C32" s="104" t="str">
        <f t="shared" ca="1" si="21"/>
        <v/>
      </c>
      <c r="D32" s="180" t="str">
        <f t="shared" ca="1" si="22"/>
        <v/>
      </c>
      <c r="E32" s="181" t="str">
        <f t="shared" ca="1" si="23"/>
        <v/>
      </c>
      <c r="F32" s="197" t="str">
        <f t="shared" ca="1" si="24"/>
        <v/>
      </c>
      <c r="G32" s="197" t="str">
        <f t="shared" si="25"/>
        <v/>
      </c>
      <c r="H32" s="197" t="str">
        <f t="shared" ca="1" si="26"/>
        <v/>
      </c>
      <c r="I32" s="197" t="str">
        <f t="shared" si="27"/>
        <v/>
      </c>
      <c r="J32" s="198" t="str">
        <f t="shared" ca="1" si="28"/>
        <v/>
      </c>
      <c r="K32" s="199" t="str">
        <f t="shared" si="29"/>
        <v/>
      </c>
    </row>
    <row r="33" spans="1:11" ht="12" hidden="1" customHeight="1">
      <c r="A33" s="196"/>
      <c r="B33" s="196" t="str">
        <f t="shared" si="20"/>
        <v/>
      </c>
      <c r="C33" s="104" t="str">
        <f t="shared" ca="1" si="21"/>
        <v/>
      </c>
      <c r="D33" s="180" t="str">
        <f t="shared" ca="1" si="22"/>
        <v/>
      </c>
      <c r="E33" s="181" t="str">
        <f t="shared" ca="1" si="23"/>
        <v/>
      </c>
      <c r="F33" s="197" t="str">
        <f t="shared" ca="1" si="24"/>
        <v/>
      </c>
      <c r="G33" s="197" t="str">
        <f t="shared" si="25"/>
        <v/>
      </c>
      <c r="H33" s="197" t="str">
        <f t="shared" ca="1" si="26"/>
        <v/>
      </c>
      <c r="I33" s="197" t="str">
        <f t="shared" si="27"/>
        <v/>
      </c>
      <c r="J33" s="198" t="str">
        <f t="shared" ca="1" si="28"/>
        <v/>
      </c>
      <c r="K33" s="199" t="str">
        <f t="shared" si="29"/>
        <v/>
      </c>
    </row>
    <row r="34" spans="1:11" ht="12" hidden="1" customHeight="1">
      <c r="A34" s="196"/>
      <c r="B34" s="196" t="str">
        <f t="shared" si="20"/>
        <v/>
      </c>
      <c r="C34" s="104" t="str">
        <f t="shared" ca="1" si="21"/>
        <v/>
      </c>
      <c r="D34" s="180" t="str">
        <f t="shared" ca="1" si="22"/>
        <v/>
      </c>
      <c r="E34" s="181" t="str">
        <f t="shared" ca="1" si="23"/>
        <v/>
      </c>
      <c r="F34" s="197" t="str">
        <f t="shared" ca="1" si="24"/>
        <v/>
      </c>
      <c r="G34" s="197" t="str">
        <f t="shared" si="25"/>
        <v/>
      </c>
      <c r="H34" s="197" t="str">
        <f t="shared" ca="1" si="26"/>
        <v/>
      </c>
      <c r="I34" s="197" t="str">
        <f t="shared" si="27"/>
        <v/>
      </c>
      <c r="J34" s="198" t="str">
        <f t="shared" ca="1" si="28"/>
        <v/>
      </c>
      <c r="K34" s="199" t="str">
        <f t="shared" si="29"/>
        <v/>
      </c>
    </row>
    <row r="35" spans="1:11" ht="12" hidden="1" customHeight="1">
      <c r="A35" s="196"/>
      <c r="B35" s="196" t="str">
        <f t="shared" si="20"/>
        <v/>
      </c>
      <c r="C35" s="104" t="str">
        <f t="shared" ca="1" si="21"/>
        <v/>
      </c>
      <c r="D35" s="180" t="str">
        <f t="shared" ca="1" si="22"/>
        <v/>
      </c>
      <c r="E35" s="181" t="str">
        <f t="shared" ca="1" si="23"/>
        <v/>
      </c>
      <c r="F35" s="197" t="str">
        <f t="shared" ca="1" si="24"/>
        <v/>
      </c>
      <c r="G35" s="197" t="str">
        <f t="shared" si="25"/>
        <v/>
      </c>
      <c r="H35" s="197" t="str">
        <f t="shared" ca="1" si="26"/>
        <v/>
      </c>
      <c r="I35" s="197" t="str">
        <f t="shared" si="27"/>
        <v/>
      </c>
      <c r="J35" s="198" t="str">
        <f t="shared" ca="1" si="28"/>
        <v/>
      </c>
      <c r="K35" s="199" t="str">
        <f t="shared" si="29"/>
        <v/>
      </c>
    </row>
    <row r="36" spans="1:11" ht="12" hidden="1" customHeight="1">
      <c r="A36" s="196"/>
      <c r="B36" s="196" t="str">
        <f t="shared" si="20"/>
        <v/>
      </c>
      <c r="C36" s="104" t="str">
        <f t="shared" ca="1" si="21"/>
        <v/>
      </c>
      <c r="D36" s="180" t="str">
        <f t="shared" ca="1" si="22"/>
        <v/>
      </c>
      <c r="E36" s="181" t="str">
        <f t="shared" ca="1" si="23"/>
        <v/>
      </c>
      <c r="F36" s="197" t="str">
        <f t="shared" ca="1" si="24"/>
        <v/>
      </c>
      <c r="G36" s="197" t="str">
        <f t="shared" si="25"/>
        <v/>
      </c>
      <c r="H36" s="197" t="str">
        <f t="shared" ca="1" si="26"/>
        <v/>
      </c>
      <c r="I36" s="197" t="str">
        <f t="shared" si="27"/>
        <v/>
      </c>
      <c r="J36" s="198" t="str">
        <f t="shared" ca="1" si="28"/>
        <v/>
      </c>
      <c r="K36" s="199" t="str">
        <f t="shared" si="29"/>
        <v/>
      </c>
    </row>
    <row r="37" spans="1:11" ht="12" hidden="1" customHeight="1">
      <c r="A37" s="196"/>
      <c r="B37" s="196" t="str">
        <f t="shared" si="20"/>
        <v/>
      </c>
      <c r="C37" s="104" t="str">
        <f t="shared" ca="1" si="21"/>
        <v/>
      </c>
      <c r="D37" s="180" t="str">
        <f t="shared" ca="1" si="22"/>
        <v/>
      </c>
      <c r="E37" s="181" t="str">
        <f t="shared" ca="1" si="23"/>
        <v/>
      </c>
      <c r="F37" s="197" t="str">
        <f t="shared" ca="1" si="24"/>
        <v/>
      </c>
      <c r="G37" s="197" t="str">
        <f t="shared" si="25"/>
        <v/>
      </c>
      <c r="H37" s="197" t="str">
        <f t="shared" ca="1" si="26"/>
        <v/>
      </c>
      <c r="I37" s="197" t="str">
        <f t="shared" si="27"/>
        <v/>
      </c>
      <c r="J37" s="198" t="str">
        <f t="shared" ca="1" si="28"/>
        <v/>
      </c>
      <c r="K37" s="199" t="str">
        <f t="shared" si="29"/>
        <v/>
      </c>
    </row>
    <row r="38" spans="1:11" ht="12" hidden="1" customHeight="1">
      <c r="A38" s="196"/>
      <c r="B38" s="196" t="str">
        <f t="shared" si="20"/>
        <v/>
      </c>
      <c r="C38" s="104" t="str">
        <f t="shared" ca="1" si="21"/>
        <v/>
      </c>
      <c r="D38" s="180" t="str">
        <f t="shared" ca="1" si="22"/>
        <v/>
      </c>
      <c r="E38" s="181" t="str">
        <f t="shared" ca="1" si="23"/>
        <v/>
      </c>
      <c r="F38" s="197" t="str">
        <f t="shared" ca="1" si="24"/>
        <v/>
      </c>
      <c r="G38" s="197" t="str">
        <f t="shared" si="25"/>
        <v/>
      </c>
      <c r="H38" s="197" t="str">
        <f t="shared" ca="1" si="26"/>
        <v/>
      </c>
      <c r="I38" s="197" t="str">
        <f t="shared" si="27"/>
        <v/>
      </c>
      <c r="J38" s="198" t="str">
        <f t="shared" ca="1" si="28"/>
        <v/>
      </c>
      <c r="K38" s="199" t="str">
        <f t="shared" si="29"/>
        <v/>
      </c>
    </row>
    <row r="39" spans="1:11" ht="12" hidden="1" customHeight="1">
      <c r="A39" s="196"/>
      <c r="B39" s="196" t="str">
        <f t="shared" si="20"/>
        <v/>
      </c>
      <c r="C39" s="104" t="str">
        <f t="shared" ca="1" si="21"/>
        <v/>
      </c>
      <c r="D39" s="180" t="str">
        <f t="shared" ca="1" si="22"/>
        <v/>
      </c>
      <c r="E39" s="181" t="str">
        <f t="shared" ca="1" si="23"/>
        <v/>
      </c>
      <c r="F39" s="197" t="str">
        <f t="shared" ca="1" si="24"/>
        <v/>
      </c>
      <c r="G39" s="197" t="str">
        <f t="shared" si="25"/>
        <v/>
      </c>
      <c r="H39" s="197" t="str">
        <f t="shared" ca="1" si="26"/>
        <v/>
      </c>
      <c r="I39" s="197" t="str">
        <f t="shared" si="27"/>
        <v/>
      </c>
      <c r="J39" s="198" t="str">
        <f t="shared" ca="1" si="28"/>
        <v/>
      </c>
      <c r="K39" s="199" t="str">
        <f t="shared" si="29"/>
        <v/>
      </c>
    </row>
    <row r="40" spans="1:11" ht="12" hidden="1" customHeight="1">
      <c r="A40" s="196"/>
      <c r="B40" s="196" t="str">
        <f t="shared" si="20"/>
        <v/>
      </c>
      <c r="C40" s="104" t="str">
        <f t="shared" ca="1" si="21"/>
        <v/>
      </c>
      <c r="D40" s="180" t="str">
        <f t="shared" ca="1" si="22"/>
        <v/>
      </c>
      <c r="E40" s="181" t="str">
        <f t="shared" ca="1" si="23"/>
        <v/>
      </c>
      <c r="F40" s="197" t="str">
        <f t="shared" ca="1" si="24"/>
        <v/>
      </c>
      <c r="G40" s="197" t="str">
        <f t="shared" si="25"/>
        <v/>
      </c>
      <c r="H40" s="197" t="str">
        <f t="shared" ca="1" si="26"/>
        <v/>
      </c>
      <c r="I40" s="197" t="str">
        <f t="shared" si="27"/>
        <v/>
      </c>
      <c r="J40" s="198" t="str">
        <f t="shared" ca="1" si="28"/>
        <v/>
      </c>
      <c r="K40" s="199" t="str">
        <f t="shared" si="29"/>
        <v/>
      </c>
    </row>
    <row r="41" spans="1:11" ht="12" hidden="1" customHeight="1">
      <c r="A41" s="196"/>
      <c r="B41" s="196" t="str">
        <f t="shared" si="20"/>
        <v/>
      </c>
      <c r="C41" s="104" t="str">
        <f t="shared" ca="1" si="21"/>
        <v/>
      </c>
      <c r="D41" s="180" t="str">
        <f t="shared" ca="1" si="22"/>
        <v/>
      </c>
      <c r="E41" s="181" t="str">
        <f t="shared" ca="1" si="23"/>
        <v/>
      </c>
      <c r="F41" s="197" t="str">
        <f t="shared" ca="1" si="24"/>
        <v/>
      </c>
      <c r="G41" s="197" t="str">
        <f t="shared" si="25"/>
        <v/>
      </c>
      <c r="H41" s="197" t="str">
        <f t="shared" ca="1" si="26"/>
        <v/>
      </c>
      <c r="I41" s="197" t="str">
        <f t="shared" si="27"/>
        <v/>
      </c>
      <c r="J41" s="198" t="str">
        <f t="shared" ca="1" si="28"/>
        <v/>
      </c>
      <c r="K41" s="199" t="str">
        <f t="shared" si="29"/>
        <v/>
      </c>
    </row>
    <row r="42" spans="1:11" ht="12" hidden="1" customHeight="1">
      <c r="A42" s="196"/>
      <c r="B42" s="196" t="str">
        <f t="shared" si="20"/>
        <v/>
      </c>
      <c r="C42" s="104" t="str">
        <f t="shared" ca="1" si="21"/>
        <v/>
      </c>
      <c r="D42" s="180" t="str">
        <f t="shared" ca="1" si="22"/>
        <v/>
      </c>
      <c r="E42" s="181" t="str">
        <f t="shared" ca="1" si="23"/>
        <v/>
      </c>
      <c r="F42" s="197" t="str">
        <f t="shared" ca="1" si="24"/>
        <v/>
      </c>
      <c r="G42" s="197" t="str">
        <f t="shared" si="25"/>
        <v/>
      </c>
      <c r="H42" s="197" t="str">
        <f t="shared" ca="1" si="26"/>
        <v/>
      </c>
      <c r="I42" s="197" t="str">
        <f t="shared" si="27"/>
        <v/>
      </c>
      <c r="J42" s="198" t="str">
        <f t="shared" ca="1" si="28"/>
        <v/>
      </c>
      <c r="K42" s="199" t="str">
        <f t="shared" si="29"/>
        <v/>
      </c>
    </row>
    <row r="43" spans="1:11" ht="12" hidden="1" customHeight="1">
      <c r="A43" s="196"/>
      <c r="B43" s="196" t="str">
        <f t="shared" si="20"/>
        <v/>
      </c>
      <c r="C43" s="104" t="str">
        <f t="shared" ca="1" si="21"/>
        <v/>
      </c>
      <c r="D43" s="180" t="str">
        <f t="shared" ca="1" si="22"/>
        <v/>
      </c>
      <c r="E43" s="181" t="str">
        <f t="shared" ca="1" si="23"/>
        <v/>
      </c>
      <c r="F43" s="197" t="str">
        <f t="shared" ca="1" si="24"/>
        <v/>
      </c>
      <c r="G43" s="197" t="str">
        <f t="shared" si="25"/>
        <v/>
      </c>
      <c r="H43" s="197" t="str">
        <f t="shared" ca="1" si="26"/>
        <v/>
      </c>
      <c r="I43" s="197" t="str">
        <f t="shared" si="27"/>
        <v/>
      </c>
      <c r="J43" s="198" t="str">
        <f t="shared" ca="1" si="28"/>
        <v/>
      </c>
      <c r="K43" s="199" t="str">
        <f t="shared" si="29"/>
        <v/>
      </c>
    </row>
    <row r="44" spans="1:11" ht="12" hidden="1" customHeight="1">
      <c r="A44" s="196"/>
      <c r="B44" s="196" t="str">
        <f t="shared" si="20"/>
        <v/>
      </c>
      <c r="C44" s="104" t="str">
        <f t="shared" ca="1" si="21"/>
        <v/>
      </c>
      <c r="D44" s="180" t="str">
        <f t="shared" ca="1" si="22"/>
        <v/>
      </c>
      <c r="E44" s="181" t="str">
        <f t="shared" ca="1" si="23"/>
        <v/>
      </c>
      <c r="F44" s="197" t="str">
        <f t="shared" ca="1" si="24"/>
        <v/>
      </c>
      <c r="G44" s="197" t="str">
        <f t="shared" si="25"/>
        <v/>
      </c>
      <c r="H44" s="197" t="str">
        <f t="shared" ca="1" si="26"/>
        <v/>
      </c>
      <c r="I44" s="197" t="str">
        <f t="shared" si="27"/>
        <v/>
      </c>
      <c r="J44" s="198" t="str">
        <f t="shared" ca="1" si="28"/>
        <v/>
      </c>
      <c r="K44" s="199" t="str">
        <f t="shared" si="29"/>
        <v/>
      </c>
    </row>
    <row r="45" spans="1:11" ht="12" hidden="1" customHeight="1">
      <c r="A45" s="196"/>
      <c r="B45" s="196" t="str">
        <f t="shared" si="20"/>
        <v/>
      </c>
      <c r="C45" s="104" t="str">
        <f t="shared" ca="1" si="21"/>
        <v/>
      </c>
      <c r="D45" s="180" t="str">
        <f t="shared" ca="1" si="22"/>
        <v/>
      </c>
      <c r="E45" s="181" t="str">
        <f t="shared" ca="1" si="23"/>
        <v/>
      </c>
      <c r="F45" s="197" t="str">
        <f t="shared" ca="1" si="24"/>
        <v/>
      </c>
      <c r="G45" s="197" t="str">
        <f t="shared" si="25"/>
        <v/>
      </c>
      <c r="H45" s="197" t="str">
        <f t="shared" ca="1" si="26"/>
        <v/>
      </c>
      <c r="I45" s="197" t="str">
        <f t="shared" si="27"/>
        <v/>
      </c>
      <c r="J45" s="198" t="str">
        <f t="shared" ca="1" si="28"/>
        <v/>
      </c>
      <c r="K45" s="199" t="str">
        <f t="shared" si="29"/>
        <v/>
      </c>
    </row>
    <row r="46" spans="1:11" ht="12" hidden="1" customHeight="1">
      <c r="A46" s="196"/>
      <c r="B46" s="196" t="str">
        <f t="shared" si="20"/>
        <v/>
      </c>
      <c r="C46" s="104" t="str">
        <f t="shared" ca="1" si="21"/>
        <v/>
      </c>
      <c r="D46" s="180" t="str">
        <f t="shared" ca="1" si="22"/>
        <v/>
      </c>
      <c r="E46" s="181" t="str">
        <f t="shared" ca="1" si="23"/>
        <v/>
      </c>
      <c r="F46" s="197" t="str">
        <f t="shared" ca="1" si="24"/>
        <v/>
      </c>
      <c r="G46" s="197" t="str">
        <f t="shared" si="25"/>
        <v/>
      </c>
      <c r="H46" s="197" t="str">
        <f t="shared" ca="1" si="26"/>
        <v/>
      </c>
      <c r="I46" s="197" t="str">
        <f t="shared" si="27"/>
        <v/>
      </c>
      <c r="J46" s="198" t="str">
        <f t="shared" ca="1" si="28"/>
        <v/>
      </c>
      <c r="K46" s="199" t="str">
        <f t="shared" si="29"/>
        <v/>
      </c>
    </row>
    <row r="47" spans="1:11" ht="12" hidden="1" customHeight="1">
      <c r="A47" s="196"/>
      <c r="B47" s="196" t="str">
        <f t="shared" si="20"/>
        <v/>
      </c>
      <c r="C47" s="104" t="str">
        <f t="shared" ca="1" si="21"/>
        <v/>
      </c>
      <c r="D47" s="180" t="str">
        <f t="shared" ca="1" si="22"/>
        <v/>
      </c>
      <c r="E47" s="181" t="str">
        <f t="shared" ca="1" si="23"/>
        <v/>
      </c>
      <c r="F47" s="197" t="str">
        <f t="shared" ca="1" si="24"/>
        <v/>
      </c>
      <c r="G47" s="197" t="str">
        <f t="shared" si="25"/>
        <v/>
      </c>
      <c r="H47" s="197" t="str">
        <f t="shared" ca="1" si="26"/>
        <v/>
      </c>
      <c r="I47" s="197" t="str">
        <f t="shared" si="27"/>
        <v/>
      </c>
      <c r="J47" s="198" t="str">
        <f t="shared" ca="1" si="28"/>
        <v/>
      </c>
      <c r="K47" s="199" t="str">
        <f t="shared" si="29"/>
        <v/>
      </c>
    </row>
    <row r="48" spans="1:11" ht="12" hidden="1" customHeight="1">
      <c r="A48" s="196"/>
      <c r="B48" s="196" t="str">
        <f t="shared" si="20"/>
        <v/>
      </c>
      <c r="C48" s="104" t="str">
        <f t="shared" ca="1" si="21"/>
        <v/>
      </c>
      <c r="D48" s="180" t="str">
        <f t="shared" ca="1" si="22"/>
        <v/>
      </c>
      <c r="E48" s="181" t="str">
        <f t="shared" ca="1" si="23"/>
        <v/>
      </c>
      <c r="F48" s="197" t="str">
        <f t="shared" ca="1" si="24"/>
        <v/>
      </c>
      <c r="G48" s="197" t="str">
        <f t="shared" si="25"/>
        <v/>
      </c>
      <c r="H48" s="197" t="str">
        <f t="shared" ca="1" si="26"/>
        <v/>
      </c>
      <c r="I48" s="197" t="str">
        <f t="shared" si="27"/>
        <v/>
      </c>
      <c r="J48" s="198" t="str">
        <f t="shared" ca="1" si="28"/>
        <v/>
      </c>
      <c r="K48" s="199" t="str">
        <f t="shared" si="29"/>
        <v/>
      </c>
    </row>
    <row r="49" spans="1:11" ht="12" hidden="1" customHeight="1">
      <c r="A49" s="196"/>
      <c r="B49" s="196" t="str">
        <f t="shared" si="20"/>
        <v/>
      </c>
      <c r="C49" s="104" t="str">
        <f t="shared" ca="1" si="21"/>
        <v/>
      </c>
      <c r="D49" s="180" t="str">
        <f t="shared" ca="1" si="22"/>
        <v/>
      </c>
      <c r="E49" s="181" t="str">
        <f t="shared" ca="1" si="23"/>
        <v/>
      </c>
      <c r="F49" s="197" t="str">
        <f t="shared" ca="1" si="24"/>
        <v/>
      </c>
      <c r="G49" s="197" t="str">
        <f t="shared" si="25"/>
        <v/>
      </c>
      <c r="H49" s="197" t="str">
        <f t="shared" ca="1" si="26"/>
        <v/>
      </c>
      <c r="I49" s="197" t="str">
        <f t="shared" si="27"/>
        <v/>
      </c>
      <c r="J49" s="198" t="str">
        <f t="shared" ca="1" si="28"/>
        <v/>
      </c>
      <c r="K49" s="199" t="str">
        <f t="shared" si="29"/>
        <v/>
      </c>
    </row>
    <row r="50" spans="1:11" ht="12" hidden="1" customHeight="1">
      <c r="A50" s="196"/>
      <c r="B50" s="196" t="str">
        <f t="shared" si="20"/>
        <v/>
      </c>
      <c r="C50" s="104" t="str">
        <f t="shared" ca="1" si="21"/>
        <v/>
      </c>
      <c r="D50" s="180" t="str">
        <f t="shared" ca="1" si="22"/>
        <v/>
      </c>
      <c r="E50" s="181" t="str">
        <f t="shared" ca="1" si="23"/>
        <v/>
      </c>
      <c r="F50" s="197" t="str">
        <f t="shared" ca="1" si="24"/>
        <v/>
      </c>
      <c r="G50" s="197" t="str">
        <f t="shared" si="25"/>
        <v/>
      </c>
      <c r="H50" s="197" t="str">
        <f t="shared" ca="1" si="26"/>
        <v/>
      </c>
      <c r="I50" s="197" t="str">
        <f t="shared" si="27"/>
        <v/>
      </c>
      <c r="J50" s="198" t="str">
        <f t="shared" ca="1" si="28"/>
        <v/>
      </c>
      <c r="K50" s="199" t="str">
        <f t="shared" si="29"/>
        <v/>
      </c>
    </row>
    <row r="51" spans="1:11" ht="12" hidden="1" customHeight="1">
      <c r="A51" s="196"/>
      <c r="B51" s="196" t="str">
        <f t="shared" si="20"/>
        <v/>
      </c>
      <c r="C51" s="104" t="str">
        <f t="shared" ca="1" si="21"/>
        <v/>
      </c>
      <c r="D51" s="180" t="str">
        <f t="shared" ca="1" si="22"/>
        <v/>
      </c>
      <c r="E51" s="181" t="str">
        <f t="shared" ca="1" si="23"/>
        <v/>
      </c>
      <c r="F51" s="197" t="str">
        <f t="shared" ca="1" si="24"/>
        <v/>
      </c>
      <c r="G51" s="197" t="str">
        <f t="shared" si="25"/>
        <v/>
      </c>
      <c r="H51" s="197" t="str">
        <f t="shared" ca="1" si="26"/>
        <v/>
      </c>
      <c r="I51" s="197" t="str">
        <f t="shared" si="27"/>
        <v/>
      </c>
      <c r="J51" s="198" t="str">
        <f t="shared" ca="1" si="28"/>
        <v/>
      </c>
      <c r="K51" s="199" t="str">
        <f t="shared" si="29"/>
        <v/>
      </c>
    </row>
    <row r="52" spans="1:11" ht="12" hidden="1" customHeight="1">
      <c r="A52" s="196"/>
      <c r="B52" s="196" t="str">
        <f t="shared" si="20"/>
        <v/>
      </c>
      <c r="C52" s="104" t="str">
        <f t="shared" ca="1" si="21"/>
        <v/>
      </c>
      <c r="D52" s="180" t="str">
        <f t="shared" ca="1" si="22"/>
        <v/>
      </c>
      <c r="E52" s="181" t="str">
        <f t="shared" ca="1" si="23"/>
        <v/>
      </c>
      <c r="F52" s="197" t="str">
        <f t="shared" ca="1" si="24"/>
        <v/>
      </c>
      <c r="G52" s="197" t="str">
        <f t="shared" si="25"/>
        <v/>
      </c>
      <c r="H52" s="197" t="str">
        <f t="shared" ca="1" si="26"/>
        <v/>
      </c>
      <c r="I52" s="197" t="str">
        <f t="shared" si="27"/>
        <v/>
      </c>
      <c r="J52" s="198" t="str">
        <f t="shared" ca="1" si="28"/>
        <v/>
      </c>
      <c r="K52" s="199" t="str">
        <f t="shared" si="29"/>
        <v/>
      </c>
    </row>
    <row r="53" spans="1:11" ht="12" hidden="1" customHeight="1">
      <c r="A53" s="196"/>
      <c r="B53" s="196" t="str">
        <f t="shared" si="20"/>
        <v/>
      </c>
      <c r="C53" s="104" t="str">
        <f t="shared" ca="1" si="21"/>
        <v/>
      </c>
      <c r="D53" s="180" t="str">
        <f t="shared" ca="1" si="22"/>
        <v/>
      </c>
      <c r="E53" s="181" t="str">
        <f t="shared" ca="1" si="23"/>
        <v/>
      </c>
      <c r="F53" s="197" t="str">
        <f t="shared" ca="1" si="24"/>
        <v/>
      </c>
      <c r="G53" s="197" t="str">
        <f t="shared" si="25"/>
        <v/>
      </c>
      <c r="H53" s="197" t="str">
        <f t="shared" ca="1" si="26"/>
        <v/>
      </c>
      <c r="I53" s="197" t="str">
        <f t="shared" si="27"/>
        <v/>
      </c>
      <c r="J53" s="198" t="str">
        <f t="shared" ca="1" si="28"/>
        <v/>
      </c>
      <c r="K53" s="199" t="str">
        <f t="shared" si="29"/>
        <v/>
      </c>
    </row>
    <row r="54" spans="1:11" ht="12" hidden="1" customHeight="1">
      <c r="A54" s="196"/>
      <c r="B54" s="196" t="str">
        <f t="shared" ref="B54:B55" si="30">IF(A54="","","Studio")</f>
        <v/>
      </c>
      <c r="C54" s="104" t="str">
        <f t="shared" ref="C54:C55" ca="1" si="31">IF($A54="","",IFERROR(INDIRECT("'"&amp;$A54&amp;"'!$B$14"),0))</f>
        <v/>
      </c>
      <c r="D54" s="180" t="str">
        <f t="shared" ref="D54:D55" ca="1" si="32">IF($A54="","",IFERROR(SUMIF(INDIRECT("'"&amp;$A54&amp;"'!A87:A92"),$B54,INDIRECT("'"&amp;$A54&amp;"'!F87:F92")),0))</f>
        <v/>
      </c>
      <c r="E54" s="181" t="str">
        <f t="shared" ref="E54:E55" ca="1" si="33">IF($A54="","",IFERROR(SUMIF(INDIRECT("'"&amp;$A54&amp;"'!A87:A92"),$B54,INDIRECT("'"&amp;$A54&amp;"'!G87:G92")),0))</f>
        <v/>
      </c>
      <c r="F54" s="197" t="str">
        <f t="shared" ref="F54:F55" ca="1" si="34">IF($A54="","",IFERROR(SUMIF(INDIRECT("'"&amp;$A54&amp;"'!A87:A92"),$B54,INDIRECT("'"&amp;$A54&amp;"'!I87:I92")),0))</f>
        <v/>
      </c>
      <c r="G54" s="197" t="str">
        <f t="shared" ref="G54:G55" si="35">IF($A54="","",H54-F54)</f>
        <v/>
      </c>
      <c r="H54" s="197" t="str">
        <f t="shared" ref="H54:H55" ca="1" si="36">IF($A54="","",IFERROR(SUMIF(INDIRECT("'"&amp;$A54&amp;"'!A87:A92"),$B54,INDIRECT("'"&amp;$A54&amp;"'!M87:M92")),0))</f>
        <v/>
      </c>
      <c r="I54" s="197" t="str">
        <f t="shared" ref="I54:I55" si="37">IF($A54="","",J54-H54)</f>
        <v/>
      </c>
      <c r="J54" s="198" t="str">
        <f t="shared" ref="J54:J55" ca="1" si="38">IF($A54="","",IFERROR(SUMIF(INDIRECT("'"&amp;$A54&amp;"'!A87:A92"),$B54,INDIRECT("'"&amp;$A54&amp;"'!V87:V92")),0))</f>
        <v/>
      </c>
      <c r="K54" s="199" t="str">
        <f t="shared" ref="K54:K55" si="39">IF($A54="","",IFERROR(J54/E54,0))</f>
        <v/>
      </c>
    </row>
    <row r="55" spans="1:11" ht="12" hidden="1" customHeight="1">
      <c r="A55" s="196"/>
      <c r="B55" s="196" t="str">
        <f t="shared" si="30"/>
        <v/>
      </c>
      <c r="C55" s="104" t="str">
        <f t="shared" ca="1" si="31"/>
        <v/>
      </c>
      <c r="D55" s="180" t="str">
        <f t="shared" ca="1" si="32"/>
        <v/>
      </c>
      <c r="E55" s="181" t="str">
        <f t="shared" ca="1" si="33"/>
        <v/>
      </c>
      <c r="F55" s="197" t="str">
        <f t="shared" ca="1" si="34"/>
        <v/>
      </c>
      <c r="G55" s="197" t="str">
        <f t="shared" si="35"/>
        <v/>
      </c>
      <c r="H55" s="197" t="str">
        <f t="shared" ca="1" si="36"/>
        <v/>
      </c>
      <c r="I55" s="197" t="str">
        <f t="shared" si="37"/>
        <v/>
      </c>
      <c r="J55" s="198" t="str">
        <f t="shared" ca="1" si="38"/>
        <v/>
      </c>
      <c r="K55" s="199" t="str">
        <f t="shared" si="39"/>
        <v/>
      </c>
    </row>
    <row r="56" spans="1:11" ht="12" hidden="1" customHeight="1">
      <c r="A56" s="196"/>
      <c r="B56" s="196" t="str">
        <f t="shared" ref="B56:B69" si="40">IF(A56="","","Studio")</f>
        <v/>
      </c>
      <c r="C56" s="104" t="str">
        <f t="shared" ref="C56:C69" ca="1" si="41">IF($A56="","",IFERROR(INDIRECT("'"&amp;$A56&amp;"'!$B$14"),0))</f>
        <v/>
      </c>
      <c r="D56" s="180" t="str">
        <f t="shared" ref="D56:D69" ca="1" si="42">IF($A56="","",IFERROR(SUMIF(INDIRECT("'"&amp;$A56&amp;"'!A87:A92"),$B56,INDIRECT("'"&amp;$A56&amp;"'!F87:F92")),0))</f>
        <v/>
      </c>
      <c r="E56" s="181" t="str">
        <f t="shared" ref="E56:E69" ca="1" si="43">IF($A56="","",IFERROR(SUMIF(INDIRECT("'"&amp;$A56&amp;"'!A87:A92"),$B56,INDIRECT("'"&amp;$A56&amp;"'!G87:G92")),0))</f>
        <v/>
      </c>
      <c r="F56" s="197" t="str">
        <f t="shared" ref="F56:F69" ca="1" si="44">IF($A56="","",IFERROR(SUMIF(INDIRECT("'"&amp;$A56&amp;"'!A87:A92"),$B56,INDIRECT("'"&amp;$A56&amp;"'!I87:I92")),0))</f>
        <v/>
      </c>
      <c r="G56" s="197" t="str">
        <f t="shared" ref="G56:G69" si="45">IF($A56="","",H56-F56)</f>
        <v/>
      </c>
      <c r="H56" s="197" t="str">
        <f t="shared" ref="H56:H69" ca="1" si="46">IF($A56="","",IFERROR(SUMIF(INDIRECT("'"&amp;$A56&amp;"'!A87:A92"),$B56,INDIRECT("'"&amp;$A56&amp;"'!M87:M92")),0))</f>
        <v/>
      </c>
      <c r="I56" s="197" t="str">
        <f t="shared" ref="I56:I69" si="47">IF($A56="","",J56-H56)</f>
        <v/>
      </c>
      <c r="J56" s="198" t="str">
        <f t="shared" ref="J56:J69" ca="1" si="48">IF($A56="","",IFERROR(SUMIF(INDIRECT("'"&amp;$A56&amp;"'!A87:A92"),$B56,INDIRECT("'"&amp;$A56&amp;"'!V87:V92")),0))</f>
        <v/>
      </c>
      <c r="K56" s="199" t="str">
        <f t="shared" ref="K56:K69" si="49">IF($A56="","",IFERROR(J56/E56,0))</f>
        <v/>
      </c>
    </row>
    <row r="57" spans="1:11" ht="12" hidden="1" customHeight="1">
      <c r="A57" s="196"/>
      <c r="B57" s="196" t="str">
        <f t="shared" si="40"/>
        <v/>
      </c>
      <c r="C57" s="104" t="str">
        <f t="shared" ca="1" si="41"/>
        <v/>
      </c>
      <c r="D57" s="180" t="str">
        <f t="shared" ca="1" si="42"/>
        <v/>
      </c>
      <c r="E57" s="181" t="str">
        <f t="shared" ca="1" si="43"/>
        <v/>
      </c>
      <c r="F57" s="197" t="str">
        <f t="shared" ca="1" si="44"/>
        <v/>
      </c>
      <c r="G57" s="197" t="str">
        <f t="shared" si="45"/>
        <v/>
      </c>
      <c r="H57" s="197" t="str">
        <f t="shared" ca="1" si="46"/>
        <v/>
      </c>
      <c r="I57" s="197" t="str">
        <f t="shared" si="47"/>
        <v/>
      </c>
      <c r="J57" s="198" t="str">
        <f t="shared" ca="1" si="48"/>
        <v/>
      </c>
      <c r="K57" s="199" t="str">
        <f t="shared" si="49"/>
        <v/>
      </c>
    </row>
    <row r="58" spans="1:11" ht="12" hidden="1" customHeight="1">
      <c r="A58" s="196"/>
      <c r="B58" s="196" t="str">
        <f t="shared" si="40"/>
        <v/>
      </c>
      <c r="C58" s="104" t="str">
        <f t="shared" ca="1" si="41"/>
        <v/>
      </c>
      <c r="D58" s="180" t="str">
        <f t="shared" ca="1" si="42"/>
        <v/>
      </c>
      <c r="E58" s="181" t="str">
        <f t="shared" ca="1" si="43"/>
        <v/>
      </c>
      <c r="F58" s="197" t="str">
        <f t="shared" ca="1" si="44"/>
        <v/>
      </c>
      <c r="G58" s="197" t="str">
        <f t="shared" si="45"/>
        <v/>
      </c>
      <c r="H58" s="197" t="str">
        <f t="shared" ca="1" si="46"/>
        <v/>
      </c>
      <c r="I58" s="197" t="str">
        <f t="shared" si="47"/>
        <v/>
      </c>
      <c r="J58" s="198" t="str">
        <f t="shared" ca="1" si="48"/>
        <v/>
      </c>
      <c r="K58" s="199" t="str">
        <f t="shared" si="49"/>
        <v/>
      </c>
    </row>
    <row r="59" spans="1:11" ht="12" hidden="1" customHeight="1">
      <c r="A59" s="196"/>
      <c r="B59" s="196" t="str">
        <f t="shared" si="40"/>
        <v/>
      </c>
      <c r="C59" s="104" t="str">
        <f t="shared" ca="1" si="41"/>
        <v/>
      </c>
      <c r="D59" s="180" t="str">
        <f t="shared" ca="1" si="42"/>
        <v/>
      </c>
      <c r="E59" s="181" t="str">
        <f t="shared" ca="1" si="43"/>
        <v/>
      </c>
      <c r="F59" s="197" t="str">
        <f t="shared" ca="1" si="44"/>
        <v/>
      </c>
      <c r="G59" s="197" t="str">
        <f t="shared" si="45"/>
        <v/>
      </c>
      <c r="H59" s="197" t="str">
        <f t="shared" ca="1" si="46"/>
        <v/>
      </c>
      <c r="I59" s="197" t="str">
        <f t="shared" si="47"/>
        <v/>
      </c>
      <c r="J59" s="198" t="str">
        <f t="shared" ca="1" si="48"/>
        <v/>
      </c>
      <c r="K59" s="199" t="str">
        <f t="shared" si="49"/>
        <v/>
      </c>
    </row>
    <row r="60" spans="1:11" ht="12" hidden="1" customHeight="1">
      <c r="A60" s="196"/>
      <c r="B60" s="196" t="str">
        <f t="shared" si="40"/>
        <v/>
      </c>
      <c r="C60" s="104" t="str">
        <f t="shared" ca="1" si="41"/>
        <v/>
      </c>
      <c r="D60" s="180" t="str">
        <f t="shared" ca="1" si="42"/>
        <v/>
      </c>
      <c r="E60" s="181" t="str">
        <f t="shared" ca="1" si="43"/>
        <v/>
      </c>
      <c r="F60" s="197" t="str">
        <f t="shared" ca="1" si="44"/>
        <v/>
      </c>
      <c r="G60" s="197" t="str">
        <f t="shared" si="45"/>
        <v/>
      </c>
      <c r="H60" s="197" t="str">
        <f t="shared" ca="1" si="46"/>
        <v/>
      </c>
      <c r="I60" s="197" t="str">
        <f t="shared" si="47"/>
        <v/>
      </c>
      <c r="J60" s="198" t="str">
        <f t="shared" ca="1" si="48"/>
        <v/>
      </c>
      <c r="K60" s="199" t="str">
        <f t="shared" si="49"/>
        <v/>
      </c>
    </row>
    <row r="61" spans="1:11" ht="12" hidden="1" customHeight="1">
      <c r="A61" s="196"/>
      <c r="B61" s="196" t="str">
        <f t="shared" si="40"/>
        <v/>
      </c>
      <c r="C61" s="104" t="str">
        <f t="shared" ca="1" si="41"/>
        <v/>
      </c>
      <c r="D61" s="180" t="str">
        <f t="shared" ca="1" si="42"/>
        <v/>
      </c>
      <c r="E61" s="181" t="str">
        <f t="shared" ca="1" si="43"/>
        <v/>
      </c>
      <c r="F61" s="197" t="str">
        <f t="shared" ca="1" si="44"/>
        <v/>
      </c>
      <c r="G61" s="197" t="str">
        <f t="shared" si="45"/>
        <v/>
      </c>
      <c r="H61" s="197" t="str">
        <f t="shared" ca="1" si="46"/>
        <v/>
      </c>
      <c r="I61" s="197" t="str">
        <f t="shared" si="47"/>
        <v/>
      </c>
      <c r="J61" s="198" t="str">
        <f t="shared" ca="1" si="48"/>
        <v/>
      </c>
      <c r="K61" s="199" t="str">
        <f t="shared" si="49"/>
        <v/>
      </c>
    </row>
    <row r="62" spans="1:11" ht="12" hidden="1" customHeight="1">
      <c r="A62" s="196"/>
      <c r="B62" s="196" t="str">
        <f t="shared" si="40"/>
        <v/>
      </c>
      <c r="C62" s="104" t="str">
        <f t="shared" ca="1" si="41"/>
        <v/>
      </c>
      <c r="D62" s="180" t="str">
        <f t="shared" ca="1" si="42"/>
        <v/>
      </c>
      <c r="E62" s="181" t="str">
        <f t="shared" ca="1" si="43"/>
        <v/>
      </c>
      <c r="F62" s="197" t="str">
        <f t="shared" ca="1" si="44"/>
        <v/>
      </c>
      <c r="G62" s="197" t="str">
        <f t="shared" si="45"/>
        <v/>
      </c>
      <c r="H62" s="197" t="str">
        <f t="shared" ca="1" si="46"/>
        <v/>
      </c>
      <c r="I62" s="197" t="str">
        <f t="shared" si="47"/>
        <v/>
      </c>
      <c r="J62" s="198" t="str">
        <f t="shared" ca="1" si="48"/>
        <v/>
      </c>
      <c r="K62" s="199" t="str">
        <f t="shared" si="49"/>
        <v/>
      </c>
    </row>
    <row r="63" spans="1:11" ht="12" hidden="1" customHeight="1">
      <c r="A63" s="196"/>
      <c r="B63" s="196" t="str">
        <f t="shared" si="40"/>
        <v/>
      </c>
      <c r="C63" s="104" t="str">
        <f t="shared" ca="1" si="41"/>
        <v/>
      </c>
      <c r="D63" s="180" t="str">
        <f t="shared" ca="1" si="42"/>
        <v/>
      </c>
      <c r="E63" s="181" t="str">
        <f t="shared" ca="1" si="43"/>
        <v/>
      </c>
      <c r="F63" s="197" t="str">
        <f t="shared" ca="1" si="44"/>
        <v/>
      </c>
      <c r="G63" s="197" t="str">
        <f t="shared" si="45"/>
        <v/>
      </c>
      <c r="H63" s="197" t="str">
        <f t="shared" ca="1" si="46"/>
        <v/>
      </c>
      <c r="I63" s="197" t="str">
        <f t="shared" si="47"/>
        <v/>
      </c>
      <c r="J63" s="198" t="str">
        <f t="shared" ca="1" si="48"/>
        <v/>
      </c>
      <c r="K63" s="199" t="str">
        <f t="shared" si="49"/>
        <v/>
      </c>
    </row>
    <row r="64" spans="1:11" ht="12" hidden="1" customHeight="1">
      <c r="A64" s="196"/>
      <c r="B64" s="196" t="str">
        <f t="shared" si="40"/>
        <v/>
      </c>
      <c r="C64" s="104" t="str">
        <f t="shared" ca="1" si="41"/>
        <v/>
      </c>
      <c r="D64" s="180" t="str">
        <f t="shared" ca="1" si="42"/>
        <v/>
      </c>
      <c r="E64" s="181" t="str">
        <f t="shared" ca="1" si="43"/>
        <v/>
      </c>
      <c r="F64" s="197" t="str">
        <f t="shared" ca="1" si="44"/>
        <v/>
      </c>
      <c r="G64" s="197" t="str">
        <f t="shared" si="45"/>
        <v/>
      </c>
      <c r="H64" s="197" t="str">
        <f t="shared" ca="1" si="46"/>
        <v/>
      </c>
      <c r="I64" s="197" t="str">
        <f t="shared" si="47"/>
        <v/>
      </c>
      <c r="J64" s="198" t="str">
        <f t="shared" ca="1" si="48"/>
        <v/>
      </c>
      <c r="K64" s="199" t="str">
        <f t="shared" si="49"/>
        <v/>
      </c>
    </row>
    <row r="65" spans="1:11" ht="12" hidden="1" customHeight="1">
      <c r="A65" s="196"/>
      <c r="B65" s="196" t="str">
        <f t="shared" si="40"/>
        <v/>
      </c>
      <c r="C65" s="104" t="str">
        <f t="shared" ca="1" si="41"/>
        <v/>
      </c>
      <c r="D65" s="180" t="str">
        <f t="shared" ca="1" si="42"/>
        <v/>
      </c>
      <c r="E65" s="181" t="str">
        <f t="shared" ca="1" si="43"/>
        <v/>
      </c>
      <c r="F65" s="197" t="str">
        <f t="shared" ca="1" si="44"/>
        <v/>
      </c>
      <c r="G65" s="197" t="str">
        <f t="shared" si="45"/>
        <v/>
      </c>
      <c r="H65" s="197" t="str">
        <f t="shared" ca="1" si="46"/>
        <v/>
      </c>
      <c r="I65" s="197" t="str">
        <f t="shared" si="47"/>
        <v/>
      </c>
      <c r="J65" s="198" t="str">
        <f t="shared" ca="1" si="48"/>
        <v/>
      </c>
      <c r="K65" s="199" t="str">
        <f t="shared" si="49"/>
        <v/>
      </c>
    </row>
    <row r="66" spans="1:11" ht="12" hidden="1" customHeight="1">
      <c r="A66" s="196"/>
      <c r="B66" s="196" t="str">
        <f t="shared" si="40"/>
        <v/>
      </c>
      <c r="C66" s="104" t="str">
        <f t="shared" ca="1" si="41"/>
        <v/>
      </c>
      <c r="D66" s="180" t="str">
        <f t="shared" ca="1" si="42"/>
        <v/>
      </c>
      <c r="E66" s="181" t="str">
        <f t="shared" ca="1" si="43"/>
        <v/>
      </c>
      <c r="F66" s="197" t="str">
        <f t="shared" ca="1" si="44"/>
        <v/>
      </c>
      <c r="G66" s="197" t="str">
        <f t="shared" si="45"/>
        <v/>
      </c>
      <c r="H66" s="197" t="str">
        <f t="shared" ca="1" si="46"/>
        <v/>
      </c>
      <c r="I66" s="197" t="str">
        <f t="shared" si="47"/>
        <v/>
      </c>
      <c r="J66" s="198" t="str">
        <f t="shared" ca="1" si="48"/>
        <v/>
      </c>
      <c r="K66" s="199" t="str">
        <f t="shared" si="49"/>
        <v/>
      </c>
    </row>
    <row r="67" spans="1:11" ht="12" hidden="1" customHeight="1">
      <c r="A67" s="196"/>
      <c r="B67" s="196" t="str">
        <f t="shared" si="40"/>
        <v/>
      </c>
      <c r="C67" s="104" t="str">
        <f t="shared" ca="1" si="41"/>
        <v/>
      </c>
      <c r="D67" s="180" t="str">
        <f t="shared" ca="1" si="42"/>
        <v/>
      </c>
      <c r="E67" s="181" t="str">
        <f t="shared" ca="1" si="43"/>
        <v/>
      </c>
      <c r="F67" s="197" t="str">
        <f t="shared" ca="1" si="44"/>
        <v/>
      </c>
      <c r="G67" s="197" t="str">
        <f t="shared" si="45"/>
        <v/>
      </c>
      <c r="H67" s="197" t="str">
        <f t="shared" ca="1" si="46"/>
        <v/>
      </c>
      <c r="I67" s="197" t="str">
        <f t="shared" si="47"/>
        <v/>
      </c>
      <c r="J67" s="198" t="str">
        <f t="shared" ca="1" si="48"/>
        <v/>
      </c>
      <c r="K67" s="199" t="str">
        <f t="shared" si="49"/>
        <v/>
      </c>
    </row>
    <row r="68" spans="1:11" ht="12" hidden="1" customHeight="1">
      <c r="A68" s="196"/>
      <c r="B68" s="196" t="str">
        <f t="shared" si="40"/>
        <v/>
      </c>
      <c r="C68" s="104" t="str">
        <f t="shared" ca="1" si="41"/>
        <v/>
      </c>
      <c r="D68" s="180" t="str">
        <f t="shared" ca="1" si="42"/>
        <v/>
      </c>
      <c r="E68" s="181" t="str">
        <f t="shared" ca="1" si="43"/>
        <v/>
      </c>
      <c r="F68" s="197" t="str">
        <f t="shared" ca="1" si="44"/>
        <v/>
      </c>
      <c r="G68" s="197" t="str">
        <f t="shared" si="45"/>
        <v/>
      </c>
      <c r="H68" s="197" t="str">
        <f t="shared" ca="1" si="46"/>
        <v/>
      </c>
      <c r="I68" s="197" t="str">
        <f t="shared" si="47"/>
        <v/>
      </c>
      <c r="J68" s="198" t="str">
        <f t="shared" ca="1" si="48"/>
        <v/>
      </c>
      <c r="K68" s="199" t="str">
        <f t="shared" si="49"/>
        <v/>
      </c>
    </row>
    <row r="69" spans="1:11" ht="12" hidden="1" customHeight="1">
      <c r="A69" s="196"/>
      <c r="B69" s="196" t="str">
        <f t="shared" si="40"/>
        <v/>
      </c>
      <c r="C69" s="104" t="str">
        <f t="shared" ca="1" si="41"/>
        <v/>
      </c>
      <c r="D69" s="180" t="str">
        <f t="shared" ca="1" si="42"/>
        <v/>
      </c>
      <c r="E69" s="181" t="str">
        <f t="shared" ca="1" si="43"/>
        <v/>
      </c>
      <c r="F69" s="197" t="str">
        <f t="shared" ca="1" si="44"/>
        <v/>
      </c>
      <c r="G69" s="197" t="str">
        <f t="shared" si="45"/>
        <v/>
      </c>
      <c r="H69" s="197" t="str">
        <f t="shared" ca="1" si="46"/>
        <v/>
      </c>
      <c r="I69" s="197" t="str">
        <f t="shared" si="47"/>
        <v/>
      </c>
      <c r="J69" s="198" t="str">
        <f t="shared" ca="1" si="48"/>
        <v/>
      </c>
      <c r="K69" s="199" t="str">
        <f t="shared" si="49"/>
        <v/>
      </c>
    </row>
    <row r="70" spans="1:11" ht="12" hidden="1" customHeight="1">
      <c r="A70" s="196"/>
      <c r="B70" s="196" t="str">
        <f t="shared" ref="B70:B100" si="50">IF(A70="","","Studio")</f>
        <v/>
      </c>
      <c r="C70" s="104" t="str">
        <f t="shared" ref="C70:C100" ca="1" si="51">IF($A70="","",IFERROR(INDIRECT("'"&amp;$A70&amp;"'!$B$14"),0))</f>
        <v/>
      </c>
      <c r="D70" s="180" t="str">
        <f t="shared" ref="D70:D100" ca="1" si="52">IF($A70="","",IFERROR(SUMIF(INDIRECT("'"&amp;$A70&amp;"'!A87:A92"),$B70,INDIRECT("'"&amp;$A70&amp;"'!F87:F92")),0))</f>
        <v/>
      </c>
      <c r="E70" s="181" t="str">
        <f t="shared" ref="E70:E100" ca="1" si="53">IF($A70="","",IFERROR(SUMIF(INDIRECT("'"&amp;$A70&amp;"'!A87:A92"),$B70,INDIRECT("'"&amp;$A70&amp;"'!G87:G92")),0))</f>
        <v/>
      </c>
      <c r="F70" s="197" t="str">
        <f t="shared" ref="F70:F100" ca="1" si="54">IF($A70="","",IFERROR(SUMIF(INDIRECT("'"&amp;$A70&amp;"'!A87:A92"),$B70,INDIRECT("'"&amp;$A70&amp;"'!I87:I92")),0))</f>
        <v/>
      </c>
      <c r="G70" s="197" t="str">
        <f t="shared" ref="G70:G100" si="55">IF($A70="","",H70-F70)</f>
        <v/>
      </c>
      <c r="H70" s="197" t="str">
        <f t="shared" ref="H70:H100" ca="1" si="56">IF($A70="","",IFERROR(SUMIF(INDIRECT("'"&amp;$A70&amp;"'!A87:A92"),$B70,INDIRECT("'"&amp;$A70&amp;"'!M87:M92")),0))</f>
        <v/>
      </c>
      <c r="I70" s="197" t="str">
        <f t="shared" ref="I70:I100" si="57">IF($A70="","",J70-H70)</f>
        <v/>
      </c>
      <c r="J70" s="198" t="str">
        <f t="shared" ref="J70:J100" ca="1" si="58">IF($A70="","",IFERROR(SUMIF(INDIRECT("'"&amp;$A70&amp;"'!A87:A92"),$B70,INDIRECT("'"&amp;$A70&amp;"'!V87:V92")),0))</f>
        <v/>
      </c>
      <c r="K70" s="199" t="str">
        <f t="shared" ref="K70:K100" si="59">IF($A70="","",IFERROR(J70/E70,0))</f>
        <v/>
      </c>
    </row>
    <row r="71" spans="1:11" ht="12" hidden="1" customHeight="1">
      <c r="A71" s="196"/>
      <c r="B71" s="196" t="str">
        <f t="shared" si="50"/>
        <v/>
      </c>
      <c r="C71" s="104" t="str">
        <f t="shared" ca="1" si="51"/>
        <v/>
      </c>
      <c r="D71" s="180" t="str">
        <f t="shared" ca="1" si="52"/>
        <v/>
      </c>
      <c r="E71" s="181" t="str">
        <f t="shared" ca="1" si="53"/>
        <v/>
      </c>
      <c r="F71" s="197" t="str">
        <f t="shared" ca="1" si="54"/>
        <v/>
      </c>
      <c r="G71" s="197" t="str">
        <f t="shared" si="55"/>
        <v/>
      </c>
      <c r="H71" s="197" t="str">
        <f t="shared" ca="1" si="56"/>
        <v/>
      </c>
      <c r="I71" s="197" t="str">
        <f t="shared" si="57"/>
        <v/>
      </c>
      <c r="J71" s="198" t="str">
        <f t="shared" ca="1" si="58"/>
        <v/>
      </c>
      <c r="K71" s="199" t="str">
        <f t="shared" si="59"/>
        <v/>
      </c>
    </row>
    <row r="72" spans="1:11" ht="12" hidden="1" customHeight="1">
      <c r="A72" s="196"/>
      <c r="B72" s="196" t="str">
        <f t="shared" si="50"/>
        <v/>
      </c>
      <c r="C72" s="104" t="str">
        <f t="shared" ca="1" si="51"/>
        <v/>
      </c>
      <c r="D72" s="180" t="str">
        <f t="shared" ca="1" si="52"/>
        <v/>
      </c>
      <c r="E72" s="181" t="str">
        <f t="shared" ca="1" si="53"/>
        <v/>
      </c>
      <c r="F72" s="197" t="str">
        <f t="shared" ca="1" si="54"/>
        <v/>
      </c>
      <c r="G72" s="197" t="str">
        <f t="shared" si="55"/>
        <v/>
      </c>
      <c r="H72" s="197" t="str">
        <f t="shared" ca="1" si="56"/>
        <v/>
      </c>
      <c r="I72" s="197" t="str">
        <f t="shared" si="57"/>
        <v/>
      </c>
      <c r="J72" s="198" t="str">
        <f t="shared" ca="1" si="58"/>
        <v/>
      </c>
      <c r="K72" s="199" t="str">
        <f t="shared" si="59"/>
        <v/>
      </c>
    </row>
    <row r="73" spans="1:11" ht="12" hidden="1" customHeight="1">
      <c r="A73" s="196"/>
      <c r="B73" s="196" t="str">
        <f t="shared" si="50"/>
        <v/>
      </c>
      <c r="C73" s="104" t="str">
        <f t="shared" ca="1" si="51"/>
        <v/>
      </c>
      <c r="D73" s="180" t="str">
        <f t="shared" ca="1" si="52"/>
        <v/>
      </c>
      <c r="E73" s="181" t="str">
        <f t="shared" ca="1" si="53"/>
        <v/>
      </c>
      <c r="F73" s="197" t="str">
        <f t="shared" ca="1" si="54"/>
        <v/>
      </c>
      <c r="G73" s="197" t="str">
        <f t="shared" si="55"/>
        <v/>
      </c>
      <c r="H73" s="197" t="str">
        <f t="shared" ca="1" si="56"/>
        <v/>
      </c>
      <c r="I73" s="197" t="str">
        <f t="shared" si="57"/>
        <v/>
      </c>
      <c r="J73" s="198" t="str">
        <f t="shared" ca="1" si="58"/>
        <v/>
      </c>
      <c r="K73" s="199" t="str">
        <f t="shared" si="59"/>
        <v/>
      </c>
    </row>
    <row r="74" spans="1:11" ht="12" hidden="1" customHeight="1">
      <c r="A74" s="196"/>
      <c r="B74" s="196" t="str">
        <f t="shared" si="50"/>
        <v/>
      </c>
      <c r="C74" s="104" t="str">
        <f t="shared" ca="1" si="51"/>
        <v/>
      </c>
      <c r="D74" s="180" t="str">
        <f t="shared" ca="1" si="52"/>
        <v/>
      </c>
      <c r="E74" s="181" t="str">
        <f t="shared" ca="1" si="53"/>
        <v/>
      </c>
      <c r="F74" s="197" t="str">
        <f t="shared" ca="1" si="54"/>
        <v/>
      </c>
      <c r="G74" s="197" t="str">
        <f t="shared" si="55"/>
        <v/>
      </c>
      <c r="H74" s="197" t="str">
        <f t="shared" ca="1" si="56"/>
        <v/>
      </c>
      <c r="I74" s="197" t="str">
        <f t="shared" si="57"/>
        <v/>
      </c>
      <c r="J74" s="198" t="str">
        <f t="shared" ca="1" si="58"/>
        <v/>
      </c>
      <c r="K74" s="199" t="str">
        <f t="shared" si="59"/>
        <v/>
      </c>
    </row>
    <row r="75" spans="1:11" ht="12" hidden="1" customHeight="1">
      <c r="A75" s="196"/>
      <c r="B75" s="196" t="str">
        <f t="shared" si="50"/>
        <v/>
      </c>
      <c r="C75" s="104" t="str">
        <f t="shared" ca="1" si="51"/>
        <v/>
      </c>
      <c r="D75" s="180" t="str">
        <f t="shared" ca="1" si="52"/>
        <v/>
      </c>
      <c r="E75" s="181" t="str">
        <f t="shared" ca="1" si="53"/>
        <v/>
      </c>
      <c r="F75" s="197" t="str">
        <f t="shared" ca="1" si="54"/>
        <v/>
      </c>
      <c r="G75" s="197" t="str">
        <f t="shared" si="55"/>
        <v/>
      </c>
      <c r="H75" s="197" t="str">
        <f t="shared" ca="1" si="56"/>
        <v/>
      </c>
      <c r="I75" s="197" t="str">
        <f t="shared" si="57"/>
        <v/>
      </c>
      <c r="J75" s="198" t="str">
        <f t="shared" ca="1" si="58"/>
        <v/>
      </c>
      <c r="K75" s="199" t="str">
        <f t="shared" si="59"/>
        <v/>
      </c>
    </row>
    <row r="76" spans="1:11" ht="12" hidden="1" customHeight="1">
      <c r="A76" s="196"/>
      <c r="B76" s="196" t="str">
        <f t="shared" si="50"/>
        <v/>
      </c>
      <c r="C76" s="104" t="str">
        <f t="shared" ca="1" si="51"/>
        <v/>
      </c>
      <c r="D76" s="180" t="str">
        <f t="shared" ca="1" si="52"/>
        <v/>
      </c>
      <c r="E76" s="181" t="str">
        <f t="shared" ca="1" si="53"/>
        <v/>
      </c>
      <c r="F76" s="197" t="str">
        <f t="shared" ca="1" si="54"/>
        <v/>
      </c>
      <c r="G76" s="197" t="str">
        <f t="shared" si="55"/>
        <v/>
      </c>
      <c r="H76" s="197" t="str">
        <f t="shared" ca="1" si="56"/>
        <v/>
      </c>
      <c r="I76" s="197" t="str">
        <f t="shared" si="57"/>
        <v/>
      </c>
      <c r="J76" s="198" t="str">
        <f t="shared" ca="1" si="58"/>
        <v/>
      </c>
      <c r="K76" s="199" t="str">
        <f t="shared" si="59"/>
        <v/>
      </c>
    </row>
    <row r="77" spans="1:11" ht="12" hidden="1" customHeight="1">
      <c r="A77" s="196"/>
      <c r="B77" s="196" t="str">
        <f t="shared" si="50"/>
        <v/>
      </c>
      <c r="C77" s="104" t="str">
        <f t="shared" ca="1" si="51"/>
        <v/>
      </c>
      <c r="D77" s="180" t="str">
        <f t="shared" ca="1" si="52"/>
        <v/>
      </c>
      <c r="E77" s="181" t="str">
        <f t="shared" ca="1" si="53"/>
        <v/>
      </c>
      <c r="F77" s="197" t="str">
        <f t="shared" ca="1" si="54"/>
        <v/>
      </c>
      <c r="G77" s="197" t="str">
        <f t="shared" si="55"/>
        <v/>
      </c>
      <c r="H77" s="197" t="str">
        <f t="shared" ca="1" si="56"/>
        <v/>
      </c>
      <c r="I77" s="197" t="str">
        <f t="shared" si="57"/>
        <v/>
      </c>
      <c r="J77" s="198" t="str">
        <f t="shared" ca="1" si="58"/>
        <v/>
      </c>
      <c r="K77" s="199" t="str">
        <f t="shared" si="59"/>
        <v/>
      </c>
    </row>
    <row r="78" spans="1:11" ht="12" hidden="1" customHeight="1">
      <c r="A78" s="196"/>
      <c r="B78" s="196" t="str">
        <f t="shared" si="50"/>
        <v/>
      </c>
      <c r="C78" s="104" t="str">
        <f t="shared" ca="1" si="51"/>
        <v/>
      </c>
      <c r="D78" s="180" t="str">
        <f t="shared" ca="1" si="52"/>
        <v/>
      </c>
      <c r="E78" s="181" t="str">
        <f t="shared" ca="1" si="53"/>
        <v/>
      </c>
      <c r="F78" s="197" t="str">
        <f t="shared" ca="1" si="54"/>
        <v/>
      </c>
      <c r="G78" s="197" t="str">
        <f t="shared" si="55"/>
        <v/>
      </c>
      <c r="H78" s="197" t="str">
        <f t="shared" ca="1" si="56"/>
        <v/>
      </c>
      <c r="I78" s="197" t="str">
        <f t="shared" si="57"/>
        <v/>
      </c>
      <c r="J78" s="198" t="str">
        <f t="shared" ca="1" si="58"/>
        <v/>
      </c>
      <c r="K78" s="199" t="str">
        <f t="shared" si="59"/>
        <v/>
      </c>
    </row>
    <row r="79" spans="1:11" ht="12" hidden="1" customHeight="1">
      <c r="A79" s="196"/>
      <c r="B79" s="196" t="str">
        <f t="shared" si="50"/>
        <v/>
      </c>
      <c r="C79" s="104" t="str">
        <f t="shared" ca="1" si="51"/>
        <v/>
      </c>
      <c r="D79" s="180" t="str">
        <f t="shared" ca="1" si="52"/>
        <v/>
      </c>
      <c r="E79" s="181" t="str">
        <f t="shared" ca="1" si="53"/>
        <v/>
      </c>
      <c r="F79" s="197" t="str">
        <f t="shared" ca="1" si="54"/>
        <v/>
      </c>
      <c r="G79" s="197" t="str">
        <f t="shared" si="55"/>
        <v/>
      </c>
      <c r="H79" s="197" t="str">
        <f t="shared" ca="1" si="56"/>
        <v/>
      </c>
      <c r="I79" s="197" t="str">
        <f t="shared" si="57"/>
        <v/>
      </c>
      <c r="J79" s="198" t="str">
        <f t="shared" ca="1" si="58"/>
        <v/>
      </c>
      <c r="K79" s="199" t="str">
        <f t="shared" si="59"/>
        <v/>
      </c>
    </row>
    <row r="80" spans="1:11" ht="12" hidden="1" customHeight="1">
      <c r="A80" s="4"/>
      <c r="B80" s="196" t="str">
        <f t="shared" si="50"/>
        <v/>
      </c>
      <c r="C80" s="104" t="str">
        <f t="shared" ca="1" si="51"/>
        <v/>
      </c>
      <c r="D80" s="180" t="str">
        <f t="shared" ca="1" si="52"/>
        <v/>
      </c>
      <c r="E80" s="181" t="str">
        <f t="shared" ca="1" si="53"/>
        <v/>
      </c>
      <c r="F80" s="197" t="str">
        <f t="shared" ca="1" si="54"/>
        <v/>
      </c>
      <c r="G80" s="197" t="str">
        <f t="shared" si="55"/>
        <v/>
      </c>
      <c r="H80" s="197" t="str">
        <f t="shared" ca="1" si="56"/>
        <v/>
      </c>
      <c r="I80" s="197" t="str">
        <f t="shared" si="57"/>
        <v/>
      </c>
      <c r="J80" s="198" t="str">
        <f t="shared" ca="1" si="58"/>
        <v/>
      </c>
      <c r="K80" s="199" t="str">
        <f t="shared" si="59"/>
        <v/>
      </c>
    </row>
    <row r="81" spans="1:11" ht="12" hidden="1" customHeight="1">
      <c r="B81" s="196" t="str">
        <f t="shared" si="50"/>
        <v/>
      </c>
      <c r="C81" s="104" t="str">
        <f t="shared" ca="1" si="51"/>
        <v/>
      </c>
      <c r="D81" s="180" t="str">
        <f t="shared" ca="1" si="52"/>
        <v/>
      </c>
      <c r="E81" s="181" t="str">
        <f t="shared" ca="1" si="53"/>
        <v/>
      </c>
      <c r="F81" s="197" t="str">
        <f t="shared" ca="1" si="54"/>
        <v/>
      </c>
      <c r="G81" s="197" t="str">
        <f t="shared" si="55"/>
        <v/>
      </c>
      <c r="H81" s="197" t="str">
        <f t="shared" ca="1" si="56"/>
        <v/>
      </c>
      <c r="I81" s="197" t="str">
        <f t="shared" si="57"/>
        <v/>
      </c>
      <c r="J81" s="198" t="str">
        <f t="shared" ca="1" si="58"/>
        <v/>
      </c>
      <c r="K81" s="199" t="str">
        <f t="shared" si="59"/>
        <v/>
      </c>
    </row>
    <row r="82" spans="1:11" ht="12" hidden="1" customHeight="1">
      <c r="B82" s="196" t="str">
        <f t="shared" si="50"/>
        <v/>
      </c>
      <c r="C82" s="104" t="str">
        <f t="shared" ca="1" si="51"/>
        <v/>
      </c>
      <c r="D82" s="180" t="str">
        <f t="shared" ca="1" si="52"/>
        <v/>
      </c>
      <c r="E82" s="181" t="str">
        <f t="shared" ca="1" si="53"/>
        <v/>
      </c>
      <c r="F82" s="197" t="str">
        <f t="shared" ca="1" si="54"/>
        <v/>
      </c>
      <c r="G82" s="197" t="str">
        <f t="shared" si="55"/>
        <v/>
      </c>
      <c r="H82" s="197" t="str">
        <f t="shared" ca="1" si="56"/>
        <v/>
      </c>
      <c r="I82" s="197" t="str">
        <f t="shared" si="57"/>
        <v/>
      </c>
      <c r="J82" s="198" t="str">
        <f t="shared" ca="1" si="58"/>
        <v/>
      </c>
      <c r="K82" s="199" t="str">
        <f t="shared" si="59"/>
        <v/>
      </c>
    </row>
    <row r="83" spans="1:11" ht="12" hidden="1" customHeight="1">
      <c r="A83" s="4"/>
      <c r="B83" s="196" t="str">
        <f t="shared" si="50"/>
        <v/>
      </c>
      <c r="C83" s="104" t="str">
        <f t="shared" ca="1" si="51"/>
        <v/>
      </c>
      <c r="D83" s="180" t="str">
        <f t="shared" ca="1" si="52"/>
        <v/>
      </c>
      <c r="E83" s="181" t="str">
        <f t="shared" ca="1" si="53"/>
        <v/>
      </c>
      <c r="F83" s="197" t="str">
        <f t="shared" ca="1" si="54"/>
        <v/>
      </c>
      <c r="G83" s="197" t="str">
        <f t="shared" si="55"/>
        <v/>
      </c>
      <c r="H83" s="197" t="str">
        <f t="shared" ca="1" si="56"/>
        <v/>
      </c>
      <c r="I83" s="197" t="str">
        <f t="shared" si="57"/>
        <v/>
      </c>
      <c r="J83" s="198" t="str">
        <f t="shared" ca="1" si="58"/>
        <v/>
      </c>
      <c r="K83" s="199" t="str">
        <f t="shared" si="59"/>
        <v/>
      </c>
    </row>
    <row r="84" spans="1:11" ht="12" hidden="1" customHeight="1">
      <c r="B84" s="196" t="str">
        <f t="shared" si="50"/>
        <v/>
      </c>
      <c r="C84" s="104" t="str">
        <f t="shared" ca="1" si="51"/>
        <v/>
      </c>
      <c r="D84" s="180" t="str">
        <f t="shared" ca="1" si="52"/>
        <v/>
      </c>
      <c r="E84" s="181" t="str">
        <f t="shared" ca="1" si="53"/>
        <v/>
      </c>
      <c r="F84" s="197" t="str">
        <f t="shared" ca="1" si="54"/>
        <v/>
      </c>
      <c r="G84" s="197" t="str">
        <f t="shared" si="55"/>
        <v/>
      </c>
      <c r="H84" s="197" t="str">
        <f t="shared" ca="1" si="56"/>
        <v/>
      </c>
      <c r="I84" s="197" t="str">
        <f t="shared" si="57"/>
        <v/>
      </c>
      <c r="J84" s="198" t="str">
        <f t="shared" ca="1" si="58"/>
        <v/>
      </c>
      <c r="K84" s="199" t="str">
        <f t="shared" si="59"/>
        <v/>
      </c>
    </row>
    <row r="85" spans="1:11" ht="12" hidden="1" customHeight="1">
      <c r="B85" s="196" t="str">
        <f t="shared" si="50"/>
        <v/>
      </c>
      <c r="C85" s="104" t="str">
        <f t="shared" ca="1" si="51"/>
        <v/>
      </c>
      <c r="D85" s="180" t="str">
        <f t="shared" ca="1" si="52"/>
        <v/>
      </c>
      <c r="E85" s="181" t="str">
        <f t="shared" ca="1" si="53"/>
        <v/>
      </c>
      <c r="F85" s="197" t="str">
        <f t="shared" ca="1" si="54"/>
        <v/>
      </c>
      <c r="G85" s="197" t="str">
        <f t="shared" si="55"/>
        <v/>
      </c>
      <c r="H85" s="197" t="str">
        <f t="shared" ca="1" si="56"/>
        <v/>
      </c>
      <c r="I85" s="197" t="str">
        <f t="shared" si="57"/>
        <v/>
      </c>
      <c r="J85" s="198" t="str">
        <f t="shared" ca="1" si="58"/>
        <v/>
      </c>
      <c r="K85" s="199" t="str">
        <f t="shared" si="59"/>
        <v/>
      </c>
    </row>
    <row r="86" spans="1:11" ht="12" hidden="1" customHeight="1">
      <c r="B86" s="196" t="str">
        <f t="shared" si="50"/>
        <v/>
      </c>
      <c r="C86" s="104" t="str">
        <f t="shared" ca="1" si="51"/>
        <v/>
      </c>
      <c r="D86" s="180" t="str">
        <f t="shared" ca="1" si="52"/>
        <v/>
      </c>
      <c r="E86" s="181" t="str">
        <f t="shared" ca="1" si="53"/>
        <v/>
      </c>
      <c r="F86" s="197" t="str">
        <f t="shared" ca="1" si="54"/>
        <v/>
      </c>
      <c r="G86" s="197" t="str">
        <f t="shared" si="55"/>
        <v/>
      </c>
      <c r="H86" s="197" t="str">
        <f t="shared" ca="1" si="56"/>
        <v/>
      </c>
      <c r="I86" s="197" t="str">
        <f t="shared" si="57"/>
        <v/>
      </c>
      <c r="J86" s="198" t="str">
        <f t="shared" ca="1" si="58"/>
        <v/>
      </c>
      <c r="K86" s="199" t="str">
        <f t="shared" si="59"/>
        <v/>
      </c>
    </row>
    <row r="87" spans="1:11" ht="12" hidden="1" customHeight="1">
      <c r="A87" s="4"/>
      <c r="B87" s="196" t="str">
        <f t="shared" si="50"/>
        <v/>
      </c>
      <c r="C87" s="104" t="str">
        <f t="shared" ca="1" si="51"/>
        <v/>
      </c>
      <c r="D87" s="180" t="str">
        <f t="shared" ca="1" si="52"/>
        <v/>
      </c>
      <c r="E87" s="181" t="str">
        <f t="shared" ca="1" si="53"/>
        <v/>
      </c>
      <c r="F87" s="197" t="str">
        <f t="shared" ca="1" si="54"/>
        <v/>
      </c>
      <c r="G87" s="197" t="str">
        <f t="shared" si="55"/>
        <v/>
      </c>
      <c r="H87" s="197" t="str">
        <f t="shared" ca="1" si="56"/>
        <v/>
      </c>
      <c r="I87" s="197" t="str">
        <f t="shared" si="57"/>
        <v/>
      </c>
      <c r="J87" s="198" t="str">
        <f t="shared" ca="1" si="58"/>
        <v/>
      </c>
      <c r="K87" s="199" t="str">
        <f t="shared" si="59"/>
        <v/>
      </c>
    </row>
    <row r="88" spans="1:11" ht="12" hidden="1" customHeight="1">
      <c r="A88" s="196"/>
      <c r="B88" s="196" t="str">
        <f t="shared" si="50"/>
        <v/>
      </c>
      <c r="C88" s="104" t="str">
        <f t="shared" ca="1" si="51"/>
        <v/>
      </c>
      <c r="D88" s="180" t="str">
        <f t="shared" ca="1" si="52"/>
        <v/>
      </c>
      <c r="E88" s="181" t="str">
        <f t="shared" ca="1" si="53"/>
        <v/>
      </c>
      <c r="F88" s="197" t="str">
        <f t="shared" ca="1" si="54"/>
        <v/>
      </c>
      <c r="G88" s="197" t="str">
        <f t="shared" si="55"/>
        <v/>
      </c>
      <c r="H88" s="197" t="str">
        <f t="shared" ca="1" si="56"/>
        <v/>
      </c>
      <c r="I88" s="197" t="str">
        <f t="shared" si="57"/>
        <v/>
      </c>
      <c r="J88" s="198" t="str">
        <f t="shared" ca="1" si="58"/>
        <v/>
      </c>
      <c r="K88" s="199" t="str">
        <f t="shared" si="59"/>
        <v/>
      </c>
    </row>
    <row r="89" spans="1:11" ht="12" hidden="1" customHeight="1">
      <c r="A89" s="196"/>
      <c r="B89" s="196" t="str">
        <f t="shared" si="50"/>
        <v/>
      </c>
      <c r="C89" s="104" t="str">
        <f t="shared" ca="1" si="51"/>
        <v/>
      </c>
      <c r="D89" s="180" t="str">
        <f t="shared" ca="1" si="52"/>
        <v/>
      </c>
      <c r="E89" s="181" t="str">
        <f t="shared" ca="1" si="53"/>
        <v/>
      </c>
      <c r="F89" s="197" t="str">
        <f t="shared" ca="1" si="54"/>
        <v/>
      </c>
      <c r="G89" s="197" t="str">
        <f t="shared" si="55"/>
        <v/>
      </c>
      <c r="H89" s="197" t="str">
        <f t="shared" ca="1" si="56"/>
        <v/>
      </c>
      <c r="I89" s="197" t="str">
        <f t="shared" si="57"/>
        <v/>
      </c>
      <c r="J89" s="198" t="str">
        <f t="shared" ca="1" si="58"/>
        <v/>
      </c>
      <c r="K89" s="199" t="str">
        <f t="shared" si="59"/>
        <v/>
      </c>
    </row>
    <row r="90" spans="1:11" ht="12" hidden="1" customHeight="1">
      <c r="A90" s="196"/>
      <c r="B90" s="196" t="str">
        <f t="shared" si="50"/>
        <v/>
      </c>
      <c r="C90" s="104" t="str">
        <f t="shared" ca="1" si="51"/>
        <v/>
      </c>
      <c r="D90" s="180" t="str">
        <f t="shared" ca="1" si="52"/>
        <v/>
      </c>
      <c r="E90" s="181" t="str">
        <f t="shared" ca="1" si="53"/>
        <v/>
      </c>
      <c r="F90" s="197" t="str">
        <f t="shared" ca="1" si="54"/>
        <v/>
      </c>
      <c r="G90" s="197" t="str">
        <f t="shared" si="55"/>
        <v/>
      </c>
      <c r="H90" s="197" t="str">
        <f t="shared" ca="1" si="56"/>
        <v/>
      </c>
      <c r="I90" s="197" t="str">
        <f t="shared" si="57"/>
        <v/>
      </c>
      <c r="J90" s="198" t="str">
        <f t="shared" ca="1" si="58"/>
        <v/>
      </c>
      <c r="K90" s="199" t="str">
        <f t="shared" si="59"/>
        <v/>
      </c>
    </row>
    <row r="91" spans="1:11" ht="12" hidden="1" customHeight="1">
      <c r="A91" s="196"/>
      <c r="B91" s="196" t="str">
        <f t="shared" si="50"/>
        <v/>
      </c>
      <c r="C91" s="104" t="str">
        <f t="shared" ca="1" si="51"/>
        <v/>
      </c>
      <c r="D91" s="180" t="str">
        <f t="shared" ca="1" si="52"/>
        <v/>
      </c>
      <c r="E91" s="181" t="str">
        <f t="shared" ca="1" si="53"/>
        <v/>
      </c>
      <c r="F91" s="197" t="str">
        <f t="shared" ca="1" si="54"/>
        <v/>
      </c>
      <c r="G91" s="197" t="str">
        <f t="shared" si="55"/>
        <v/>
      </c>
      <c r="H91" s="197" t="str">
        <f t="shared" ca="1" si="56"/>
        <v/>
      </c>
      <c r="I91" s="197" t="str">
        <f t="shared" si="57"/>
        <v/>
      </c>
      <c r="J91" s="198" t="str">
        <f t="shared" ca="1" si="58"/>
        <v/>
      </c>
      <c r="K91" s="199" t="str">
        <f t="shared" si="59"/>
        <v/>
      </c>
    </row>
    <row r="92" spans="1:11" ht="12" hidden="1" customHeight="1">
      <c r="A92" s="196"/>
      <c r="B92" s="196" t="str">
        <f t="shared" si="50"/>
        <v/>
      </c>
      <c r="C92" s="104" t="str">
        <f t="shared" ca="1" si="51"/>
        <v/>
      </c>
      <c r="D92" s="180" t="str">
        <f t="shared" ca="1" si="52"/>
        <v/>
      </c>
      <c r="E92" s="181" t="str">
        <f t="shared" ca="1" si="53"/>
        <v/>
      </c>
      <c r="F92" s="197" t="str">
        <f t="shared" ca="1" si="54"/>
        <v/>
      </c>
      <c r="G92" s="197" t="str">
        <f t="shared" si="55"/>
        <v/>
      </c>
      <c r="H92" s="197" t="str">
        <f t="shared" ca="1" si="56"/>
        <v/>
      </c>
      <c r="I92" s="197" t="str">
        <f t="shared" si="57"/>
        <v/>
      </c>
      <c r="J92" s="198" t="str">
        <f t="shared" ca="1" si="58"/>
        <v/>
      </c>
      <c r="K92" s="199" t="str">
        <f t="shared" si="59"/>
        <v/>
      </c>
    </row>
    <row r="93" spans="1:11" ht="12" hidden="1" customHeight="1">
      <c r="A93" s="196"/>
      <c r="B93" s="196" t="str">
        <f t="shared" si="50"/>
        <v/>
      </c>
      <c r="C93" s="104" t="str">
        <f t="shared" ca="1" si="51"/>
        <v/>
      </c>
      <c r="D93" s="180" t="str">
        <f t="shared" ca="1" si="52"/>
        <v/>
      </c>
      <c r="E93" s="181" t="str">
        <f t="shared" ca="1" si="53"/>
        <v/>
      </c>
      <c r="F93" s="197" t="str">
        <f t="shared" ca="1" si="54"/>
        <v/>
      </c>
      <c r="G93" s="197" t="str">
        <f t="shared" si="55"/>
        <v/>
      </c>
      <c r="H93" s="197" t="str">
        <f t="shared" ca="1" si="56"/>
        <v/>
      </c>
      <c r="I93" s="197" t="str">
        <f t="shared" si="57"/>
        <v/>
      </c>
      <c r="J93" s="198" t="str">
        <f t="shared" ca="1" si="58"/>
        <v/>
      </c>
      <c r="K93" s="199" t="str">
        <f t="shared" si="59"/>
        <v/>
      </c>
    </row>
    <row r="94" spans="1:11" ht="12" hidden="1" customHeight="1">
      <c r="A94" s="196"/>
      <c r="B94" s="196" t="str">
        <f t="shared" si="50"/>
        <v/>
      </c>
      <c r="C94" s="104" t="str">
        <f t="shared" ca="1" si="51"/>
        <v/>
      </c>
      <c r="D94" s="180" t="str">
        <f t="shared" ca="1" si="52"/>
        <v/>
      </c>
      <c r="E94" s="181" t="str">
        <f t="shared" ca="1" si="53"/>
        <v/>
      </c>
      <c r="F94" s="197" t="str">
        <f t="shared" ca="1" si="54"/>
        <v/>
      </c>
      <c r="G94" s="197" t="str">
        <f t="shared" si="55"/>
        <v/>
      </c>
      <c r="H94" s="197" t="str">
        <f t="shared" ca="1" si="56"/>
        <v/>
      </c>
      <c r="I94" s="197" t="str">
        <f t="shared" si="57"/>
        <v/>
      </c>
      <c r="J94" s="198" t="str">
        <f t="shared" ca="1" si="58"/>
        <v/>
      </c>
      <c r="K94" s="199" t="str">
        <f t="shared" si="59"/>
        <v/>
      </c>
    </row>
    <row r="95" spans="1:11" ht="12" hidden="1" customHeight="1">
      <c r="A95" s="196"/>
      <c r="B95" s="196" t="str">
        <f t="shared" si="50"/>
        <v/>
      </c>
      <c r="C95" s="104" t="str">
        <f t="shared" ca="1" si="51"/>
        <v/>
      </c>
      <c r="D95" s="180" t="str">
        <f t="shared" ca="1" si="52"/>
        <v/>
      </c>
      <c r="E95" s="181" t="str">
        <f t="shared" ca="1" si="53"/>
        <v/>
      </c>
      <c r="F95" s="197" t="str">
        <f t="shared" ca="1" si="54"/>
        <v/>
      </c>
      <c r="G95" s="197" t="str">
        <f t="shared" si="55"/>
        <v/>
      </c>
      <c r="H95" s="197" t="str">
        <f t="shared" ca="1" si="56"/>
        <v/>
      </c>
      <c r="I95" s="197" t="str">
        <f t="shared" si="57"/>
        <v/>
      </c>
      <c r="J95" s="198" t="str">
        <f t="shared" ca="1" si="58"/>
        <v/>
      </c>
      <c r="K95" s="199" t="str">
        <f t="shared" si="59"/>
        <v/>
      </c>
    </row>
    <row r="96" spans="1:11" ht="12" hidden="1" customHeight="1">
      <c r="A96" s="196"/>
      <c r="B96" s="196" t="str">
        <f t="shared" si="50"/>
        <v/>
      </c>
      <c r="C96" s="104" t="str">
        <f t="shared" ca="1" si="51"/>
        <v/>
      </c>
      <c r="D96" s="180" t="str">
        <f t="shared" ca="1" si="52"/>
        <v/>
      </c>
      <c r="E96" s="181" t="str">
        <f t="shared" ca="1" si="53"/>
        <v/>
      </c>
      <c r="F96" s="197" t="str">
        <f t="shared" ca="1" si="54"/>
        <v/>
      </c>
      <c r="G96" s="197" t="str">
        <f t="shared" si="55"/>
        <v/>
      </c>
      <c r="H96" s="197" t="str">
        <f t="shared" ca="1" si="56"/>
        <v/>
      </c>
      <c r="I96" s="197" t="str">
        <f t="shared" si="57"/>
        <v/>
      </c>
      <c r="J96" s="198" t="str">
        <f t="shared" ca="1" si="58"/>
        <v/>
      </c>
      <c r="K96" s="199" t="str">
        <f t="shared" si="59"/>
        <v/>
      </c>
    </row>
    <row r="97" spans="1:11" ht="15.75" hidden="1" customHeight="1">
      <c r="A97" s="196"/>
      <c r="B97" s="196" t="str">
        <f t="shared" si="50"/>
        <v/>
      </c>
      <c r="C97" s="104" t="str">
        <f t="shared" ca="1" si="51"/>
        <v/>
      </c>
      <c r="D97" s="180" t="str">
        <f t="shared" ca="1" si="52"/>
        <v/>
      </c>
      <c r="E97" s="181" t="str">
        <f t="shared" ca="1" si="53"/>
        <v/>
      </c>
      <c r="F97" s="197" t="str">
        <f t="shared" ca="1" si="54"/>
        <v/>
      </c>
      <c r="G97" s="197" t="str">
        <f t="shared" si="55"/>
        <v/>
      </c>
      <c r="H97" s="197" t="str">
        <f t="shared" ca="1" si="56"/>
        <v/>
      </c>
      <c r="I97" s="197" t="str">
        <f t="shared" si="57"/>
        <v/>
      </c>
      <c r="J97" s="198" t="str">
        <f t="shared" ca="1" si="58"/>
        <v/>
      </c>
      <c r="K97" s="199" t="str">
        <f t="shared" si="59"/>
        <v/>
      </c>
    </row>
    <row r="98" spans="1:11" ht="12" hidden="1" customHeight="1">
      <c r="A98" s="196"/>
      <c r="B98" s="196" t="str">
        <f t="shared" si="50"/>
        <v/>
      </c>
      <c r="C98" s="104" t="str">
        <f t="shared" ca="1" si="51"/>
        <v/>
      </c>
      <c r="D98" s="180" t="str">
        <f t="shared" ca="1" si="52"/>
        <v/>
      </c>
      <c r="E98" s="181" t="str">
        <f t="shared" ca="1" si="53"/>
        <v/>
      </c>
      <c r="F98" s="197" t="str">
        <f t="shared" ca="1" si="54"/>
        <v/>
      </c>
      <c r="G98" s="197" t="str">
        <f t="shared" si="55"/>
        <v/>
      </c>
      <c r="H98" s="197" t="str">
        <f t="shared" ca="1" si="56"/>
        <v/>
      </c>
      <c r="I98" s="197" t="str">
        <f t="shared" si="57"/>
        <v/>
      </c>
      <c r="J98" s="198" t="str">
        <f t="shared" ca="1" si="58"/>
        <v/>
      </c>
      <c r="K98" s="199" t="str">
        <f t="shared" si="59"/>
        <v/>
      </c>
    </row>
    <row r="99" spans="1:11" ht="12" hidden="1" customHeight="1">
      <c r="A99" s="196"/>
      <c r="B99" s="196" t="str">
        <f t="shared" si="50"/>
        <v/>
      </c>
      <c r="C99" s="104" t="str">
        <f t="shared" ca="1" si="51"/>
        <v/>
      </c>
      <c r="D99" s="180" t="str">
        <f t="shared" ca="1" si="52"/>
        <v/>
      </c>
      <c r="E99" s="181" t="str">
        <f t="shared" ca="1" si="53"/>
        <v/>
      </c>
      <c r="F99" s="197" t="str">
        <f t="shared" ca="1" si="54"/>
        <v/>
      </c>
      <c r="G99" s="197" t="str">
        <f t="shared" si="55"/>
        <v/>
      </c>
      <c r="H99" s="197" t="str">
        <f t="shared" ca="1" si="56"/>
        <v/>
      </c>
      <c r="I99" s="197" t="str">
        <f t="shared" si="57"/>
        <v/>
      </c>
      <c r="J99" s="198" t="str">
        <f t="shared" ca="1" si="58"/>
        <v/>
      </c>
      <c r="K99" s="199" t="str">
        <f t="shared" si="59"/>
        <v/>
      </c>
    </row>
    <row r="100" spans="1:11" ht="12.75" hidden="1" customHeight="1">
      <c r="A100" s="196"/>
      <c r="B100" s="196" t="str">
        <f t="shared" si="50"/>
        <v/>
      </c>
      <c r="C100" s="104" t="str">
        <f t="shared" ca="1" si="51"/>
        <v/>
      </c>
      <c r="D100" s="180" t="str">
        <f t="shared" ca="1" si="52"/>
        <v/>
      </c>
      <c r="E100" s="181" t="str">
        <f t="shared" ca="1" si="53"/>
        <v/>
      </c>
      <c r="F100" s="197" t="str">
        <f t="shared" ca="1" si="54"/>
        <v/>
      </c>
      <c r="G100" s="197" t="str">
        <f t="shared" si="55"/>
        <v/>
      </c>
      <c r="H100" s="197" t="str">
        <f t="shared" ca="1" si="56"/>
        <v/>
      </c>
      <c r="I100" s="197" t="str">
        <f t="shared" si="57"/>
        <v/>
      </c>
      <c r="J100" s="198" t="str">
        <f t="shared" ca="1" si="58"/>
        <v/>
      </c>
      <c r="K100" s="199" t="str">
        <f t="shared" si="59"/>
        <v/>
      </c>
    </row>
    <row r="101" spans="1:11" s="233" customFormat="1">
      <c r="A101" s="241" t="s">
        <v>261</v>
      </c>
      <c r="B101" s="241"/>
      <c r="C101" s="241"/>
      <c r="D101" s="242">
        <f ca="1">SUM(D6:D100)</f>
        <v>50</v>
      </c>
      <c r="E101" s="242">
        <f ca="1">IFERROR(SUMPRODUCT(D6:D100,$E6:$E100)/$D101,0)</f>
        <v>415.16</v>
      </c>
      <c r="F101" s="243">
        <f ca="1">IFERROR(SUMPRODUCT(F6:F100,$D6:$D100)/$D101,0)</f>
        <v>1430.6</v>
      </c>
      <c r="G101" s="243">
        <f ca="1">IFERROR(SUMPRODUCT(G6:G100,$D6:$D100)/$D101,0)</f>
        <v>0</v>
      </c>
      <c r="H101" s="243">
        <f ca="1">IFERROR(SUMPRODUCT(H6:H100,$D6:$D100)/$D101,0)</f>
        <v>1430.6</v>
      </c>
      <c r="I101" s="243">
        <f ca="1">IFERROR(SUMPRODUCT(I6:I100,$D6:$D100)/$D101,0)</f>
        <v>-46.44</v>
      </c>
      <c r="J101" s="244">
        <f ca="1">IFERROR(SUMPRODUCT(J6:J100,$D6:$D100)/$D101,0)</f>
        <v>1384.16</v>
      </c>
      <c r="K101" s="245">
        <f ca="1">IFERROR(J101/$E101,0)</f>
        <v>3.3340398882358611</v>
      </c>
    </row>
    <row r="102" spans="1:11">
      <c r="B102" s="196"/>
      <c r="D102" s="101"/>
      <c r="E102" s="181"/>
      <c r="F102" s="182"/>
      <c r="G102" s="182"/>
      <c r="H102" s="182"/>
      <c r="I102" s="182"/>
      <c r="J102" s="137"/>
      <c r="K102" s="183"/>
    </row>
    <row r="103" spans="1:11">
      <c r="A103" s="191" t="s">
        <v>106</v>
      </c>
      <c r="B103" s="191"/>
      <c r="C103" s="191"/>
      <c r="D103" s="192"/>
      <c r="E103" s="192"/>
      <c r="F103" s="193"/>
      <c r="G103" s="193"/>
      <c r="H103" s="193"/>
      <c r="I103" s="193"/>
      <c r="J103" s="194"/>
      <c r="K103" s="195"/>
    </row>
    <row r="104" spans="1:11" ht="11.25" customHeight="1">
      <c r="A104" s="196" t="s">
        <v>22</v>
      </c>
      <c r="B104" s="196" t="str">
        <f t="shared" ref="B104:B111" si="60">IF(A104="","","1 Bedroom")</f>
        <v>1 Bedroom</v>
      </c>
      <c r="C104" s="104">
        <f t="shared" ref="C104:C111" ca="1" si="61">IF($A104="","",IFERROR(INDIRECT("'"&amp;$A104&amp;"'!$B$14"),0))</f>
        <v>3</v>
      </c>
      <c r="D104" s="180">
        <f t="shared" ref="D104:D111" ca="1" si="62">IF($A104="","",IFERROR(SUMIF(INDIRECT("'"&amp;$A104&amp;"'!A87:A92"),$B104,INDIRECT("'"&amp;$A104&amp;"'!F87:F92")),0))</f>
        <v>34</v>
      </c>
      <c r="E104" s="181">
        <f t="shared" ref="E104:E111" ca="1" si="63">IF($A104="","",IFERROR(SUMIF(INDIRECT("'"&amp;$A104&amp;"'!A87:A92"),$B104,INDIRECT("'"&amp;$A104&amp;"'!G87:G92")),0))</f>
        <v>610.02941176470586</v>
      </c>
      <c r="F104" s="197">
        <f t="shared" ref="F104:F111" ca="1" si="64">IF($A104="","",IFERROR(SUMIF(INDIRECT("'"&amp;$A104&amp;"'!A87:A92"),$B104,INDIRECT("'"&amp;$A104&amp;"'!I87:I92")),0))</f>
        <v>1552.2058823529412</v>
      </c>
      <c r="G104" s="197">
        <f t="shared" ref="G104:G111" ca="1" si="65">IF($A104="","",H104-F104)</f>
        <v>0</v>
      </c>
      <c r="H104" s="197">
        <f t="shared" ref="H104:H111" ca="1" si="66">IF($A104="","",IFERROR(SUMIF(INDIRECT("'"&amp;$A104&amp;"'!A87:A92"),$B104,INDIRECT("'"&amp;$A104&amp;"'!M87:M92")),0))</f>
        <v>1552.2058823529412</v>
      </c>
      <c r="I104" s="197">
        <f t="shared" ref="I104:I111" ca="1" si="67">IF($A104="","",J104-H104)</f>
        <v>-45</v>
      </c>
      <c r="J104" s="198">
        <f t="shared" ref="J104:J111" ca="1" si="68">IF($A104="","",IFERROR(SUMIF(INDIRECT("'"&amp;$A104&amp;"'!A87:A92"),$B104,INDIRECT("'"&amp;$A104&amp;"'!V87:V92")),0))</f>
        <v>1507.2058823529412</v>
      </c>
      <c r="K104" s="199">
        <f t="shared" ref="K104:K111" ca="1" si="69">IF($A104="","",IFERROR(J104/E104,0))</f>
        <v>2.4707101875512274</v>
      </c>
    </row>
    <row r="105" spans="1:11" ht="11.25" customHeight="1">
      <c r="A105" s="196" t="s">
        <v>26</v>
      </c>
      <c r="B105" s="196" t="str">
        <f t="shared" si="60"/>
        <v>1 Bedroom</v>
      </c>
      <c r="C105" s="104">
        <f t="shared" ca="1" si="61"/>
        <v>3</v>
      </c>
      <c r="D105" s="180">
        <f t="shared" ca="1" si="62"/>
        <v>0</v>
      </c>
      <c r="E105" s="181">
        <f t="shared" ca="1" si="63"/>
        <v>0</v>
      </c>
      <c r="F105" s="197">
        <f t="shared" ca="1" si="64"/>
        <v>0</v>
      </c>
      <c r="G105" s="197">
        <f t="shared" ca="1" si="65"/>
        <v>0</v>
      </c>
      <c r="H105" s="197">
        <f t="shared" ca="1" si="66"/>
        <v>0</v>
      </c>
      <c r="I105" s="197">
        <f t="shared" ca="1" si="67"/>
        <v>0</v>
      </c>
      <c r="J105" s="198">
        <f t="shared" ca="1" si="68"/>
        <v>0</v>
      </c>
      <c r="K105" s="199">
        <f t="shared" ca="1" si="69"/>
        <v>0</v>
      </c>
    </row>
    <row r="106" spans="1:11" ht="11.25" customHeight="1">
      <c r="A106" s="196" t="s">
        <v>28</v>
      </c>
      <c r="B106" s="196" t="str">
        <f t="shared" si="60"/>
        <v>1 Bedroom</v>
      </c>
      <c r="C106" s="104">
        <f t="shared" ca="1" si="61"/>
        <v>4</v>
      </c>
      <c r="D106" s="180">
        <f t="shared" ca="1" si="62"/>
        <v>30</v>
      </c>
      <c r="E106" s="181">
        <f t="shared" ca="1" si="63"/>
        <v>557</v>
      </c>
      <c r="F106" s="197">
        <f t="shared" ca="1" si="64"/>
        <v>1429</v>
      </c>
      <c r="G106" s="197">
        <f t="shared" ca="1" si="65"/>
        <v>0</v>
      </c>
      <c r="H106" s="197">
        <f t="shared" ca="1" si="66"/>
        <v>1429</v>
      </c>
      <c r="I106" s="197">
        <f t="shared" ca="1" si="67"/>
        <v>-51</v>
      </c>
      <c r="J106" s="198">
        <f t="shared" ca="1" si="68"/>
        <v>1378</v>
      </c>
      <c r="K106" s="199">
        <f t="shared" ca="1" si="69"/>
        <v>2.4739676840215439</v>
      </c>
    </row>
    <row r="107" spans="1:11" ht="11.25" customHeight="1">
      <c r="A107" s="196" t="s">
        <v>21</v>
      </c>
      <c r="B107" s="196" t="str">
        <f t="shared" si="60"/>
        <v>1 Bedroom</v>
      </c>
      <c r="C107" s="104">
        <f t="shared" ca="1" si="61"/>
        <v>3</v>
      </c>
      <c r="D107" s="180">
        <f t="shared" ca="1" si="62"/>
        <v>9</v>
      </c>
      <c r="E107" s="181">
        <f t="shared" ca="1" si="63"/>
        <v>477</v>
      </c>
      <c r="F107" s="197">
        <f t="shared" ca="1" si="64"/>
        <v>0</v>
      </c>
      <c r="G107" s="197">
        <f t="shared" ca="1" si="65"/>
        <v>0</v>
      </c>
      <c r="H107" s="197">
        <f t="shared" ca="1" si="66"/>
        <v>0</v>
      </c>
      <c r="I107" s="197">
        <f t="shared" ca="1" si="67"/>
        <v>-45</v>
      </c>
      <c r="J107" s="198">
        <f t="shared" ca="1" si="68"/>
        <v>-45</v>
      </c>
      <c r="K107" s="199">
        <f t="shared" ca="1" si="69"/>
        <v>-9.4339622641509441E-2</v>
      </c>
    </row>
    <row r="108" spans="1:11" ht="11.25" customHeight="1">
      <c r="A108" s="196" t="s">
        <v>27</v>
      </c>
      <c r="B108" s="196" t="str">
        <f t="shared" si="60"/>
        <v>1 Bedroom</v>
      </c>
      <c r="C108" s="104">
        <f t="shared" ca="1" si="61"/>
        <v>4</v>
      </c>
      <c r="D108" s="180">
        <f t="shared" ca="1" si="62"/>
        <v>6</v>
      </c>
      <c r="E108" s="181">
        <f t="shared" ca="1" si="63"/>
        <v>472</v>
      </c>
      <c r="F108" s="197">
        <f t="shared" ca="1" si="64"/>
        <v>1719</v>
      </c>
      <c r="G108" s="197">
        <f t="shared" ca="1" si="65"/>
        <v>0</v>
      </c>
      <c r="H108" s="197">
        <f t="shared" ca="1" si="66"/>
        <v>1719</v>
      </c>
      <c r="I108" s="197">
        <f t="shared" ca="1" si="67"/>
        <v>-45</v>
      </c>
      <c r="J108" s="198">
        <f t="shared" ca="1" si="68"/>
        <v>1674</v>
      </c>
      <c r="K108" s="199">
        <f t="shared" ca="1" si="69"/>
        <v>3.5466101694915255</v>
      </c>
    </row>
    <row r="109" spans="1:11" ht="11.25" customHeight="1">
      <c r="A109" s="196" t="s">
        <v>23</v>
      </c>
      <c r="B109" s="196" t="str">
        <f t="shared" si="60"/>
        <v>1 Bedroom</v>
      </c>
      <c r="C109" s="104">
        <f t="shared" ca="1" si="61"/>
        <v>5</v>
      </c>
      <c r="D109" s="180">
        <f t="shared" ca="1" si="62"/>
        <v>0</v>
      </c>
      <c r="E109" s="181">
        <f t="shared" ca="1" si="63"/>
        <v>0</v>
      </c>
      <c r="F109" s="197">
        <f t="shared" ca="1" si="64"/>
        <v>0</v>
      </c>
      <c r="G109" s="197">
        <f t="shared" ca="1" si="65"/>
        <v>0</v>
      </c>
      <c r="H109" s="197">
        <f t="shared" ca="1" si="66"/>
        <v>0</v>
      </c>
      <c r="I109" s="197">
        <f t="shared" ca="1" si="67"/>
        <v>0</v>
      </c>
      <c r="J109" s="198">
        <f t="shared" ca="1" si="68"/>
        <v>0</v>
      </c>
      <c r="K109" s="199">
        <f t="shared" ca="1" si="69"/>
        <v>0</v>
      </c>
    </row>
    <row r="110" spans="1:11" ht="11.25" customHeight="1">
      <c r="A110" s="196" t="s">
        <v>24</v>
      </c>
      <c r="B110" s="196" t="str">
        <f t="shared" si="60"/>
        <v>1 Bedroom</v>
      </c>
      <c r="C110" s="104">
        <f t="shared" ca="1" si="61"/>
        <v>4</v>
      </c>
      <c r="D110" s="180">
        <f t="shared" ca="1" si="62"/>
        <v>29</v>
      </c>
      <c r="E110" s="181">
        <f t="shared" ca="1" si="63"/>
        <v>576.55172413793105</v>
      </c>
      <c r="F110" s="197">
        <f t="shared" ca="1" si="64"/>
        <v>1390.0344827586207</v>
      </c>
      <c r="G110" s="197">
        <f t="shared" ca="1" si="65"/>
        <v>0</v>
      </c>
      <c r="H110" s="197">
        <f t="shared" ca="1" si="66"/>
        <v>1390.0344827586207</v>
      </c>
      <c r="I110" s="197">
        <f t="shared" ca="1" si="67"/>
        <v>-60</v>
      </c>
      <c r="J110" s="198">
        <f t="shared" ca="1" si="68"/>
        <v>1330.0344827586207</v>
      </c>
      <c r="K110" s="199">
        <f t="shared" ca="1" si="69"/>
        <v>2.306877990430622</v>
      </c>
    </row>
    <row r="111" spans="1:11" ht="11.25" customHeight="1">
      <c r="A111" s="196" t="s">
        <v>25</v>
      </c>
      <c r="B111" s="196" t="str">
        <f t="shared" si="60"/>
        <v>1 Bedroom</v>
      </c>
      <c r="C111" s="104">
        <f t="shared" ca="1" si="61"/>
        <v>3</v>
      </c>
      <c r="D111" s="180">
        <f t="shared" ca="1" si="62"/>
        <v>48</v>
      </c>
      <c r="E111" s="181">
        <f t="shared" ca="1" si="63"/>
        <v>545</v>
      </c>
      <c r="F111" s="197">
        <f t="shared" ca="1" si="64"/>
        <v>1440</v>
      </c>
      <c r="G111" s="197">
        <f t="shared" ca="1" si="65"/>
        <v>0</v>
      </c>
      <c r="H111" s="197">
        <f t="shared" ca="1" si="66"/>
        <v>1440</v>
      </c>
      <c r="I111" s="197">
        <f t="shared" ca="1" si="67"/>
        <v>-55</v>
      </c>
      <c r="J111" s="198">
        <f t="shared" ca="1" si="68"/>
        <v>1385</v>
      </c>
      <c r="K111" s="199">
        <f t="shared" ca="1" si="69"/>
        <v>2.5412844036697249</v>
      </c>
    </row>
    <row r="112" spans="1:11" ht="11.25" hidden="1" customHeight="1">
      <c r="A112" s="196"/>
      <c r="B112" s="196" t="str">
        <f t="shared" ref="B112" si="70">IF(A112="","","1 Bedroom")</f>
        <v/>
      </c>
      <c r="C112" s="104" t="str">
        <f t="shared" ref="C112" ca="1" si="71">IF($A112="","",IFERROR(INDIRECT("'"&amp;$A112&amp;"'!$B$14"),0))</f>
        <v/>
      </c>
      <c r="D112" s="180" t="str">
        <f t="shared" ref="D112" ca="1" si="72">IF($A112="","",IFERROR(SUMIF(INDIRECT("'"&amp;$A112&amp;"'!A87:A92"),$B112,INDIRECT("'"&amp;$A112&amp;"'!F87:F92")),0))</f>
        <v/>
      </c>
      <c r="E112" s="181" t="str">
        <f t="shared" ref="E112" ca="1" si="73">IF($A112="","",IFERROR(SUMIF(INDIRECT("'"&amp;$A112&amp;"'!A87:A92"),$B112,INDIRECT("'"&amp;$A112&amp;"'!G87:G92")),0))</f>
        <v/>
      </c>
      <c r="F112" s="197" t="str">
        <f t="shared" ref="F112" ca="1" si="74">IF($A112="","",IFERROR(SUMIF(INDIRECT("'"&amp;$A112&amp;"'!A87:A92"),$B112,INDIRECT("'"&amp;$A112&amp;"'!I87:I92")),0))</f>
        <v/>
      </c>
      <c r="G112" s="197" t="str">
        <f t="shared" ref="G112" si="75">IF($A112="","",H112-F112)</f>
        <v/>
      </c>
      <c r="H112" s="197" t="str">
        <f t="shared" ref="H112" ca="1" si="76">IF($A112="","",IFERROR(SUMIF(INDIRECT("'"&amp;$A112&amp;"'!A87:A92"),$B112,INDIRECT("'"&amp;$A112&amp;"'!M87:M92")),0))</f>
        <v/>
      </c>
      <c r="I112" s="197" t="str">
        <f t="shared" ref="I112" si="77">IF($A112="","",J112-H112)</f>
        <v/>
      </c>
      <c r="J112" s="198" t="str">
        <f t="shared" ref="J112" ca="1" si="78">IF($A112="","",IFERROR(SUMIF(INDIRECT("'"&amp;$A112&amp;"'!A87:A92"),$B112,INDIRECT("'"&amp;$A112&amp;"'!V87:V92")),0))</f>
        <v/>
      </c>
      <c r="K112" s="199" t="str">
        <f t="shared" ref="K112" si="79">IF($A112="","",IFERROR(J112/E112,0))</f>
        <v/>
      </c>
    </row>
    <row r="113" spans="1:11" ht="11.25" hidden="1" customHeight="1">
      <c r="A113" s="196"/>
      <c r="B113" s="196" t="str">
        <f t="shared" ref="B113:B151" si="80">IF(A113="","","1 Bedroom")</f>
        <v/>
      </c>
      <c r="C113" s="104" t="str">
        <f t="shared" ref="C113:C151" ca="1" si="81">IF($A113="","",IFERROR(INDIRECT("'"&amp;$A113&amp;"'!$B$14"),0))</f>
        <v/>
      </c>
      <c r="D113" s="180" t="str">
        <f t="shared" ref="D113:D151" ca="1" si="82">IF($A113="","",IFERROR(SUMIF(INDIRECT("'"&amp;$A113&amp;"'!A87:A92"),$B113,INDIRECT("'"&amp;$A113&amp;"'!F87:F92")),0))</f>
        <v/>
      </c>
      <c r="E113" s="181" t="str">
        <f t="shared" ref="E113:E151" ca="1" si="83">IF($A113="","",IFERROR(SUMIF(INDIRECT("'"&amp;$A113&amp;"'!A87:A92"),$B113,INDIRECT("'"&amp;$A113&amp;"'!G87:G92")),0))</f>
        <v/>
      </c>
      <c r="F113" s="197" t="str">
        <f t="shared" ref="F113:F151" ca="1" si="84">IF($A113="","",IFERROR(SUMIF(INDIRECT("'"&amp;$A113&amp;"'!A87:A92"),$B113,INDIRECT("'"&amp;$A113&amp;"'!I87:I92")),0))</f>
        <v/>
      </c>
      <c r="G113" s="197" t="str">
        <f t="shared" ref="G113:G151" si="85">IF($A113="","",H113-F113)</f>
        <v/>
      </c>
      <c r="H113" s="197" t="str">
        <f t="shared" ref="H113:H151" ca="1" si="86">IF($A113="","",IFERROR(SUMIF(INDIRECT("'"&amp;$A113&amp;"'!A87:A92"),$B113,INDIRECT("'"&amp;$A113&amp;"'!M87:M92")),0))</f>
        <v/>
      </c>
      <c r="I113" s="197" t="str">
        <f t="shared" ref="I113:I151" si="87">IF($A113="","",J113-H113)</f>
        <v/>
      </c>
      <c r="J113" s="198" t="str">
        <f t="shared" ref="J113:J151" ca="1" si="88">IF($A113="","",IFERROR(SUMIF(INDIRECT("'"&amp;$A113&amp;"'!A87:A92"),$B113,INDIRECT("'"&amp;$A113&amp;"'!V87:V92")),0))</f>
        <v/>
      </c>
      <c r="K113" s="199" t="str">
        <f t="shared" ref="K113:K151" si="89">IF($A113="","",IFERROR(J113/E113,0))</f>
        <v/>
      </c>
    </row>
    <row r="114" spans="1:11" ht="11.25" hidden="1" customHeight="1">
      <c r="A114" s="196"/>
      <c r="B114" s="196" t="str">
        <f t="shared" si="80"/>
        <v/>
      </c>
      <c r="C114" s="104" t="str">
        <f t="shared" ca="1" si="81"/>
        <v/>
      </c>
      <c r="D114" s="180" t="str">
        <f t="shared" ca="1" si="82"/>
        <v/>
      </c>
      <c r="E114" s="181" t="str">
        <f t="shared" ca="1" si="83"/>
        <v/>
      </c>
      <c r="F114" s="197" t="str">
        <f t="shared" ca="1" si="84"/>
        <v/>
      </c>
      <c r="G114" s="197" t="str">
        <f t="shared" si="85"/>
        <v/>
      </c>
      <c r="H114" s="197" t="str">
        <f t="shared" ca="1" si="86"/>
        <v/>
      </c>
      <c r="I114" s="197" t="str">
        <f t="shared" si="87"/>
        <v/>
      </c>
      <c r="J114" s="198" t="str">
        <f t="shared" ca="1" si="88"/>
        <v/>
      </c>
      <c r="K114" s="199" t="str">
        <f t="shared" si="89"/>
        <v/>
      </c>
    </row>
    <row r="115" spans="1:11" ht="11.25" hidden="1" customHeight="1">
      <c r="A115" s="196"/>
      <c r="B115" s="196" t="str">
        <f t="shared" si="80"/>
        <v/>
      </c>
      <c r="C115" s="104" t="str">
        <f t="shared" ca="1" si="81"/>
        <v/>
      </c>
      <c r="D115" s="180" t="str">
        <f t="shared" ca="1" si="82"/>
        <v/>
      </c>
      <c r="E115" s="181" t="str">
        <f t="shared" ca="1" si="83"/>
        <v/>
      </c>
      <c r="F115" s="197" t="str">
        <f t="shared" ca="1" si="84"/>
        <v/>
      </c>
      <c r="G115" s="197" t="str">
        <f t="shared" si="85"/>
        <v/>
      </c>
      <c r="H115" s="197" t="str">
        <f t="shared" ca="1" si="86"/>
        <v/>
      </c>
      <c r="I115" s="197" t="str">
        <f t="shared" si="87"/>
        <v/>
      </c>
      <c r="J115" s="198" t="str">
        <f t="shared" ca="1" si="88"/>
        <v/>
      </c>
      <c r="K115" s="199" t="str">
        <f t="shared" si="89"/>
        <v/>
      </c>
    </row>
    <row r="116" spans="1:11" ht="11.25" hidden="1" customHeight="1">
      <c r="A116" s="196"/>
      <c r="B116" s="196" t="str">
        <f t="shared" si="80"/>
        <v/>
      </c>
      <c r="C116" s="104" t="str">
        <f t="shared" ca="1" si="81"/>
        <v/>
      </c>
      <c r="D116" s="180" t="str">
        <f t="shared" ca="1" si="82"/>
        <v/>
      </c>
      <c r="E116" s="181" t="str">
        <f t="shared" ca="1" si="83"/>
        <v/>
      </c>
      <c r="F116" s="197" t="str">
        <f t="shared" ca="1" si="84"/>
        <v/>
      </c>
      <c r="G116" s="197" t="str">
        <f t="shared" si="85"/>
        <v/>
      </c>
      <c r="H116" s="197" t="str">
        <f t="shared" ca="1" si="86"/>
        <v/>
      </c>
      <c r="I116" s="197" t="str">
        <f t="shared" si="87"/>
        <v/>
      </c>
      <c r="J116" s="198" t="str">
        <f t="shared" ca="1" si="88"/>
        <v/>
      </c>
      <c r="K116" s="199" t="str">
        <f t="shared" si="89"/>
        <v/>
      </c>
    </row>
    <row r="117" spans="1:11" ht="11.25" hidden="1" customHeight="1">
      <c r="A117" s="196"/>
      <c r="B117" s="196" t="str">
        <f t="shared" si="80"/>
        <v/>
      </c>
      <c r="C117" s="104" t="str">
        <f t="shared" ca="1" si="81"/>
        <v/>
      </c>
      <c r="D117" s="180" t="str">
        <f t="shared" ca="1" si="82"/>
        <v/>
      </c>
      <c r="E117" s="181" t="str">
        <f t="shared" ca="1" si="83"/>
        <v/>
      </c>
      <c r="F117" s="197" t="str">
        <f t="shared" ca="1" si="84"/>
        <v/>
      </c>
      <c r="G117" s="197" t="str">
        <f t="shared" si="85"/>
        <v/>
      </c>
      <c r="H117" s="197" t="str">
        <f t="shared" ca="1" si="86"/>
        <v/>
      </c>
      <c r="I117" s="197" t="str">
        <f t="shared" si="87"/>
        <v/>
      </c>
      <c r="J117" s="198" t="str">
        <f t="shared" ca="1" si="88"/>
        <v/>
      </c>
      <c r="K117" s="199" t="str">
        <f t="shared" si="89"/>
        <v/>
      </c>
    </row>
    <row r="118" spans="1:11" ht="11.25" hidden="1" customHeight="1">
      <c r="A118" s="196"/>
      <c r="B118" s="196" t="str">
        <f t="shared" si="80"/>
        <v/>
      </c>
      <c r="C118" s="104" t="str">
        <f t="shared" ca="1" si="81"/>
        <v/>
      </c>
      <c r="D118" s="180" t="str">
        <f t="shared" ca="1" si="82"/>
        <v/>
      </c>
      <c r="E118" s="181" t="str">
        <f t="shared" ca="1" si="83"/>
        <v/>
      </c>
      <c r="F118" s="197" t="str">
        <f t="shared" ca="1" si="84"/>
        <v/>
      </c>
      <c r="G118" s="197" t="str">
        <f t="shared" si="85"/>
        <v/>
      </c>
      <c r="H118" s="197" t="str">
        <f t="shared" ca="1" si="86"/>
        <v/>
      </c>
      <c r="I118" s="197" t="str">
        <f t="shared" si="87"/>
        <v/>
      </c>
      <c r="J118" s="198" t="str">
        <f t="shared" ca="1" si="88"/>
        <v/>
      </c>
      <c r="K118" s="199" t="str">
        <f t="shared" si="89"/>
        <v/>
      </c>
    </row>
    <row r="119" spans="1:11" ht="11.25" hidden="1" customHeight="1">
      <c r="A119" s="196"/>
      <c r="B119" s="196" t="str">
        <f t="shared" si="80"/>
        <v/>
      </c>
      <c r="C119" s="104" t="str">
        <f t="shared" ca="1" si="81"/>
        <v/>
      </c>
      <c r="D119" s="180" t="str">
        <f t="shared" ca="1" si="82"/>
        <v/>
      </c>
      <c r="E119" s="181" t="str">
        <f t="shared" ca="1" si="83"/>
        <v/>
      </c>
      <c r="F119" s="197" t="str">
        <f t="shared" ca="1" si="84"/>
        <v/>
      </c>
      <c r="G119" s="197" t="str">
        <f t="shared" si="85"/>
        <v/>
      </c>
      <c r="H119" s="197" t="str">
        <f t="shared" ca="1" si="86"/>
        <v/>
      </c>
      <c r="I119" s="197" t="str">
        <f t="shared" si="87"/>
        <v/>
      </c>
      <c r="J119" s="198" t="str">
        <f t="shared" ca="1" si="88"/>
        <v/>
      </c>
      <c r="K119" s="199" t="str">
        <f t="shared" si="89"/>
        <v/>
      </c>
    </row>
    <row r="120" spans="1:11" ht="11.25" hidden="1" customHeight="1">
      <c r="A120" s="196"/>
      <c r="B120" s="196" t="str">
        <f t="shared" si="80"/>
        <v/>
      </c>
      <c r="C120" s="104" t="str">
        <f t="shared" ca="1" si="81"/>
        <v/>
      </c>
      <c r="D120" s="180" t="str">
        <f t="shared" ca="1" si="82"/>
        <v/>
      </c>
      <c r="E120" s="181" t="str">
        <f t="shared" ca="1" si="83"/>
        <v/>
      </c>
      <c r="F120" s="197" t="str">
        <f t="shared" ca="1" si="84"/>
        <v/>
      </c>
      <c r="G120" s="197" t="str">
        <f t="shared" si="85"/>
        <v/>
      </c>
      <c r="H120" s="197" t="str">
        <f t="shared" ca="1" si="86"/>
        <v/>
      </c>
      <c r="I120" s="197" t="str">
        <f t="shared" si="87"/>
        <v/>
      </c>
      <c r="J120" s="198" t="str">
        <f t="shared" ca="1" si="88"/>
        <v/>
      </c>
      <c r="K120" s="199" t="str">
        <f t="shared" si="89"/>
        <v/>
      </c>
    </row>
    <row r="121" spans="1:11" ht="11.25" hidden="1" customHeight="1">
      <c r="A121" s="196"/>
      <c r="B121" s="196" t="str">
        <f t="shared" si="80"/>
        <v/>
      </c>
      <c r="C121" s="104" t="str">
        <f t="shared" ca="1" si="81"/>
        <v/>
      </c>
      <c r="D121" s="180" t="str">
        <f t="shared" ca="1" si="82"/>
        <v/>
      </c>
      <c r="E121" s="181" t="str">
        <f t="shared" ca="1" si="83"/>
        <v/>
      </c>
      <c r="F121" s="197" t="str">
        <f t="shared" ca="1" si="84"/>
        <v/>
      </c>
      <c r="G121" s="197" t="str">
        <f t="shared" si="85"/>
        <v/>
      </c>
      <c r="H121" s="197" t="str">
        <f t="shared" ca="1" si="86"/>
        <v/>
      </c>
      <c r="I121" s="197" t="str">
        <f t="shared" si="87"/>
        <v/>
      </c>
      <c r="J121" s="198" t="str">
        <f t="shared" ca="1" si="88"/>
        <v/>
      </c>
      <c r="K121" s="199" t="str">
        <f t="shared" si="89"/>
        <v/>
      </c>
    </row>
    <row r="122" spans="1:11" ht="11.25" hidden="1" customHeight="1">
      <c r="A122" s="196"/>
      <c r="B122" s="196" t="str">
        <f t="shared" si="80"/>
        <v/>
      </c>
      <c r="C122" s="104" t="str">
        <f t="shared" ca="1" si="81"/>
        <v/>
      </c>
      <c r="D122" s="180" t="str">
        <f t="shared" ca="1" si="82"/>
        <v/>
      </c>
      <c r="E122" s="181" t="str">
        <f t="shared" ca="1" si="83"/>
        <v/>
      </c>
      <c r="F122" s="197" t="str">
        <f t="shared" ca="1" si="84"/>
        <v/>
      </c>
      <c r="G122" s="197" t="str">
        <f t="shared" si="85"/>
        <v/>
      </c>
      <c r="H122" s="197" t="str">
        <f t="shared" ca="1" si="86"/>
        <v/>
      </c>
      <c r="I122" s="197" t="str">
        <f t="shared" si="87"/>
        <v/>
      </c>
      <c r="J122" s="198" t="str">
        <f t="shared" ca="1" si="88"/>
        <v/>
      </c>
      <c r="K122" s="199" t="str">
        <f t="shared" si="89"/>
        <v/>
      </c>
    </row>
    <row r="123" spans="1:11" ht="11.25" hidden="1" customHeight="1">
      <c r="A123" s="196"/>
      <c r="B123" s="196" t="str">
        <f t="shared" si="80"/>
        <v/>
      </c>
      <c r="C123" s="104" t="str">
        <f t="shared" ca="1" si="81"/>
        <v/>
      </c>
      <c r="D123" s="180" t="str">
        <f t="shared" ca="1" si="82"/>
        <v/>
      </c>
      <c r="E123" s="181" t="str">
        <f t="shared" ca="1" si="83"/>
        <v/>
      </c>
      <c r="F123" s="197" t="str">
        <f t="shared" ca="1" si="84"/>
        <v/>
      </c>
      <c r="G123" s="197" t="str">
        <f t="shared" si="85"/>
        <v/>
      </c>
      <c r="H123" s="197" t="str">
        <f t="shared" ca="1" si="86"/>
        <v/>
      </c>
      <c r="I123" s="197" t="str">
        <f t="shared" si="87"/>
        <v/>
      </c>
      <c r="J123" s="198" t="str">
        <f t="shared" ca="1" si="88"/>
        <v/>
      </c>
      <c r="K123" s="199" t="str">
        <f t="shared" si="89"/>
        <v/>
      </c>
    </row>
    <row r="124" spans="1:11" ht="11.25" hidden="1" customHeight="1">
      <c r="A124" s="196"/>
      <c r="B124" s="196" t="str">
        <f t="shared" si="80"/>
        <v/>
      </c>
      <c r="C124" s="104" t="str">
        <f t="shared" ca="1" si="81"/>
        <v/>
      </c>
      <c r="D124" s="180" t="str">
        <f t="shared" ca="1" si="82"/>
        <v/>
      </c>
      <c r="E124" s="181" t="str">
        <f t="shared" ca="1" si="83"/>
        <v/>
      </c>
      <c r="F124" s="197" t="str">
        <f t="shared" ca="1" si="84"/>
        <v/>
      </c>
      <c r="G124" s="197" t="str">
        <f t="shared" si="85"/>
        <v/>
      </c>
      <c r="H124" s="197" t="str">
        <f t="shared" ca="1" si="86"/>
        <v/>
      </c>
      <c r="I124" s="197" t="str">
        <f t="shared" si="87"/>
        <v/>
      </c>
      <c r="J124" s="198" t="str">
        <f t="shared" ca="1" si="88"/>
        <v/>
      </c>
      <c r="K124" s="199" t="str">
        <f t="shared" si="89"/>
        <v/>
      </c>
    </row>
    <row r="125" spans="1:11" ht="11.25" hidden="1" customHeight="1">
      <c r="A125" s="196"/>
      <c r="B125" s="196" t="str">
        <f t="shared" si="80"/>
        <v/>
      </c>
      <c r="C125" s="104" t="str">
        <f t="shared" ca="1" si="81"/>
        <v/>
      </c>
      <c r="D125" s="180" t="str">
        <f t="shared" ca="1" si="82"/>
        <v/>
      </c>
      <c r="E125" s="181" t="str">
        <f t="shared" ca="1" si="83"/>
        <v/>
      </c>
      <c r="F125" s="197" t="str">
        <f t="shared" ca="1" si="84"/>
        <v/>
      </c>
      <c r="G125" s="197" t="str">
        <f t="shared" si="85"/>
        <v/>
      </c>
      <c r="H125" s="197" t="str">
        <f t="shared" ca="1" si="86"/>
        <v/>
      </c>
      <c r="I125" s="197" t="str">
        <f t="shared" si="87"/>
        <v/>
      </c>
      <c r="J125" s="198" t="str">
        <f t="shared" ca="1" si="88"/>
        <v/>
      </c>
      <c r="K125" s="199" t="str">
        <f t="shared" si="89"/>
        <v/>
      </c>
    </row>
    <row r="126" spans="1:11" ht="11.25" hidden="1" customHeight="1">
      <c r="A126" s="196"/>
      <c r="B126" s="196" t="str">
        <f t="shared" si="80"/>
        <v/>
      </c>
      <c r="C126" s="104" t="str">
        <f t="shared" ca="1" si="81"/>
        <v/>
      </c>
      <c r="D126" s="180" t="str">
        <f t="shared" ca="1" si="82"/>
        <v/>
      </c>
      <c r="E126" s="181" t="str">
        <f t="shared" ca="1" si="83"/>
        <v/>
      </c>
      <c r="F126" s="197" t="str">
        <f t="shared" ca="1" si="84"/>
        <v/>
      </c>
      <c r="G126" s="197" t="str">
        <f t="shared" si="85"/>
        <v/>
      </c>
      <c r="H126" s="197" t="str">
        <f t="shared" ca="1" si="86"/>
        <v/>
      </c>
      <c r="I126" s="197" t="str">
        <f t="shared" si="87"/>
        <v/>
      </c>
      <c r="J126" s="198" t="str">
        <f t="shared" ca="1" si="88"/>
        <v/>
      </c>
      <c r="K126" s="199" t="str">
        <f t="shared" si="89"/>
        <v/>
      </c>
    </row>
    <row r="127" spans="1:11" ht="11.25" hidden="1" customHeight="1">
      <c r="A127" s="196"/>
      <c r="B127" s="196" t="str">
        <f t="shared" si="80"/>
        <v/>
      </c>
      <c r="C127" s="104" t="str">
        <f t="shared" ca="1" si="81"/>
        <v/>
      </c>
      <c r="D127" s="180" t="str">
        <f t="shared" ca="1" si="82"/>
        <v/>
      </c>
      <c r="E127" s="181" t="str">
        <f t="shared" ca="1" si="83"/>
        <v/>
      </c>
      <c r="F127" s="197" t="str">
        <f t="shared" ca="1" si="84"/>
        <v/>
      </c>
      <c r="G127" s="197" t="str">
        <f t="shared" si="85"/>
        <v/>
      </c>
      <c r="H127" s="197" t="str">
        <f t="shared" ca="1" si="86"/>
        <v/>
      </c>
      <c r="I127" s="197" t="str">
        <f t="shared" si="87"/>
        <v/>
      </c>
      <c r="J127" s="198" t="str">
        <f t="shared" ca="1" si="88"/>
        <v/>
      </c>
      <c r="K127" s="199" t="str">
        <f t="shared" si="89"/>
        <v/>
      </c>
    </row>
    <row r="128" spans="1:11" ht="11.25" hidden="1" customHeight="1">
      <c r="A128" s="196"/>
      <c r="B128" s="196" t="str">
        <f t="shared" si="80"/>
        <v/>
      </c>
      <c r="C128" s="104" t="str">
        <f t="shared" ca="1" si="81"/>
        <v/>
      </c>
      <c r="D128" s="180" t="str">
        <f t="shared" ca="1" si="82"/>
        <v/>
      </c>
      <c r="E128" s="181" t="str">
        <f t="shared" ca="1" si="83"/>
        <v/>
      </c>
      <c r="F128" s="197" t="str">
        <f t="shared" ca="1" si="84"/>
        <v/>
      </c>
      <c r="G128" s="197" t="str">
        <f t="shared" si="85"/>
        <v/>
      </c>
      <c r="H128" s="197" t="str">
        <f t="shared" ca="1" si="86"/>
        <v/>
      </c>
      <c r="I128" s="197" t="str">
        <f t="shared" si="87"/>
        <v/>
      </c>
      <c r="J128" s="198" t="str">
        <f t="shared" ca="1" si="88"/>
        <v/>
      </c>
      <c r="K128" s="199" t="str">
        <f t="shared" si="89"/>
        <v/>
      </c>
    </row>
    <row r="129" spans="1:11" ht="11.25" hidden="1" customHeight="1">
      <c r="A129" s="196"/>
      <c r="B129" s="196" t="str">
        <f t="shared" si="80"/>
        <v/>
      </c>
      <c r="C129" s="104" t="str">
        <f t="shared" ca="1" si="81"/>
        <v/>
      </c>
      <c r="D129" s="180" t="str">
        <f t="shared" ca="1" si="82"/>
        <v/>
      </c>
      <c r="E129" s="181" t="str">
        <f t="shared" ca="1" si="83"/>
        <v/>
      </c>
      <c r="F129" s="197" t="str">
        <f t="shared" ca="1" si="84"/>
        <v/>
      </c>
      <c r="G129" s="197" t="str">
        <f t="shared" si="85"/>
        <v/>
      </c>
      <c r="H129" s="197" t="str">
        <f t="shared" ca="1" si="86"/>
        <v/>
      </c>
      <c r="I129" s="197" t="str">
        <f t="shared" si="87"/>
        <v/>
      </c>
      <c r="J129" s="198" t="str">
        <f t="shared" ca="1" si="88"/>
        <v/>
      </c>
      <c r="K129" s="199" t="str">
        <f t="shared" si="89"/>
        <v/>
      </c>
    </row>
    <row r="130" spans="1:11" ht="11.25" hidden="1" customHeight="1">
      <c r="A130" s="196"/>
      <c r="B130" s="196" t="str">
        <f t="shared" si="80"/>
        <v/>
      </c>
      <c r="C130" s="104" t="str">
        <f t="shared" ca="1" si="81"/>
        <v/>
      </c>
      <c r="D130" s="180" t="str">
        <f t="shared" ca="1" si="82"/>
        <v/>
      </c>
      <c r="E130" s="181" t="str">
        <f t="shared" ca="1" si="83"/>
        <v/>
      </c>
      <c r="F130" s="197" t="str">
        <f t="shared" ca="1" si="84"/>
        <v/>
      </c>
      <c r="G130" s="197" t="str">
        <f t="shared" si="85"/>
        <v/>
      </c>
      <c r="H130" s="197" t="str">
        <f t="shared" ca="1" si="86"/>
        <v/>
      </c>
      <c r="I130" s="197" t="str">
        <f t="shared" si="87"/>
        <v/>
      </c>
      <c r="J130" s="198" t="str">
        <f t="shared" ca="1" si="88"/>
        <v/>
      </c>
      <c r="K130" s="199" t="str">
        <f t="shared" si="89"/>
        <v/>
      </c>
    </row>
    <row r="131" spans="1:11" ht="11.25" hidden="1" customHeight="1">
      <c r="A131" s="196"/>
      <c r="B131" s="196" t="str">
        <f t="shared" si="80"/>
        <v/>
      </c>
      <c r="C131" s="104" t="str">
        <f t="shared" ca="1" si="81"/>
        <v/>
      </c>
      <c r="D131" s="180" t="str">
        <f t="shared" ca="1" si="82"/>
        <v/>
      </c>
      <c r="E131" s="181" t="str">
        <f t="shared" ca="1" si="83"/>
        <v/>
      </c>
      <c r="F131" s="197" t="str">
        <f t="shared" ca="1" si="84"/>
        <v/>
      </c>
      <c r="G131" s="197" t="str">
        <f t="shared" si="85"/>
        <v/>
      </c>
      <c r="H131" s="197" t="str">
        <f t="shared" ca="1" si="86"/>
        <v/>
      </c>
      <c r="I131" s="197" t="str">
        <f t="shared" si="87"/>
        <v/>
      </c>
      <c r="J131" s="198" t="str">
        <f t="shared" ca="1" si="88"/>
        <v/>
      </c>
      <c r="K131" s="199" t="str">
        <f t="shared" si="89"/>
        <v/>
      </c>
    </row>
    <row r="132" spans="1:11" ht="11.25" hidden="1" customHeight="1">
      <c r="A132" s="196"/>
      <c r="B132" s="196" t="str">
        <f t="shared" si="80"/>
        <v/>
      </c>
      <c r="C132" s="104" t="str">
        <f t="shared" ca="1" si="81"/>
        <v/>
      </c>
      <c r="D132" s="180" t="str">
        <f t="shared" ca="1" si="82"/>
        <v/>
      </c>
      <c r="E132" s="181" t="str">
        <f t="shared" ca="1" si="83"/>
        <v/>
      </c>
      <c r="F132" s="197" t="str">
        <f t="shared" ca="1" si="84"/>
        <v/>
      </c>
      <c r="G132" s="197" t="str">
        <f t="shared" si="85"/>
        <v/>
      </c>
      <c r="H132" s="197" t="str">
        <f t="shared" ca="1" si="86"/>
        <v/>
      </c>
      <c r="I132" s="197" t="str">
        <f t="shared" si="87"/>
        <v/>
      </c>
      <c r="J132" s="198" t="str">
        <f t="shared" ca="1" si="88"/>
        <v/>
      </c>
      <c r="K132" s="199" t="str">
        <f t="shared" si="89"/>
        <v/>
      </c>
    </row>
    <row r="133" spans="1:11" ht="11.25" hidden="1" customHeight="1">
      <c r="A133" s="196"/>
      <c r="B133" s="196" t="str">
        <f t="shared" si="80"/>
        <v/>
      </c>
      <c r="C133" s="104" t="str">
        <f t="shared" ca="1" si="81"/>
        <v/>
      </c>
      <c r="D133" s="180" t="str">
        <f t="shared" ca="1" si="82"/>
        <v/>
      </c>
      <c r="E133" s="181" t="str">
        <f t="shared" ca="1" si="83"/>
        <v/>
      </c>
      <c r="F133" s="197" t="str">
        <f t="shared" ca="1" si="84"/>
        <v/>
      </c>
      <c r="G133" s="197" t="str">
        <f t="shared" si="85"/>
        <v/>
      </c>
      <c r="H133" s="197" t="str">
        <f t="shared" ca="1" si="86"/>
        <v/>
      </c>
      <c r="I133" s="197" t="str">
        <f t="shared" si="87"/>
        <v/>
      </c>
      <c r="J133" s="198" t="str">
        <f t="shared" ca="1" si="88"/>
        <v/>
      </c>
      <c r="K133" s="199" t="str">
        <f t="shared" si="89"/>
        <v/>
      </c>
    </row>
    <row r="134" spans="1:11" ht="11.25" hidden="1" customHeight="1">
      <c r="A134" s="196"/>
      <c r="B134" s="196" t="str">
        <f t="shared" si="80"/>
        <v/>
      </c>
      <c r="C134" s="104" t="str">
        <f t="shared" ca="1" si="81"/>
        <v/>
      </c>
      <c r="D134" s="180" t="str">
        <f t="shared" ca="1" si="82"/>
        <v/>
      </c>
      <c r="E134" s="181" t="str">
        <f t="shared" ca="1" si="83"/>
        <v/>
      </c>
      <c r="F134" s="197" t="str">
        <f t="shared" ca="1" si="84"/>
        <v/>
      </c>
      <c r="G134" s="197" t="str">
        <f t="shared" si="85"/>
        <v/>
      </c>
      <c r="H134" s="197" t="str">
        <f t="shared" ca="1" si="86"/>
        <v/>
      </c>
      <c r="I134" s="197" t="str">
        <f t="shared" si="87"/>
        <v/>
      </c>
      <c r="J134" s="198" t="str">
        <f t="shared" ca="1" si="88"/>
        <v/>
      </c>
      <c r="K134" s="199" t="str">
        <f t="shared" si="89"/>
        <v/>
      </c>
    </row>
    <row r="135" spans="1:11" ht="11.25" hidden="1" customHeight="1">
      <c r="A135" s="196"/>
      <c r="B135" s="196" t="str">
        <f t="shared" si="80"/>
        <v/>
      </c>
      <c r="C135" s="104" t="str">
        <f t="shared" ca="1" si="81"/>
        <v/>
      </c>
      <c r="D135" s="180" t="str">
        <f t="shared" ca="1" si="82"/>
        <v/>
      </c>
      <c r="E135" s="181" t="str">
        <f t="shared" ca="1" si="83"/>
        <v/>
      </c>
      <c r="F135" s="197" t="str">
        <f t="shared" ca="1" si="84"/>
        <v/>
      </c>
      <c r="G135" s="197" t="str">
        <f t="shared" si="85"/>
        <v/>
      </c>
      <c r="H135" s="197" t="str">
        <f t="shared" ca="1" si="86"/>
        <v/>
      </c>
      <c r="I135" s="197" t="str">
        <f t="shared" si="87"/>
        <v/>
      </c>
      <c r="J135" s="198" t="str">
        <f t="shared" ca="1" si="88"/>
        <v/>
      </c>
      <c r="K135" s="199" t="str">
        <f t="shared" si="89"/>
        <v/>
      </c>
    </row>
    <row r="136" spans="1:11" ht="11.25" hidden="1" customHeight="1">
      <c r="A136" s="196"/>
      <c r="B136" s="196" t="str">
        <f t="shared" si="80"/>
        <v/>
      </c>
      <c r="C136" s="104" t="str">
        <f t="shared" ca="1" si="81"/>
        <v/>
      </c>
      <c r="D136" s="180" t="str">
        <f t="shared" ca="1" si="82"/>
        <v/>
      </c>
      <c r="E136" s="181" t="str">
        <f t="shared" ca="1" si="83"/>
        <v/>
      </c>
      <c r="F136" s="197" t="str">
        <f t="shared" ca="1" si="84"/>
        <v/>
      </c>
      <c r="G136" s="197" t="str">
        <f t="shared" si="85"/>
        <v/>
      </c>
      <c r="H136" s="197" t="str">
        <f t="shared" ca="1" si="86"/>
        <v/>
      </c>
      <c r="I136" s="197" t="str">
        <f t="shared" si="87"/>
        <v/>
      </c>
      <c r="J136" s="198" t="str">
        <f t="shared" ca="1" si="88"/>
        <v/>
      </c>
      <c r="K136" s="199" t="str">
        <f t="shared" si="89"/>
        <v/>
      </c>
    </row>
    <row r="137" spans="1:11" ht="11.25" hidden="1" customHeight="1">
      <c r="A137" s="196"/>
      <c r="B137" s="196" t="str">
        <f t="shared" si="80"/>
        <v/>
      </c>
      <c r="C137" s="104" t="str">
        <f t="shared" ca="1" si="81"/>
        <v/>
      </c>
      <c r="D137" s="180" t="str">
        <f t="shared" ca="1" si="82"/>
        <v/>
      </c>
      <c r="E137" s="181" t="str">
        <f t="shared" ca="1" si="83"/>
        <v/>
      </c>
      <c r="F137" s="197" t="str">
        <f t="shared" ca="1" si="84"/>
        <v/>
      </c>
      <c r="G137" s="197" t="str">
        <f t="shared" si="85"/>
        <v/>
      </c>
      <c r="H137" s="197" t="str">
        <f t="shared" ca="1" si="86"/>
        <v/>
      </c>
      <c r="I137" s="197" t="str">
        <f t="shared" si="87"/>
        <v/>
      </c>
      <c r="J137" s="198" t="str">
        <f t="shared" ca="1" si="88"/>
        <v/>
      </c>
      <c r="K137" s="199" t="str">
        <f t="shared" si="89"/>
        <v/>
      </c>
    </row>
    <row r="138" spans="1:11" ht="11.25" hidden="1" customHeight="1">
      <c r="A138" s="196"/>
      <c r="B138" s="196" t="str">
        <f t="shared" si="80"/>
        <v/>
      </c>
      <c r="C138" s="104" t="str">
        <f t="shared" ca="1" si="81"/>
        <v/>
      </c>
      <c r="D138" s="180" t="str">
        <f t="shared" ca="1" si="82"/>
        <v/>
      </c>
      <c r="E138" s="181" t="str">
        <f t="shared" ca="1" si="83"/>
        <v/>
      </c>
      <c r="F138" s="197" t="str">
        <f t="shared" ca="1" si="84"/>
        <v/>
      </c>
      <c r="G138" s="197" t="str">
        <f t="shared" si="85"/>
        <v/>
      </c>
      <c r="H138" s="197" t="str">
        <f t="shared" ca="1" si="86"/>
        <v/>
      </c>
      <c r="I138" s="197" t="str">
        <f t="shared" si="87"/>
        <v/>
      </c>
      <c r="J138" s="198" t="str">
        <f t="shared" ca="1" si="88"/>
        <v/>
      </c>
      <c r="K138" s="199" t="str">
        <f t="shared" si="89"/>
        <v/>
      </c>
    </row>
    <row r="139" spans="1:11" ht="11.25" hidden="1" customHeight="1">
      <c r="A139" s="196"/>
      <c r="B139" s="196" t="str">
        <f t="shared" si="80"/>
        <v/>
      </c>
      <c r="C139" s="104" t="str">
        <f t="shared" ca="1" si="81"/>
        <v/>
      </c>
      <c r="D139" s="180" t="str">
        <f t="shared" ca="1" si="82"/>
        <v/>
      </c>
      <c r="E139" s="181" t="str">
        <f t="shared" ca="1" si="83"/>
        <v/>
      </c>
      <c r="F139" s="197" t="str">
        <f t="shared" ca="1" si="84"/>
        <v/>
      </c>
      <c r="G139" s="197" t="str">
        <f t="shared" si="85"/>
        <v/>
      </c>
      <c r="H139" s="197" t="str">
        <f t="shared" ca="1" si="86"/>
        <v/>
      </c>
      <c r="I139" s="197" t="str">
        <f t="shared" si="87"/>
        <v/>
      </c>
      <c r="J139" s="198" t="str">
        <f t="shared" ca="1" si="88"/>
        <v/>
      </c>
      <c r="K139" s="199" t="str">
        <f t="shared" si="89"/>
        <v/>
      </c>
    </row>
    <row r="140" spans="1:11" ht="11.25" hidden="1" customHeight="1">
      <c r="A140" s="196"/>
      <c r="B140" s="196" t="str">
        <f t="shared" si="80"/>
        <v/>
      </c>
      <c r="C140" s="104" t="str">
        <f t="shared" ca="1" si="81"/>
        <v/>
      </c>
      <c r="D140" s="180" t="str">
        <f t="shared" ca="1" si="82"/>
        <v/>
      </c>
      <c r="E140" s="181" t="str">
        <f t="shared" ca="1" si="83"/>
        <v/>
      </c>
      <c r="F140" s="197" t="str">
        <f t="shared" ca="1" si="84"/>
        <v/>
      </c>
      <c r="G140" s="197" t="str">
        <f t="shared" si="85"/>
        <v/>
      </c>
      <c r="H140" s="197" t="str">
        <f t="shared" ca="1" si="86"/>
        <v/>
      </c>
      <c r="I140" s="197" t="str">
        <f t="shared" si="87"/>
        <v/>
      </c>
      <c r="J140" s="198" t="str">
        <f t="shared" ca="1" si="88"/>
        <v/>
      </c>
      <c r="K140" s="199" t="str">
        <f t="shared" si="89"/>
        <v/>
      </c>
    </row>
    <row r="141" spans="1:11" ht="11.25" hidden="1" customHeight="1">
      <c r="A141" s="196"/>
      <c r="B141" s="196" t="str">
        <f t="shared" si="80"/>
        <v/>
      </c>
      <c r="C141" s="104" t="str">
        <f t="shared" ca="1" si="81"/>
        <v/>
      </c>
      <c r="D141" s="180" t="str">
        <f t="shared" ca="1" si="82"/>
        <v/>
      </c>
      <c r="E141" s="181" t="str">
        <f t="shared" ca="1" si="83"/>
        <v/>
      </c>
      <c r="F141" s="197" t="str">
        <f t="shared" ca="1" si="84"/>
        <v/>
      </c>
      <c r="G141" s="197" t="str">
        <f t="shared" si="85"/>
        <v/>
      </c>
      <c r="H141" s="197" t="str">
        <f t="shared" ca="1" si="86"/>
        <v/>
      </c>
      <c r="I141" s="197" t="str">
        <f t="shared" si="87"/>
        <v/>
      </c>
      <c r="J141" s="198" t="str">
        <f t="shared" ca="1" si="88"/>
        <v/>
      </c>
      <c r="K141" s="199" t="str">
        <f t="shared" si="89"/>
        <v/>
      </c>
    </row>
    <row r="142" spans="1:11" ht="11.25" hidden="1" customHeight="1">
      <c r="A142" s="196"/>
      <c r="B142" s="196" t="str">
        <f t="shared" si="80"/>
        <v/>
      </c>
      <c r="C142" s="104" t="str">
        <f t="shared" ca="1" si="81"/>
        <v/>
      </c>
      <c r="D142" s="180" t="str">
        <f t="shared" ca="1" si="82"/>
        <v/>
      </c>
      <c r="E142" s="181" t="str">
        <f t="shared" ca="1" si="83"/>
        <v/>
      </c>
      <c r="F142" s="197" t="str">
        <f t="shared" ca="1" si="84"/>
        <v/>
      </c>
      <c r="G142" s="197" t="str">
        <f t="shared" si="85"/>
        <v/>
      </c>
      <c r="H142" s="197" t="str">
        <f t="shared" ca="1" si="86"/>
        <v/>
      </c>
      <c r="I142" s="197" t="str">
        <f t="shared" si="87"/>
        <v/>
      </c>
      <c r="J142" s="198" t="str">
        <f t="shared" ca="1" si="88"/>
        <v/>
      </c>
      <c r="K142" s="199" t="str">
        <f t="shared" si="89"/>
        <v/>
      </c>
    </row>
    <row r="143" spans="1:11" ht="11.25" hidden="1" customHeight="1">
      <c r="A143" s="196"/>
      <c r="B143" s="196" t="str">
        <f t="shared" si="80"/>
        <v/>
      </c>
      <c r="C143" s="104" t="str">
        <f t="shared" ca="1" si="81"/>
        <v/>
      </c>
      <c r="D143" s="180" t="str">
        <f t="shared" ca="1" si="82"/>
        <v/>
      </c>
      <c r="E143" s="181" t="str">
        <f t="shared" ca="1" si="83"/>
        <v/>
      </c>
      <c r="F143" s="197" t="str">
        <f t="shared" ca="1" si="84"/>
        <v/>
      </c>
      <c r="G143" s="197" t="str">
        <f t="shared" si="85"/>
        <v/>
      </c>
      <c r="H143" s="197" t="str">
        <f t="shared" ca="1" si="86"/>
        <v/>
      </c>
      <c r="I143" s="197" t="str">
        <f t="shared" si="87"/>
        <v/>
      </c>
      <c r="J143" s="198" t="str">
        <f t="shared" ca="1" si="88"/>
        <v/>
      </c>
      <c r="K143" s="199" t="str">
        <f t="shared" si="89"/>
        <v/>
      </c>
    </row>
    <row r="144" spans="1:11" ht="11.25" hidden="1" customHeight="1">
      <c r="A144" s="196"/>
      <c r="B144" s="196" t="str">
        <f t="shared" si="80"/>
        <v/>
      </c>
      <c r="C144" s="104" t="str">
        <f t="shared" ca="1" si="81"/>
        <v/>
      </c>
      <c r="D144" s="180" t="str">
        <f t="shared" ca="1" si="82"/>
        <v/>
      </c>
      <c r="E144" s="181" t="str">
        <f t="shared" ca="1" si="83"/>
        <v/>
      </c>
      <c r="F144" s="197" t="str">
        <f t="shared" ca="1" si="84"/>
        <v/>
      </c>
      <c r="G144" s="197" t="str">
        <f t="shared" si="85"/>
        <v/>
      </c>
      <c r="H144" s="197" t="str">
        <f t="shared" ca="1" si="86"/>
        <v/>
      </c>
      <c r="I144" s="197" t="str">
        <f t="shared" si="87"/>
        <v/>
      </c>
      <c r="J144" s="198" t="str">
        <f t="shared" ca="1" si="88"/>
        <v/>
      </c>
      <c r="K144" s="199" t="str">
        <f t="shared" si="89"/>
        <v/>
      </c>
    </row>
    <row r="145" spans="1:11" ht="11.25" hidden="1" customHeight="1">
      <c r="A145" s="196"/>
      <c r="B145" s="196" t="str">
        <f t="shared" si="80"/>
        <v/>
      </c>
      <c r="C145" s="104" t="str">
        <f t="shared" ca="1" si="81"/>
        <v/>
      </c>
      <c r="D145" s="180" t="str">
        <f t="shared" ca="1" si="82"/>
        <v/>
      </c>
      <c r="E145" s="181" t="str">
        <f t="shared" ca="1" si="83"/>
        <v/>
      </c>
      <c r="F145" s="197" t="str">
        <f t="shared" ca="1" si="84"/>
        <v/>
      </c>
      <c r="G145" s="197" t="str">
        <f t="shared" si="85"/>
        <v/>
      </c>
      <c r="H145" s="197" t="str">
        <f t="shared" ca="1" si="86"/>
        <v/>
      </c>
      <c r="I145" s="197" t="str">
        <f t="shared" si="87"/>
        <v/>
      </c>
      <c r="J145" s="198" t="str">
        <f t="shared" ca="1" si="88"/>
        <v/>
      </c>
      <c r="K145" s="199" t="str">
        <f t="shared" si="89"/>
        <v/>
      </c>
    </row>
    <row r="146" spans="1:11" ht="11.25" hidden="1" customHeight="1">
      <c r="A146" s="196"/>
      <c r="B146" s="196" t="str">
        <f t="shared" si="80"/>
        <v/>
      </c>
      <c r="C146" s="104" t="str">
        <f t="shared" ca="1" si="81"/>
        <v/>
      </c>
      <c r="D146" s="180" t="str">
        <f t="shared" ca="1" si="82"/>
        <v/>
      </c>
      <c r="E146" s="181" t="str">
        <f t="shared" ca="1" si="83"/>
        <v/>
      </c>
      <c r="F146" s="197" t="str">
        <f t="shared" ca="1" si="84"/>
        <v/>
      </c>
      <c r="G146" s="197" t="str">
        <f t="shared" si="85"/>
        <v/>
      </c>
      <c r="H146" s="197" t="str">
        <f t="shared" ca="1" si="86"/>
        <v/>
      </c>
      <c r="I146" s="197" t="str">
        <f t="shared" si="87"/>
        <v/>
      </c>
      <c r="J146" s="198" t="str">
        <f t="shared" ca="1" si="88"/>
        <v/>
      </c>
      <c r="K146" s="199" t="str">
        <f t="shared" si="89"/>
        <v/>
      </c>
    </row>
    <row r="147" spans="1:11" ht="11.25" hidden="1" customHeight="1">
      <c r="A147" s="196"/>
      <c r="B147" s="196" t="str">
        <f t="shared" si="80"/>
        <v/>
      </c>
      <c r="C147" s="104" t="str">
        <f t="shared" ca="1" si="81"/>
        <v/>
      </c>
      <c r="D147" s="180" t="str">
        <f t="shared" ca="1" si="82"/>
        <v/>
      </c>
      <c r="E147" s="181" t="str">
        <f t="shared" ca="1" si="83"/>
        <v/>
      </c>
      <c r="F147" s="197" t="str">
        <f t="shared" ca="1" si="84"/>
        <v/>
      </c>
      <c r="G147" s="197" t="str">
        <f t="shared" si="85"/>
        <v/>
      </c>
      <c r="H147" s="197" t="str">
        <f t="shared" ca="1" si="86"/>
        <v/>
      </c>
      <c r="I147" s="197" t="str">
        <f t="shared" si="87"/>
        <v/>
      </c>
      <c r="J147" s="198" t="str">
        <f t="shared" ca="1" si="88"/>
        <v/>
      </c>
      <c r="K147" s="199" t="str">
        <f t="shared" si="89"/>
        <v/>
      </c>
    </row>
    <row r="148" spans="1:11" ht="11.25" hidden="1" customHeight="1">
      <c r="A148" s="196"/>
      <c r="B148" s="196" t="str">
        <f t="shared" si="80"/>
        <v/>
      </c>
      <c r="C148" s="104" t="str">
        <f t="shared" ca="1" si="81"/>
        <v/>
      </c>
      <c r="D148" s="180" t="str">
        <f t="shared" ca="1" si="82"/>
        <v/>
      </c>
      <c r="E148" s="181" t="str">
        <f t="shared" ca="1" si="83"/>
        <v/>
      </c>
      <c r="F148" s="197" t="str">
        <f t="shared" ca="1" si="84"/>
        <v/>
      </c>
      <c r="G148" s="197" t="str">
        <f t="shared" si="85"/>
        <v/>
      </c>
      <c r="H148" s="197" t="str">
        <f t="shared" ca="1" si="86"/>
        <v/>
      </c>
      <c r="I148" s="197" t="str">
        <f t="shared" si="87"/>
        <v/>
      </c>
      <c r="J148" s="198" t="str">
        <f t="shared" ca="1" si="88"/>
        <v/>
      </c>
      <c r="K148" s="199" t="str">
        <f t="shared" si="89"/>
        <v/>
      </c>
    </row>
    <row r="149" spans="1:11" ht="11.25" hidden="1" customHeight="1">
      <c r="A149" s="196"/>
      <c r="B149" s="196" t="str">
        <f t="shared" si="80"/>
        <v/>
      </c>
      <c r="C149" s="104" t="str">
        <f t="shared" ca="1" si="81"/>
        <v/>
      </c>
      <c r="D149" s="180" t="str">
        <f t="shared" ca="1" si="82"/>
        <v/>
      </c>
      <c r="E149" s="181" t="str">
        <f t="shared" ca="1" si="83"/>
        <v/>
      </c>
      <c r="F149" s="197" t="str">
        <f t="shared" ca="1" si="84"/>
        <v/>
      </c>
      <c r="G149" s="197" t="str">
        <f t="shared" si="85"/>
        <v/>
      </c>
      <c r="H149" s="197" t="str">
        <f t="shared" ca="1" si="86"/>
        <v/>
      </c>
      <c r="I149" s="197" t="str">
        <f t="shared" si="87"/>
        <v/>
      </c>
      <c r="J149" s="198" t="str">
        <f t="shared" ca="1" si="88"/>
        <v/>
      </c>
      <c r="K149" s="199" t="str">
        <f t="shared" si="89"/>
        <v/>
      </c>
    </row>
    <row r="150" spans="1:11" ht="11.25" hidden="1" customHeight="1">
      <c r="A150" s="196"/>
      <c r="B150" s="196" t="str">
        <f t="shared" si="80"/>
        <v/>
      </c>
      <c r="C150" s="104" t="str">
        <f t="shared" ca="1" si="81"/>
        <v/>
      </c>
      <c r="D150" s="180" t="str">
        <f t="shared" ca="1" si="82"/>
        <v/>
      </c>
      <c r="E150" s="181" t="str">
        <f t="shared" ca="1" si="83"/>
        <v/>
      </c>
      <c r="F150" s="197" t="str">
        <f t="shared" ca="1" si="84"/>
        <v/>
      </c>
      <c r="G150" s="197" t="str">
        <f t="shared" si="85"/>
        <v/>
      </c>
      <c r="H150" s="197" t="str">
        <f t="shared" ca="1" si="86"/>
        <v/>
      </c>
      <c r="I150" s="197" t="str">
        <f t="shared" si="87"/>
        <v/>
      </c>
      <c r="J150" s="198" t="str">
        <f t="shared" ca="1" si="88"/>
        <v/>
      </c>
      <c r="K150" s="199" t="str">
        <f t="shared" si="89"/>
        <v/>
      </c>
    </row>
    <row r="151" spans="1:11" ht="11.25" hidden="1" customHeight="1">
      <c r="A151" s="196"/>
      <c r="B151" s="196" t="str">
        <f t="shared" si="80"/>
        <v/>
      </c>
      <c r="C151" s="104" t="str">
        <f t="shared" ca="1" si="81"/>
        <v/>
      </c>
      <c r="D151" s="180" t="str">
        <f t="shared" ca="1" si="82"/>
        <v/>
      </c>
      <c r="E151" s="181" t="str">
        <f t="shared" ca="1" si="83"/>
        <v/>
      </c>
      <c r="F151" s="197" t="str">
        <f t="shared" ca="1" si="84"/>
        <v/>
      </c>
      <c r="G151" s="197" t="str">
        <f t="shared" si="85"/>
        <v/>
      </c>
      <c r="H151" s="197" t="str">
        <f t="shared" ca="1" si="86"/>
        <v/>
      </c>
      <c r="I151" s="197" t="str">
        <f t="shared" si="87"/>
        <v/>
      </c>
      <c r="J151" s="198" t="str">
        <f t="shared" ca="1" si="88"/>
        <v/>
      </c>
      <c r="K151" s="199" t="str">
        <f t="shared" si="89"/>
        <v/>
      </c>
    </row>
    <row r="152" spans="1:11" ht="11.25" hidden="1" customHeight="1">
      <c r="A152" s="196"/>
      <c r="B152" s="196" t="str">
        <f t="shared" ref="B152:B153" si="90">IF(A152="","","1 Bedroom")</f>
        <v/>
      </c>
      <c r="C152" s="104" t="str">
        <f t="shared" ref="C152:C153" ca="1" si="91">IF($A152="","",IFERROR(INDIRECT("'"&amp;$A152&amp;"'!$B$14"),0))</f>
        <v/>
      </c>
      <c r="D152" s="180" t="str">
        <f t="shared" ref="D152:D153" ca="1" si="92">IF($A152="","",IFERROR(SUMIF(INDIRECT("'"&amp;$A152&amp;"'!A87:A92"),$B152,INDIRECT("'"&amp;$A152&amp;"'!F87:F92")),0))</f>
        <v/>
      </c>
      <c r="E152" s="181" t="str">
        <f t="shared" ref="E152:E153" ca="1" si="93">IF($A152="","",IFERROR(SUMIF(INDIRECT("'"&amp;$A152&amp;"'!A87:A92"),$B152,INDIRECT("'"&amp;$A152&amp;"'!G87:G92")),0))</f>
        <v/>
      </c>
      <c r="F152" s="197" t="str">
        <f t="shared" ref="F152:F153" ca="1" si="94">IF($A152="","",IFERROR(SUMIF(INDIRECT("'"&amp;$A152&amp;"'!A87:A92"),$B152,INDIRECT("'"&amp;$A152&amp;"'!I87:I92")),0))</f>
        <v/>
      </c>
      <c r="G152" s="197" t="str">
        <f t="shared" ref="G152:G153" si="95">IF($A152="","",H152-F152)</f>
        <v/>
      </c>
      <c r="H152" s="197" t="str">
        <f t="shared" ref="H152:H153" ca="1" si="96">IF($A152="","",IFERROR(SUMIF(INDIRECT("'"&amp;$A152&amp;"'!A87:A92"),$B152,INDIRECT("'"&amp;$A152&amp;"'!M87:M92")),0))</f>
        <v/>
      </c>
      <c r="I152" s="197" t="str">
        <f t="shared" ref="I152:I153" si="97">IF($A152="","",J152-H152)</f>
        <v/>
      </c>
      <c r="J152" s="198" t="str">
        <f t="shared" ref="J152:J153" ca="1" si="98">IF($A152="","",IFERROR(SUMIF(INDIRECT("'"&amp;$A152&amp;"'!A87:A92"),$B152,INDIRECT("'"&amp;$A152&amp;"'!V87:V92")),0))</f>
        <v/>
      </c>
      <c r="K152" s="199" t="str">
        <f t="shared" ref="K152:K153" si="99">IF($A152="","",IFERROR(J152/E152,0))</f>
        <v/>
      </c>
    </row>
    <row r="153" spans="1:11" ht="11.25" hidden="1" customHeight="1">
      <c r="A153" s="196"/>
      <c r="B153" s="196" t="str">
        <f t="shared" si="90"/>
        <v/>
      </c>
      <c r="C153" s="104" t="str">
        <f t="shared" ca="1" si="91"/>
        <v/>
      </c>
      <c r="D153" s="180" t="str">
        <f t="shared" ca="1" si="92"/>
        <v/>
      </c>
      <c r="E153" s="181" t="str">
        <f t="shared" ca="1" si="93"/>
        <v/>
      </c>
      <c r="F153" s="197" t="str">
        <f t="shared" ca="1" si="94"/>
        <v/>
      </c>
      <c r="G153" s="197" t="str">
        <f t="shared" si="95"/>
        <v/>
      </c>
      <c r="H153" s="197" t="str">
        <f t="shared" ca="1" si="96"/>
        <v/>
      </c>
      <c r="I153" s="197" t="str">
        <f t="shared" si="97"/>
        <v/>
      </c>
      <c r="J153" s="198" t="str">
        <f t="shared" ca="1" si="98"/>
        <v/>
      </c>
      <c r="K153" s="199" t="str">
        <f t="shared" si="99"/>
        <v/>
      </c>
    </row>
    <row r="154" spans="1:11" ht="11.25" hidden="1" customHeight="1">
      <c r="A154" s="196"/>
      <c r="B154" s="196" t="str">
        <f t="shared" ref="B154:B167" si="100">IF(A154="","","1 Bedroom")</f>
        <v/>
      </c>
      <c r="C154" s="104" t="str">
        <f t="shared" ref="C154:C167" ca="1" si="101">IF($A154="","",IFERROR(INDIRECT("'"&amp;$A154&amp;"'!$B$14"),0))</f>
        <v/>
      </c>
      <c r="D154" s="180" t="str">
        <f t="shared" ref="D154:D167" ca="1" si="102">IF($A154="","",IFERROR(SUMIF(INDIRECT("'"&amp;$A154&amp;"'!A87:A92"),$B154,INDIRECT("'"&amp;$A154&amp;"'!F87:F92")),0))</f>
        <v/>
      </c>
      <c r="E154" s="181" t="str">
        <f t="shared" ref="E154:E167" ca="1" si="103">IF($A154="","",IFERROR(SUMIF(INDIRECT("'"&amp;$A154&amp;"'!A87:A92"),$B154,INDIRECT("'"&amp;$A154&amp;"'!G87:G92")),0))</f>
        <v/>
      </c>
      <c r="F154" s="197" t="str">
        <f t="shared" ref="F154:F167" ca="1" si="104">IF($A154="","",IFERROR(SUMIF(INDIRECT("'"&amp;$A154&amp;"'!A87:A92"),$B154,INDIRECT("'"&amp;$A154&amp;"'!I87:I92")),0))</f>
        <v/>
      </c>
      <c r="G154" s="197" t="str">
        <f t="shared" ref="G154:G167" si="105">IF($A154="","",H154-F154)</f>
        <v/>
      </c>
      <c r="H154" s="197" t="str">
        <f t="shared" ref="H154:H167" ca="1" si="106">IF($A154="","",IFERROR(SUMIF(INDIRECT("'"&amp;$A154&amp;"'!A87:A92"),$B154,INDIRECT("'"&amp;$A154&amp;"'!M87:M92")),0))</f>
        <v/>
      </c>
      <c r="I154" s="197" t="str">
        <f t="shared" ref="I154:I167" si="107">IF($A154="","",J154-H154)</f>
        <v/>
      </c>
      <c r="J154" s="198" t="str">
        <f t="shared" ref="J154:J167" ca="1" si="108">IF($A154="","",IFERROR(SUMIF(INDIRECT("'"&amp;$A154&amp;"'!A87:A92"),$B154,INDIRECT("'"&amp;$A154&amp;"'!V87:V92")),0))</f>
        <v/>
      </c>
      <c r="K154" s="199" t="str">
        <f t="shared" ref="K154:K167" si="109">IF($A154="","",IFERROR(J154/E154,0))</f>
        <v/>
      </c>
    </row>
    <row r="155" spans="1:11" ht="11.25" hidden="1" customHeight="1">
      <c r="A155" s="196"/>
      <c r="B155" s="196" t="str">
        <f t="shared" si="100"/>
        <v/>
      </c>
      <c r="C155" s="104" t="str">
        <f t="shared" ca="1" si="101"/>
        <v/>
      </c>
      <c r="D155" s="180" t="str">
        <f t="shared" ca="1" si="102"/>
        <v/>
      </c>
      <c r="E155" s="181" t="str">
        <f t="shared" ca="1" si="103"/>
        <v/>
      </c>
      <c r="F155" s="197" t="str">
        <f t="shared" ca="1" si="104"/>
        <v/>
      </c>
      <c r="G155" s="197" t="str">
        <f t="shared" si="105"/>
        <v/>
      </c>
      <c r="H155" s="197" t="str">
        <f t="shared" ca="1" si="106"/>
        <v/>
      </c>
      <c r="I155" s="197" t="str">
        <f t="shared" si="107"/>
        <v/>
      </c>
      <c r="J155" s="198" t="str">
        <f t="shared" ca="1" si="108"/>
        <v/>
      </c>
      <c r="K155" s="199" t="str">
        <f t="shared" si="109"/>
        <v/>
      </c>
    </row>
    <row r="156" spans="1:11" ht="11.25" hidden="1" customHeight="1">
      <c r="A156" s="196"/>
      <c r="B156" s="196" t="str">
        <f t="shared" si="100"/>
        <v/>
      </c>
      <c r="C156" s="104" t="str">
        <f t="shared" ca="1" si="101"/>
        <v/>
      </c>
      <c r="D156" s="180" t="str">
        <f t="shared" ca="1" si="102"/>
        <v/>
      </c>
      <c r="E156" s="181" t="str">
        <f t="shared" ca="1" si="103"/>
        <v/>
      </c>
      <c r="F156" s="197" t="str">
        <f t="shared" ca="1" si="104"/>
        <v/>
      </c>
      <c r="G156" s="197" t="str">
        <f t="shared" si="105"/>
        <v/>
      </c>
      <c r="H156" s="197" t="str">
        <f t="shared" ca="1" si="106"/>
        <v/>
      </c>
      <c r="I156" s="197" t="str">
        <f t="shared" si="107"/>
        <v/>
      </c>
      <c r="J156" s="198" t="str">
        <f t="shared" ca="1" si="108"/>
        <v/>
      </c>
      <c r="K156" s="199" t="str">
        <f t="shared" si="109"/>
        <v/>
      </c>
    </row>
    <row r="157" spans="1:11" ht="11.25" hidden="1" customHeight="1">
      <c r="A157" s="196"/>
      <c r="B157" s="196" t="str">
        <f t="shared" si="100"/>
        <v/>
      </c>
      <c r="C157" s="104" t="str">
        <f t="shared" ca="1" si="101"/>
        <v/>
      </c>
      <c r="D157" s="180" t="str">
        <f t="shared" ca="1" si="102"/>
        <v/>
      </c>
      <c r="E157" s="181" t="str">
        <f t="shared" ca="1" si="103"/>
        <v/>
      </c>
      <c r="F157" s="197" t="str">
        <f t="shared" ca="1" si="104"/>
        <v/>
      </c>
      <c r="G157" s="197" t="str">
        <f t="shared" si="105"/>
        <v/>
      </c>
      <c r="H157" s="197" t="str">
        <f t="shared" ca="1" si="106"/>
        <v/>
      </c>
      <c r="I157" s="197" t="str">
        <f t="shared" si="107"/>
        <v/>
      </c>
      <c r="J157" s="198" t="str">
        <f t="shared" ca="1" si="108"/>
        <v/>
      </c>
      <c r="K157" s="199" t="str">
        <f t="shared" si="109"/>
        <v/>
      </c>
    </row>
    <row r="158" spans="1:11" ht="11.25" hidden="1" customHeight="1">
      <c r="A158" s="196"/>
      <c r="B158" s="196" t="str">
        <f t="shared" si="100"/>
        <v/>
      </c>
      <c r="C158" s="104" t="str">
        <f t="shared" ca="1" si="101"/>
        <v/>
      </c>
      <c r="D158" s="180" t="str">
        <f t="shared" ca="1" si="102"/>
        <v/>
      </c>
      <c r="E158" s="181" t="str">
        <f t="shared" ca="1" si="103"/>
        <v/>
      </c>
      <c r="F158" s="197" t="str">
        <f t="shared" ca="1" si="104"/>
        <v/>
      </c>
      <c r="G158" s="197" t="str">
        <f t="shared" si="105"/>
        <v/>
      </c>
      <c r="H158" s="197" t="str">
        <f t="shared" ca="1" si="106"/>
        <v/>
      </c>
      <c r="I158" s="197" t="str">
        <f t="shared" si="107"/>
        <v/>
      </c>
      <c r="J158" s="198" t="str">
        <f t="shared" ca="1" si="108"/>
        <v/>
      </c>
      <c r="K158" s="199" t="str">
        <f t="shared" si="109"/>
        <v/>
      </c>
    </row>
    <row r="159" spans="1:11" ht="11.25" hidden="1" customHeight="1">
      <c r="A159" s="196"/>
      <c r="B159" s="196" t="str">
        <f t="shared" si="100"/>
        <v/>
      </c>
      <c r="C159" s="104" t="str">
        <f t="shared" ca="1" si="101"/>
        <v/>
      </c>
      <c r="D159" s="180" t="str">
        <f t="shared" ca="1" si="102"/>
        <v/>
      </c>
      <c r="E159" s="181" t="str">
        <f t="shared" ca="1" si="103"/>
        <v/>
      </c>
      <c r="F159" s="197" t="str">
        <f t="shared" ca="1" si="104"/>
        <v/>
      </c>
      <c r="G159" s="197" t="str">
        <f t="shared" si="105"/>
        <v/>
      </c>
      <c r="H159" s="197" t="str">
        <f t="shared" ca="1" si="106"/>
        <v/>
      </c>
      <c r="I159" s="197" t="str">
        <f t="shared" si="107"/>
        <v/>
      </c>
      <c r="J159" s="198" t="str">
        <f t="shared" ca="1" si="108"/>
        <v/>
      </c>
      <c r="K159" s="199" t="str">
        <f t="shared" si="109"/>
        <v/>
      </c>
    </row>
    <row r="160" spans="1:11" ht="11.25" hidden="1" customHeight="1">
      <c r="A160" s="196"/>
      <c r="B160" s="196" t="str">
        <f t="shared" si="100"/>
        <v/>
      </c>
      <c r="C160" s="104" t="str">
        <f t="shared" ca="1" si="101"/>
        <v/>
      </c>
      <c r="D160" s="180" t="str">
        <f t="shared" ca="1" si="102"/>
        <v/>
      </c>
      <c r="E160" s="181" t="str">
        <f t="shared" ca="1" si="103"/>
        <v/>
      </c>
      <c r="F160" s="197" t="str">
        <f t="shared" ca="1" si="104"/>
        <v/>
      </c>
      <c r="G160" s="197" t="str">
        <f t="shared" si="105"/>
        <v/>
      </c>
      <c r="H160" s="197" t="str">
        <f t="shared" ca="1" si="106"/>
        <v/>
      </c>
      <c r="I160" s="197" t="str">
        <f t="shared" si="107"/>
        <v/>
      </c>
      <c r="J160" s="198" t="str">
        <f t="shared" ca="1" si="108"/>
        <v/>
      </c>
      <c r="K160" s="199" t="str">
        <f t="shared" si="109"/>
        <v/>
      </c>
    </row>
    <row r="161" spans="1:11" ht="11.25" hidden="1" customHeight="1">
      <c r="A161" s="196"/>
      <c r="B161" s="196" t="str">
        <f t="shared" si="100"/>
        <v/>
      </c>
      <c r="C161" s="104" t="str">
        <f t="shared" ca="1" si="101"/>
        <v/>
      </c>
      <c r="D161" s="180" t="str">
        <f t="shared" ca="1" si="102"/>
        <v/>
      </c>
      <c r="E161" s="181" t="str">
        <f t="shared" ca="1" si="103"/>
        <v/>
      </c>
      <c r="F161" s="197" t="str">
        <f t="shared" ca="1" si="104"/>
        <v/>
      </c>
      <c r="G161" s="197" t="str">
        <f t="shared" si="105"/>
        <v/>
      </c>
      <c r="H161" s="197" t="str">
        <f t="shared" ca="1" si="106"/>
        <v/>
      </c>
      <c r="I161" s="197" t="str">
        <f t="shared" si="107"/>
        <v/>
      </c>
      <c r="J161" s="198" t="str">
        <f t="shared" ca="1" si="108"/>
        <v/>
      </c>
      <c r="K161" s="199" t="str">
        <f t="shared" si="109"/>
        <v/>
      </c>
    </row>
    <row r="162" spans="1:11" ht="11.25" hidden="1" customHeight="1">
      <c r="A162" s="196"/>
      <c r="B162" s="196" t="str">
        <f t="shared" si="100"/>
        <v/>
      </c>
      <c r="C162" s="104" t="str">
        <f t="shared" ca="1" si="101"/>
        <v/>
      </c>
      <c r="D162" s="180" t="str">
        <f t="shared" ca="1" si="102"/>
        <v/>
      </c>
      <c r="E162" s="181" t="str">
        <f t="shared" ca="1" si="103"/>
        <v/>
      </c>
      <c r="F162" s="197" t="str">
        <f t="shared" ca="1" si="104"/>
        <v/>
      </c>
      <c r="G162" s="197" t="str">
        <f t="shared" si="105"/>
        <v/>
      </c>
      <c r="H162" s="197" t="str">
        <f t="shared" ca="1" si="106"/>
        <v/>
      </c>
      <c r="I162" s="197" t="str">
        <f t="shared" si="107"/>
        <v/>
      </c>
      <c r="J162" s="198" t="str">
        <f t="shared" ca="1" si="108"/>
        <v/>
      </c>
      <c r="K162" s="199" t="str">
        <f t="shared" si="109"/>
        <v/>
      </c>
    </row>
    <row r="163" spans="1:11" ht="11.25" hidden="1" customHeight="1">
      <c r="A163" s="196"/>
      <c r="B163" s="196" t="str">
        <f t="shared" si="100"/>
        <v/>
      </c>
      <c r="C163" s="104" t="str">
        <f t="shared" ca="1" si="101"/>
        <v/>
      </c>
      <c r="D163" s="180" t="str">
        <f t="shared" ca="1" si="102"/>
        <v/>
      </c>
      <c r="E163" s="181" t="str">
        <f t="shared" ca="1" si="103"/>
        <v/>
      </c>
      <c r="F163" s="197" t="str">
        <f t="shared" ca="1" si="104"/>
        <v/>
      </c>
      <c r="G163" s="197" t="str">
        <f t="shared" si="105"/>
        <v/>
      </c>
      <c r="H163" s="197" t="str">
        <f t="shared" ca="1" si="106"/>
        <v/>
      </c>
      <c r="I163" s="197" t="str">
        <f t="shared" si="107"/>
        <v/>
      </c>
      <c r="J163" s="198" t="str">
        <f t="shared" ca="1" si="108"/>
        <v/>
      </c>
      <c r="K163" s="199" t="str">
        <f t="shared" si="109"/>
        <v/>
      </c>
    </row>
    <row r="164" spans="1:11" ht="11.25" hidden="1" customHeight="1">
      <c r="A164" s="196"/>
      <c r="B164" s="196" t="str">
        <f t="shared" si="100"/>
        <v/>
      </c>
      <c r="C164" s="104" t="str">
        <f t="shared" ca="1" si="101"/>
        <v/>
      </c>
      <c r="D164" s="180" t="str">
        <f t="shared" ca="1" si="102"/>
        <v/>
      </c>
      <c r="E164" s="181" t="str">
        <f t="shared" ca="1" si="103"/>
        <v/>
      </c>
      <c r="F164" s="197" t="str">
        <f t="shared" ca="1" si="104"/>
        <v/>
      </c>
      <c r="G164" s="197" t="str">
        <f t="shared" si="105"/>
        <v/>
      </c>
      <c r="H164" s="197" t="str">
        <f t="shared" ca="1" si="106"/>
        <v/>
      </c>
      <c r="I164" s="197" t="str">
        <f t="shared" si="107"/>
        <v/>
      </c>
      <c r="J164" s="198" t="str">
        <f t="shared" ca="1" si="108"/>
        <v/>
      </c>
      <c r="K164" s="199" t="str">
        <f t="shared" si="109"/>
        <v/>
      </c>
    </row>
    <row r="165" spans="1:11" ht="11.25" hidden="1" customHeight="1">
      <c r="A165" s="196"/>
      <c r="B165" s="196" t="str">
        <f t="shared" si="100"/>
        <v/>
      </c>
      <c r="C165" s="104" t="str">
        <f t="shared" ca="1" si="101"/>
        <v/>
      </c>
      <c r="D165" s="180" t="str">
        <f t="shared" ca="1" si="102"/>
        <v/>
      </c>
      <c r="E165" s="181" t="str">
        <f t="shared" ca="1" si="103"/>
        <v/>
      </c>
      <c r="F165" s="197" t="str">
        <f t="shared" ca="1" si="104"/>
        <v/>
      </c>
      <c r="G165" s="197" t="str">
        <f t="shared" si="105"/>
        <v/>
      </c>
      <c r="H165" s="197" t="str">
        <f t="shared" ca="1" si="106"/>
        <v/>
      </c>
      <c r="I165" s="197" t="str">
        <f t="shared" si="107"/>
        <v/>
      </c>
      <c r="J165" s="198" t="str">
        <f t="shared" ca="1" si="108"/>
        <v/>
      </c>
      <c r="K165" s="199" t="str">
        <f t="shared" si="109"/>
        <v/>
      </c>
    </row>
    <row r="166" spans="1:11" ht="11.25" hidden="1" customHeight="1">
      <c r="A166" s="196"/>
      <c r="B166" s="196" t="str">
        <f t="shared" si="100"/>
        <v/>
      </c>
      <c r="C166" s="104" t="str">
        <f t="shared" ca="1" si="101"/>
        <v/>
      </c>
      <c r="D166" s="180" t="str">
        <f t="shared" ca="1" si="102"/>
        <v/>
      </c>
      <c r="E166" s="181" t="str">
        <f t="shared" ca="1" si="103"/>
        <v/>
      </c>
      <c r="F166" s="197" t="str">
        <f t="shared" ca="1" si="104"/>
        <v/>
      </c>
      <c r="G166" s="197" t="str">
        <f t="shared" si="105"/>
        <v/>
      </c>
      <c r="H166" s="197" t="str">
        <f t="shared" ca="1" si="106"/>
        <v/>
      </c>
      <c r="I166" s="197" t="str">
        <f t="shared" si="107"/>
        <v/>
      </c>
      <c r="J166" s="198" t="str">
        <f t="shared" ca="1" si="108"/>
        <v/>
      </c>
      <c r="K166" s="199" t="str">
        <f t="shared" si="109"/>
        <v/>
      </c>
    </row>
    <row r="167" spans="1:11" ht="11.25" hidden="1" customHeight="1">
      <c r="A167" s="196"/>
      <c r="B167" s="196" t="str">
        <f t="shared" si="100"/>
        <v/>
      </c>
      <c r="C167" s="104" t="str">
        <f t="shared" ca="1" si="101"/>
        <v/>
      </c>
      <c r="D167" s="180" t="str">
        <f t="shared" ca="1" si="102"/>
        <v/>
      </c>
      <c r="E167" s="181" t="str">
        <f t="shared" ca="1" si="103"/>
        <v/>
      </c>
      <c r="F167" s="197" t="str">
        <f t="shared" ca="1" si="104"/>
        <v/>
      </c>
      <c r="G167" s="197" t="str">
        <f t="shared" si="105"/>
        <v/>
      </c>
      <c r="H167" s="197" t="str">
        <f t="shared" ca="1" si="106"/>
        <v/>
      </c>
      <c r="I167" s="197" t="str">
        <f t="shared" si="107"/>
        <v/>
      </c>
      <c r="J167" s="198" t="str">
        <f t="shared" ca="1" si="108"/>
        <v/>
      </c>
      <c r="K167" s="199" t="str">
        <f t="shared" si="109"/>
        <v/>
      </c>
    </row>
    <row r="168" spans="1:11" ht="11.25" hidden="1" customHeight="1">
      <c r="A168" s="196"/>
      <c r="B168" s="196" t="str">
        <f t="shared" ref="B168:B198" si="110">IF(A168="","","1 Bedroom")</f>
        <v/>
      </c>
      <c r="C168" s="104" t="str">
        <f t="shared" ref="C168:C198" ca="1" si="111">IF($A168="","",IFERROR(INDIRECT("'"&amp;$A168&amp;"'!$B$14"),0))</f>
        <v/>
      </c>
      <c r="D168" s="180" t="str">
        <f t="shared" ref="D168:D198" ca="1" si="112">IF($A168="","",IFERROR(SUMIF(INDIRECT("'"&amp;$A168&amp;"'!A87:A92"),$B168,INDIRECT("'"&amp;$A168&amp;"'!F87:F92")),0))</f>
        <v/>
      </c>
      <c r="E168" s="181" t="str">
        <f t="shared" ref="E168:E198" ca="1" si="113">IF($A168="","",IFERROR(SUMIF(INDIRECT("'"&amp;$A168&amp;"'!A87:A92"),$B168,INDIRECT("'"&amp;$A168&amp;"'!G87:G92")),0))</f>
        <v/>
      </c>
      <c r="F168" s="197" t="str">
        <f t="shared" ref="F168:F198" ca="1" si="114">IF($A168="","",IFERROR(SUMIF(INDIRECT("'"&amp;$A168&amp;"'!A87:A92"),$B168,INDIRECT("'"&amp;$A168&amp;"'!I87:I92")),0))</f>
        <v/>
      </c>
      <c r="G168" s="197" t="str">
        <f t="shared" ref="G168:G198" si="115">IF($A168="","",H168-F168)</f>
        <v/>
      </c>
      <c r="H168" s="197" t="str">
        <f t="shared" ref="H168:H198" ca="1" si="116">IF($A168="","",IFERROR(SUMIF(INDIRECT("'"&amp;$A168&amp;"'!A87:A92"),$B168,INDIRECT("'"&amp;$A168&amp;"'!M87:M92")),0))</f>
        <v/>
      </c>
      <c r="I168" s="197" t="str">
        <f t="shared" ref="I168:I198" si="117">IF($A168="","",J168-H168)</f>
        <v/>
      </c>
      <c r="J168" s="198" t="str">
        <f t="shared" ref="J168:J198" ca="1" si="118">IF($A168="","",IFERROR(SUMIF(INDIRECT("'"&amp;$A168&amp;"'!A87:A92"),$B168,INDIRECT("'"&amp;$A168&amp;"'!V87:V92")),0))</f>
        <v/>
      </c>
      <c r="K168" s="199" t="str">
        <f t="shared" ref="K168:K198" si="119">IF($A168="","",IFERROR(J168/E168,0))</f>
        <v/>
      </c>
    </row>
    <row r="169" spans="1:11" ht="11.25" hidden="1" customHeight="1">
      <c r="A169" s="196"/>
      <c r="B169" s="196" t="str">
        <f t="shared" si="110"/>
        <v/>
      </c>
      <c r="C169" s="104" t="str">
        <f t="shared" ca="1" si="111"/>
        <v/>
      </c>
      <c r="D169" s="180" t="str">
        <f t="shared" ca="1" si="112"/>
        <v/>
      </c>
      <c r="E169" s="181" t="str">
        <f t="shared" ca="1" si="113"/>
        <v/>
      </c>
      <c r="F169" s="197" t="str">
        <f t="shared" ca="1" si="114"/>
        <v/>
      </c>
      <c r="G169" s="197" t="str">
        <f t="shared" si="115"/>
        <v/>
      </c>
      <c r="H169" s="197" t="str">
        <f t="shared" ca="1" si="116"/>
        <v/>
      </c>
      <c r="I169" s="197" t="str">
        <f t="shared" si="117"/>
        <v/>
      </c>
      <c r="J169" s="198" t="str">
        <f t="shared" ca="1" si="118"/>
        <v/>
      </c>
      <c r="K169" s="199" t="str">
        <f t="shared" si="119"/>
        <v/>
      </c>
    </row>
    <row r="170" spans="1:11" ht="11.25" hidden="1" customHeight="1">
      <c r="A170" s="196"/>
      <c r="B170" s="196" t="str">
        <f t="shared" si="110"/>
        <v/>
      </c>
      <c r="C170" s="104" t="str">
        <f t="shared" ca="1" si="111"/>
        <v/>
      </c>
      <c r="D170" s="180" t="str">
        <f t="shared" ca="1" si="112"/>
        <v/>
      </c>
      <c r="E170" s="181" t="str">
        <f t="shared" ca="1" si="113"/>
        <v/>
      </c>
      <c r="F170" s="197" t="str">
        <f t="shared" ca="1" si="114"/>
        <v/>
      </c>
      <c r="G170" s="197" t="str">
        <f t="shared" si="115"/>
        <v/>
      </c>
      <c r="H170" s="197" t="str">
        <f t="shared" ca="1" si="116"/>
        <v/>
      </c>
      <c r="I170" s="197" t="str">
        <f t="shared" si="117"/>
        <v/>
      </c>
      <c r="J170" s="198" t="str">
        <f t="shared" ca="1" si="118"/>
        <v/>
      </c>
      <c r="K170" s="199" t="str">
        <f t="shared" si="119"/>
        <v/>
      </c>
    </row>
    <row r="171" spans="1:11" ht="11.25" hidden="1" customHeight="1">
      <c r="A171" s="196"/>
      <c r="B171" s="196" t="str">
        <f t="shared" si="110"/>
        <v/>
      </c>
      <c r="C171" s="104" t="str">
        <f t="shared" ca="1" si="111"/>
        <v/>
      </c>
      <c r="D171" s="180" t="str">
        <f t="shared" ca="1" si="112"/>
        <v/>
      </c>
      <c r="E171" s="181" t="str">
        <f t="shared" ca="1" si="113"/>
        <v/>
      </c>
      <c r="F171" s="197" t="str">
        <f t="shared" ca="1" si="114"/>
        <v/>
      </c>
      <c r="G171" s="197" t="str">
        <f t="shared" si="115"/>
        <v/>
      </c>
      <c r="H171" s="197" t="str">
        <f t="shared" ca="1" si="116"/>
        <v/>
      </c>
      <c r="I171" s="197" t="str">
        <f t="shared" si="117"/>
        <v/>
      </c>
      <c r="J171" s="198" t="str">
        <f t="shared" ca="1" si="118"/>
        <v/>
      </c>
      <c r="K171" s="199" t="str">
        <f t="shared" si="119"/>
        <v/>
      </c>
    </row>
    <row r="172" spans="1:11" ht="11.25" hidden="1" customHeight="1">
      <c r="A172" s="196"/>
      <c r="B172" s="196" t="str">
        <f t="shared" si="110"/>
        <v/>
      </c>
      <c r="C172" s="104" t="str">
        <f t="shared" ca="1" si="111"/>
        <v/>
      </c>
      <c r="D172" s="180" t="str">
        <f t="shared" ca="1" si="112"/>
        <v/>
      </c>
      <c r="E172" s="181" t="str">
        <f t="shared" ca="1" si="113"/>
        <v/>
      </c>
      <c r="F172" s="197" t="str">
        <f t="shared" ca="1" si="114"/>
        <v/>
      </c>
      <c r="G172" s="197" t="str">
        <f t="shared" si="115"/>
        <v/>
      </c>
      <c r="H172" s="197" t="str">
        <f t="shared" ca="1" si="116"/>
        <v/>
      </c>
      <c r="I172" s="197" t="str">
        <f t="shared" si="117"/>
        <v/>
      </c>
      <c r="J172" s="198" t="str">
        <f t="shared" ca="1" si="118"/>
        <v/>
      </c>
      <c r="K172" s="199" t="str">
        <f t="shared" si="119"/>
        <v/>
      </c>
    </row>
    <row r="173" spans="1:11" ht="11.25" hidden="1" customHeight="1">
      <c r="A173" s="196"/>
      <c r="B173" s="196" t="str">
        <f t="shared" si="110"/>
        <v/>
      </c>
      <c r="C173" s="104" t="str">
        <f t="shared" ca="1" si="111"/>
        <v/>
      </c>
      <c r="D173" s="180" t="str">
        <f t="shared" ca="1" si="112"/>
        <v/>
      </c>
      <c r="E173" s="181" t="str">
        <f t="shared" ca="1" si="113"/>
        <v/>
      </c>
      <c r="F173" s="197" t="str">
        <f t="shared" ca="1" si="114"/>
        <v/>
      </c>
      <c r="G173" s="197" t="str">
        <f t="shared" si="115"/>
        <v/>
      </c>
      <c r="H173" s="197" t="str">
        <f t="shared" ca="1" si="116"/>
        <v/>
      </c>
      <c r="I173" s="197" t="str">
        <f t="shared" si="117"/>
        <v/>
      </c>
      <c r="J173" s="198" t="str">
        <f t="shared" ca="1" si="118"/>
        <v/>
      </c>
      <c r="K173" s="199" t="str">
        <f t="shared" si="119"/>
        <v/>
      </c>
    </row>
    <row r="174" spans="1:11" ht="11.25" hidden="1" customHeight="1">
      <c r="A174" s="196"/>
      <c r="B174" s="196" t="str">
        <f t="shared" si="110"/>
        <v/>
      </c>
      <c r="C174" s="104" t="str">
        <f t="shared" ca="1" si="111"/>
        <v/>
      </c>
      <c r="D174" s="180" t="str">
        <f t="shared" ca="1" si="112"/>
        <v/>
      </c>
      <c r="E174" s="181" t="str">
        <f t="shared" ca="1" si="113"/>
        <v/>
      </c>
      <c r="F174" s="197" t="str">
        <f t="shared" ca="1" si="114"/>
        <v/>
      </c>
      <c r="G174" s="197" t="str">
        <f t="shared" si="115"/>
        <v/>
      </c>
      <c r="H174" s="197" t="str">
        <f t="shared" ca="1" si="116"/>
        <v/>
      </c>
      <c r="I174" s="197" t="str">
        <f t="shared" si="117"/>
        <v/>
      </c>
      <c r="J174" s="198" t="str">
        <f t="shared" ca="1" si="118"/>
        <v/>
      </c>
      <c r="K174" s="199" t="str">
        <f t="shared" si="119"/>
        <v/>
      </c>
    </row>
    <row r="175" spans="1:11" ht="11.25" hidden="1" customHeight="1">
      <c r="A175" s="196"/>
      <c r="B175" s="196" t="str">
        <f t="shared" si="110"/>
        <v/>
      </c>
      <c r="C175" s="104" t="str">
        <f t="shared" ca="1" si="111"/>
        <v/>
      </c>
      <c r="D175" s="180" t="str">
        <f t="shared" ca="1" si="112"/>
        <v/>
      </c>
      <c r="E175" s="181" t="str">
        <f t="shared" ca="1" si="113"/>
        <v/>
      </c>
      <c r="F175" s="197" t="str">
        <f t="shared" ca="1" si="114"/>
        <v/>
      </c>
      <c r="G175" s="197" t="str">
        <f t="shared" si="115"/>
        <v/>
      </c>
      <c r="H175" s="197" t="str">
        <f t="shared" ca="1" si="116"/>
        <v/>
      </c>
      <c r="I175" s="197" t="str">
        <f t="shared" si="117"/>
        <v/>
      </c>
      <c r="J175" s="198" t="str">
        <f t="shared" ca="1" si="118"/>
        <v/>
      </c>
      <c r="K175" s="199" t="str">
        <f t="shared" si="119"/>
        <v/>
      </c>
    </row>
    <row r="176" spans="1:11" ht="11.25" hidden="1" customHeight="1">
      <c r="A176" s="196"/>
      <c r="B176" s="196" t="str">
        <f t="shared" si="110"/>
        <v/>
      </c>
      <c r="C176" s="104" t="str">
        <f t="shared" ca="1" si="111"/>
        <v/>
      </c>
      <c r="D176" s="180" t="str">
        <f t="shared" ca="1" si="112"/>
        <v/>
      </c>
      <c r="E176" s="181" t="str">
        <f t="shared" ca="1" si="113"/>
        <v/>
      </c>
      <c r="F176" s="197" t="str">
        <f t="shared" ca="1" si="114"/>
        <v/>
      </c>
      <c r="G176" s="197" t="str">
        <f t="shared" si="115"/>
        <v/>
      </c>
      <c r="H176" s="197" t="str">
        <f t="shared" ca="1" si="116"/>
        <v/>
      </c>
      <c r="I176" s="197" t="str">
        <f t="shared" si="117"/>
        <v/>
      </c>
      <c r="J176" s="198" t="str">
        <f t="shared" ca="1" si="118"/>
        <v/>
      </c>
      <c r="K176" s="199" t="str">
        <f t="shared" si="119"/>
        <v/>
      </c>
    </row>
    <row r="177" spans="1:11" ht="11.25" hidden="1" customHeight="1">
      <c r="A177" s="196"/>
      <c r="B177" s="196" t="str">
        <f t="shared" si="110"/>
        <v/>
      </c>
      <c r="C177" s="104" t="str">
        <f t="shared" ca="1" si="111"/>
        <v/>
      </c>
      <c r="D177" s="180" t="str">
        <f t="shared" ca="1" si="112"/>
        <v/>
      </c>
      <c r="E177" s="181" t="str">
        <f t="shared" ca="1" si="113"/>
        <v/>
      </c>
      <c r="F177" s="197" t="str">
        <f t="shared" ca="1" si="114"/>
        <v/>
      </c>
      <c r="G177" s="197" t="str">
        <f t="shared" si="115"/>
        <v/>
      </c>
      <c r="H177" s="197" t="str">
        <f t="shared" ca="1" si="116"/>
        <v/>
      </c>
      <c r="I177" s="197" t="str">
        <f t="shared" si="117"/>
        <v/>
      </c>
      <c r="J177" s="198" t="str">
        <f t="shared" ca="1" si="118"/>
        <v/>
      </c>
      <c r="K177" s="199" t="str">
        <f t="shared" si="119"/>
        <v/>
      </c>
    </row>
    <row r="178" spans="1:11" ht="11.25" hidden="1" customHeight="1">
      <c r="A178" s="196"/>
      <c r="B178" s="196" t="str">
        <f t="shared" si="110"/>
        <v/>
      </c>
      <c r="C178" s="104" t="str">
        <f t="shared" ca="1" si="111"/>
        <v/>
      </c>
      <c r="D178" s="180" t="str">
        <f t="shared" ca="1" si="112"/>
        <v/>
      </c>
      <c r="E178" s="181" t="str">
        <f t="shared" ca="1" si="113"/>
        <v/>
      </c>
      <c r="F178" s="197" t="str">
        <f t="shared" ca="1" si="114"/>
        <v/>
      </c>
      <c r="G178" s="197" t="str">
        <f t="shared" si="115"/>
        <v/>
      </c>
      <c r="H178" s="197" t="str">
        <f t="shared" ca="1" si="116"/>
        <v/>
      </c>
      <c r="I178" s="197" t="str">
        <f t="shared" si="117"/>
        <v/>
      </c>
      <c r="J178" s="198" t="str">
        <f t="shared" ca="1" si="118"/>
        <v/>
      </c>
      <c r="K178" s="199" t="str">
        <f t="shared" si="119"/>
        <v/>
      </c>
    </row>
    <row r="179" spans="1:11" ht="11.25" hidden="1" customHeight="1">
      <c r="A179" s="196"/>
      <c r="B179" s="196" t="str">
        <f t="shared" si="110"/>
        <v/>
      </c>
      <c r="C179" s="104" t="str">
        <f t="shared" ca="1" si="111"/>
        <v/>
      </c>
      <c r="D179" s="180" t="str">
        <f t="shared" ca="1" si="112"/>
        <v/>
      </c>
      <c r="E179" s="181" t="str">
        <f t="shared" ca="1" si="113"/>
        <v/>
      </c>
      <c r="F179" s="197" t="str">
        <f t="shared" ca="1" si="114"/>
        <v/>
      </c>
      <c r="G179" s="197" t="str">
        <f t="shared" si="115"/>
        <v/>
      </c>
      <c r="H179" s="197" t="str">
        <f t="shared" ca="1" si="116"/>
        <v/>
      </c>
      <c r="I179" s="197" t="str">
        <f t="shared" si="117"/>
        <v/>
      </c>
      <c r="J179" s="198" t="str">
        <f t="shared" ca="1" si="118"/>
        <v/>
      </c>
      <c r="K179" s="199" t="str">
        <f t="shared" si="119"/>
        <v/>
      </c>
    </row>
    <row r="180" spans="1:11" ht="11.25" hidden="1" customHeight="1">
      <c r="A180" s="196"/>
      <c r="B180" s="196" t="str">
        <f t="shared" si="110"/>
        <v/>
      </c>
      <c r="C180" s="104" t="str">
        <f t="shared" ca="1" si="111"/>
        <v/>
      </c>
      <c r="D180" s="180" t="str">
        <f t="shared" ca="1" si="112"/>
        <v/>
      </c>
      <c r="E180" s="181" t="str">
        <f t="shared" ca="1" si="113"/>
        <v/>
      </c>
      <c r="F180" s="197" t="str">
        <f t="shared" ca="1" si="114"/>
        <v/>
      </c>
      <c r="G180" s="197" t="str">
        <f t="shared" si="115"/>
        <v/>
      </c>
      <c r="H180" s="197" t="str">
        <f t="shared" ca="1" si="116"/>
        <v/>
      </c>
      <c r="I180" s="197" t="str">
        <f t="shared" si="117"/>
        <v/>
      </c>
      <c r="J180" s="198" t="str">
        <f t="shared" ca="1" si="118"/>
        <v/>
      </c>
      <c r="K180" s="199" t="str">
        <f t="shared" si="119"/>
        <v/>
      </c>
    </row>
    <row r="181" spans="1:11" ht="11.25" hidden="1" customHeight="1">
      <c r="A181" s="196"/>
      <c r="B181" s="196" t="str">
        <f t="shared" si="110"/>
        <v/>
      </c>
      <c r="C181" s="104" t="str">
        <f t="shared" ca="1" si="111"/>
        <v/>
      </c>
      <c r="D181" s="180" t="str">
        <f t="shared" ca="1" si="112"/>
        <v/>
      </c>
      <c r="E181" s="181" t="str">
        <f t="shared" ca="1" si="113"/>
        <v/>
      </c>
      <c r="F181" s="197" t="str">
        <f t="shared" ca="1" si="114"/>
        <v/>
      </c>
      <c r="G181" s="197" t="str">
        <f t="shared" si="115"/>
        <v/>
      </c>
      <c r="H181" s="197" t="str">
        <f t="shared" ca="1" si="116"/>
        <v/>
      </c>
      <c r="I181" s="197" t="str">
        <f t="shared" si="117"/>
        <v/>
      </c>
      <c r="J181" s="198" t="str">
        <f t="shared" ca="1" si="118"/>
        <v/>
      </c>
      <c r="K181" s="199" t="str">
        <f t="shared" si="119"/>
        <v/>
      </c>
    </row>
    <row r="182" spans="1:11" ht="11.25" hidden="1" customHeight="1">
      <c r="A182" s="4"/>
      <c r="B182" s="196" t="str">
        <f t="shared" si="110"/>
        <v/>
      </c>
      <c r="C182" s="104" t="str">
        <f t="shared" ca="1" si="111"/>
        <v/>
      </c>
      <c r="D182" s="180" t="str">
        <f t="shared" ca="1" si="112"/>
        <v/>
      </c>
      <c r="E182" s="181" t="str">
        <f t="shared" ca="1" si="113"/>
        <v/>
      </c>
      <c r="F182" s="197" t="str">
        <f t="shared" ca="1" si="114"/>
        <v/>
      </c>
      <c r="G182" s="197" t="str">
        <f t="shared" si="115"/>
        <v/>
      </c>
      <c r="H182" s="197" t="str">
        <f t="shared" ca="1" si="116"/>
        <v/>
      </c>
      <c r="I182" s="197" t="str">
        <f t="shared" si="117"/>
        <v/>
      </c>
      <c r="J182" s="198" t="str">
        <f t="shared" ca="1" si="118"/>
        <v/>
      </c>
      <c r="K182" s="199" t="str">
        <f t="shared" si="119"/>
        <v/>
      </c>
    </row>
    <row r="183" spans="1:11" ht="11.25" hidden="1" customHeight="1">
      <c r="B183" s="196" t="str">
        <f t="shared" si="110"/>
        <v/>
      </c>
      <c r="C183" s="104" t="str">
        <f t="shared" ca="1" si="111"/>
        <v/>
      </c>
      <c r="D183" s="180" t="str">
        <f t="shared" ca="1" si="112"/>
        <v/>
      </c>
      <c r="E183" s="181" t="str">
        <f t="shared" ca="1" si="113"/>
        <v/>
      </c>
      <c r="F183" s="197" t="str">
        <f t="shared" ca="1" si="114"/>
        <v/>
      </c>
      <c r="G183" s="197" t="str">
        <f t="shared" si="115"/>
        <v/>
      </c>
      <c r="H183" s="197" t="str">
        <f t="shared" ca="1" si="116"/>
        <v/>
      </c>
      <c r="I183" s="197" t="str">
        <f t="shared" si="117"/>
        <v/>
      </c>
      <c r="J183" s="198" t="str">
        <f t="shared" ca="1" si="118"/>
        <v/>
      </c>
      <c r="K183" s="199" t="str">
        <f t="shared" si="119"/>
        <v/>
      </c>
    </row>
    <row r="184" spans="1:11" ht="11.25" hidden="1" customHeight="1">
      <c r="B184" s="196" t="str">
        <f t="shared" si="110"/>
        <v/>
      </c>
      <c r="C184" s="104" t="str">
        <f t="shared" ca="1" si="111"/>
        <v/>
      </c>
      <c r="D184" s="180" t="str">
        <f t="shared" ca="1" si="112"/>
        <v/>
      </c>
      <c r="E184" s="181" t="str">
        <f t="shared" ca="1" si="113"/>
        <v/>
      </c>
      <c r="F184" s="197" t="str">
        <f t="shared" ca="1" si="114"/>
        <v/>
      </c>
      <c r="G184" s="197" t="str">
        <f t="shared" si="115"/>
        <v/>
      </c>
      <c r="H184" s="197" t="str">
        <f t="shared" ca="1" si="116"/>
        <v/>
      </c>
      <c r="I184" s="197" t="str">
        <f t="shared" si="117"/>
        <v/>
      </c>
      <c r="J184" s="198" t="str">
        <f t="shared" ca="1" si="118"/>
        <v/>
      </c>
      <c r="K184" s="199" t="str">
        <f t="shared" si="119"/>
        <v/>
      </c>
    </row>
    <row r="185" spans="1:11" ht="11.25" hidden="1" customHeight="1">
      <c r="A185" s="4"/>
      <c r="B185" s="196" t="str">
        <f t="shared" si="110"/>
        <v/>
      </c>
      <c r="C185" s="104" t="str">
        <f t="shared" ca="1" si="111"/>
        <v/>
      </c>
      <c r="D185" s="180" t="str">
        <f t="shared" ca="1" si="112"/>
        <v/>
      </c>
      <c r="E185" s="181" t="str">
        <f t="shared" ca="1" si="113"/>
        <v/>
      </c>
      <c r="F185" s="197" t="str">
        <f t="shared" ca="1" si="114"/>
        <v/>
      </c>
      <c r="G185" s="197" t="str">
        <f t="shared" si="115"/>
        <v/>
      </c>
      <c r="H185" s="197" t="str">
        <f t="shared" ca="1" si="116"/>
        <v/>
      </c>
      <c r="I185" s="197" t="str">
        <f t="shared" si="117"/>
        <v/>
      </c>
      <c r="J185" s="198" t="str">
        <f t="shared" ca="1" si="118"/>
        <v/>
      </c>
      <c r="K185" s="199" t="str">
        <f t="shared" si="119"/>
        <v/>
      </c>
    </row>
    <row r="186" spans="1:11" ht="11.25" hidden="1" customHeight="1">
      <c r="B186" s="196" t="str">
        <f t="shared" si="110"/>
        <v/>
      </c>
      <c r="C186" s="104" t="str">
        <f t="shared" ca="1" si="111"/>
        <v/>
      </c>
      <c r="D186" s="180" t="str">
        <f t="shared" ca="1" si="112"/>
        <v/>
      </c>
      <c r="E186" s="181" t="str">
        <f t="shared" ca="1" si="113"/>
        <v/>
      </c>
      <c r="F186" s="197" t="str">
        <f t="shared" ca="1" si="114"/>
        <v/>
      </c>
      <c r="G186" s="197" t="str">
        <f t="shared" si="115"/>
        <v/>
      </c>
      <c r="H186" s="197" t="str">
        <f t="shared" ca="1" si="116"/>
        <v/>
      </c>
      <c r="I186" s="197" t="str">
        <f t="shared" si="117"/>
        <v/>
      </c>
      <c r="J186" s="198" t="str">
        <f t="shared" ca="1" si="118"/>
        <v/>
      </c>
      <c r="K186" s="199" t="str">
        <f t="shared" si="119"/>
        <v/>
      </c>
    </row>
    <row r="187" spans="1:11" ht="11.25" hidden="1" customHeight="1">
      <c r="A187" s="4"/>
      <c r="B187" s="196" t="str">
        <f t="shared" si="110"/>
        <v/>
      </c>
      <c r="C187" s="104" t="str">
        <f t="shared" ca="1" si="111"/>
        <v/>
      </c>
      <c r="D187" s="180" t="str">
        <f t="shared" ca="1" si="112"/>
        <v/>
      </c>
      <c r="E187" s="181" t="str">
        <f t="shared" ca="1" si="113"/>
        <v/>
      </c>
      <c r="F187" s="197" t="str">
        <f t="shared" ca="1" si="114"/>
        <v/>
      </c>
      <c r="G187" s="197" t="str">
        <f t="shared" si="115"/>
        <v/>
      </c>
      <c r="H187" s="197" t="str">
        <f t="shared" ca="1" si="116"/>
        <v/>
      </c>
      <c r="I187" s="197" t="str">
        <f t="shared" si="117"/>
        <v/>
      </c>
      <c r="J187" s="198" t="str">
        <f t="shared" ca="1" si="118"/>
        <v/>
      </c>
      <c r="K187" s="199" t="str">
        <f t="shared" si="119"/>
        <v/>
      </c>
    </row>
    <row r="188" spans="1:11" ht="11.25" hidden="1" customHeight="1">
      <c r="B188" s="196" t="str">
        <f t="shared" si="110"/>
        <v/>
      </c>
      <c r="C188" s="104" t="str">
        <f t="shared" ca="1" si="111"/>
        <v/>
      </c>
      <c r="D188" s="180" t="str">
        <f t="shared" ca="1" si="112"/>
        <v/>
      </c>
      <c r="E188" s="181" t="str">
        <f t="shared" ca="1" si="113"/>
        <v/>
      </c>
      <c r="F188" s="197" t="str">
        <f t="shared" ca="1" si="114"/>
        <v/>
      </c>
      <c r="G188" s="197" t="str">
        <f t="shared" si="115"/>
        <v/>
      </c>
      <c r="H188" s="197" t="str">
        <f t="shared" ca="1" si="116"/>
        <v/>
      </c>
      <c r="I188" s="197" t="str">
        <f t="shared" si="117"/>
        <v/>
      </c>
      <c r="J188" s="198" t="str">
        <f t="shared" ca="1" si="118"/>
        <v/>
      </c>
      <c r="K188" s="199" t="str">
        <f t="shared" si="119"/>
        <v/>
      </c>
    </row>
    <row r="189" spans="1:11" ht="11.25" hidden="1" customHeight="1">
      <c r="B189" s="196" t="str">
        <f t="shared" si="110"/>
        <v/>
      </c>
      <c r="C189" s="104" t="str">
        <f t="shared" ca="1" si="111"/>
        <v/>
      </c>
      <c r="D189" s="180" t="str">
        <f t="shared" ca="1" si="112"/>
        <v/>
      </c>
      <c r="E189" s="181" t="str">
        <f t="shared" ca="1" si="113"/>
        <v/>
      </c>
      <c r="F189" s="197" t="str">
        <f t="shared" ca="1" si="114"/>
        <v/>
      </c>
      <c r="G189" s="197" t="str">
        <f t="shared" si="115"/>
        <v/>
      </c>
      <c r="H189" s="197" t="str">
        <f t="shared" ca="1" si="116"/>
        <v/>
      </c>
      <c r="I189" s="197" t="str">
        <f t="shared" si="117"/>
        <v/>
      </c>
      <c r="J189" s="198" t="str">
        <f t="shared" ca="1" si="118"/>
        <v/>
      </c>
      <c r="K189" s="199" t="str">
        <f t="shared" si="119"/>
        <v/>
      </c>
    </row>
    <row r="190" spans="1:11" ht="11.25" hidden="1" customHeight="1">
      <c r="A190" s="196"/>
      <c r="B190" s="196" t="str">
        <f t="shared" si="110"/>
        <v/>
      </c>
      <c r="C190" s="104" t="str">
        <f t="shared" ca="1" si="111"/>
        <v/>
      </c>
      <c r="D190" s="180" t="str">
        <f t="shared" ca="1" si="112"/>
        <v/>
      </c>
      <c r="E190" s="181" t="str">
        <f t="shared" ca="1" si="113"/>
        <v/>
      </c>
      <c r="F190" s="197" t="str">
        <f t="shared" ca="1" si="114"/>
        <v/>
      </c>
      <c r="G190" s="197" t="str">
        <f t="shared" si="115"/>
        <v/>
      </c>
      <c r="H190" s="197" t="str">
        <f t="shared" ca="1" si="116"/>
        <v/>
      </c>
      <c r="I190" s="197" t="str">
        <f t="shared" si="117"/>
        <v/>
      </c>
      <c r="J190" s="198" t="str">
        <f t="shared" ca="1" si="118"/>
        <v/>
      </c>
      <c r="K190" s="199" t="str">
        <f t="shared" si="119"/>
        <v/>
      </c>
    </row>
    <row r="191" spans="1:11" ht="11.25" hidden="1" customHeight="1">
      <c r="B191" s="196" t="str">
        <f t="shared" si="110"/>
        <v/>
      </c>
      <c r="C191" s="104" t="str">
        <f t="shared" ca="1" si="111"/>
        <v/>
      </c>
      <c r="D191" s="180" t="str">
        <f t="shared" ca="1" si="112"/>
        <v/>
      </c>
      <c r="E191" s="181" t="str">
        <f t="shared" ca="1" si="113"/>
        <v/>
      </c>
      <c r="F191" s="197" t="str">
        <f t="shared" ca="1" si="114"/>
        <v/>
      </c>
      <c r="G191" s="197" t="str">
        <f t="shared" si="115"/>
        <v/>
      </c>
      <c r="H191" s="197" t="str">
        <f t="shared" ca="1" si="116"/>
        <v/>
      </c>
      <c r="I191" s="197" t="str">
        <f t="shared" si="117"/>
        <v/>
      </c>
      <c r="J191" s="198" t="str">
        <f t="shared" ca="1" si="118"/>
        <v/>
      </c>
      <c r="K191" s="199" t="str">
        <f t="shared" si="119"/>
        <v/>
      </c>
    </row>
    <row r="192" spans="1:11" ht="11.25" hidden="1" customHeight="1">
      <c r="B192" s="196" t="str">
        <f t="shared" si="110"/>
        <v/>
      </c>
      <c r="C192" s="104" t="str">
        <f t="shared" ca="1" si="111"/>
        <v/>
      </c>
      <c r="D192" s="180" t="str">
        <f t="shared" ca="1" si="112"/>
        <v/>
      </c>
      <c r="E192" s="181" t="str">
        <f t="shared" ca="1" si="113"/>
        <v/>
      </c>
      <c r="F192" s="197" t="str">
        <f t="shared" ca="1" si="114"/>
        <v/>
      </c>
      <c r="G192" s="197" t="str">
        <f t="shared" si="115"/>
        <v/>
      </c>
      <c r="H192" s="197" t="str">
        <f t="shared" ca="1" si="116"/>
        <v/>
      </c>
      <c r="I192" s="197" t="str">
        <f t="shared" si="117"/>
        <v/>
      </c>
      <c r="J192" s="198" t="str">
        <f t="shared" ca="1" si="118"/>
        <v/>
      </c>
      <c r="K192" s="199" t="str">
        <f t="shared" si="119"/>
        <v/>
      </c>
    </row>
    <row r="193" spans="1:11" ht="11.25" hidden="1" customHeight="1">
      <c r="B193" s="196" t="str">
        <f t="shared" si="110"/>
        <v/>
      </c>
      <c r="C193" s="104" t="str">
        <f t="shared" ca="1" si="111"/>
        <v/>
      </c>
      <c r="D193" s="180" t="str">
        <f t="shared" ca="1" si="112"/>
        <v/>
      </c>
      <c r="E193" s="181" t="str">
        <f t="shared" ca="1" si="113"/>
        <v/>
      </c>
      <c r="F193" s="197" t="str">
        <f t="shared" ca="1" si="114"/>
        <v/>
      </c>
      <c r="G193" s="197" t="str">
        <f t="shared" si="115"/>
        <v/>
      </c>
      <c r="H193" s="197" t="str">
        <f t="shared" ca="1" si="116"/>
        <v/>
      </c>
      <c r="I193" s="197" t="str">
        <f t="shared" si="117"/>
        <v/>
      </c>
      <c r="J193" s="198" t="str">
        <f t="shared" ca="1" si="118"/>
        <v/>
      </c>
      <c r="K193" s="199" t="str">
        <f t="shared" si="119"/>
        <v/>
      </c>
    </row>
    <row r="194" spans="1:11" ht="11.25" hidden="1" customHeight="1">
      <c r="B194" s="196" t="str">
        <f t="shared" si="110"/>
        <v/>
      </c>
      <c r="C194" s="104" t="str">
        <f t="shared" ca="1" si="111"/>
        <v/>
      </c>
      <c r="D194" s="180" t="str">
        <f t="shared" ca="1" si="112"/>
        <v/>
      </c>
      <c r="E194" s="181" t="str">
        <f t="shared" ca="1" si="113"/>
        <v/>
      </c>
      <c r="F194" s="197" t="str">
        <f t="shared" ca="1" si="114"/>
        <v/>
      </c>
      <c r="G194" s="197" t="str">
        <f t="shared" si="115"/>
        <v/>
      </c>
      <c r="H194" s="197" t="str">
        <f t="shared" ca="1" si="116"/>
        <v/>
      </c>
      <c r="I194" s="197" t="str">
        <f t="shared" si="117"/>
        <v/>
      </c>
      <c r="J194" s="198" t="str">
        <f t="shared" ca="1" si="118"/>
        <v/>
      </c>
      <c r="K194" s="199" t="str">
        <f t="shared" si="119"/>
        <v/>
      </c>
    </row>
    <row r="195" spans="1:11" ht="11.25" hidden="1" customHeight="1">
      <c r="B195" s="196" t="str">
        <f t="shared" si="110"/>
        <v/>
      </c>
      <c r="C195" s="104" t="str">
        <f t="shared" ca="1" si="111"/>
        <v/>
      </c>
      <c r="D195" s="180" t="str">
        <f t="shared" ca="1" si="112"/>
        <v/>
      </c>
      <c r="E195" s="181" t="str">
        <f t="shared" ca="1" si="113"/>
        <v/>
      </c>
      <c r="F195" s="197" t="str">
        <f t="shared" ca="1" si="114"/>
        <v/>
      </c>
      <c r="G195" s="197" t="str">
        <f t="shared" si="115"/>
        <v/>
      </c>
      <c r="H195" s="197" t="str">
        <f t="shared" ca="1" si="116"/>
        <v/>
      </c>
      <c r="I195" s="197" t="str">
        <f t="shared" si="117"/>
        <v/>
      </c>
      <c r="J195" s="198" t="str">
        <f t="shared" ca="1" si="118"/>
        <v/>
      </c>
      <c r="K195" s="199" t="str">
        <f t="shared" si="119"/>
        <v/>
      </c>
    </row>
    <row r="196" spans="1:11" ht="11.25" hidden="1" customHeight="1">
      <c r="B196" s="196" t="str">
        <f t="shared" si="110"/>
        <v/>
      </c>
      <c r="C196" s="104" t="str">
        <f t="shared" ca="1" si="111"/>
        <v/>
      </c>
      <c r="D196" s="180" t="str">
        <f t="shared" ca="1" si="112"/>
        <v/>
      </c>
      <c r="E196" s="181" t="str">
        <f t="shared" ca="1" si="113"/>
        <v/>
      </c>
      <c r="F196" s="197" t="str">
        <f t="shared" ca="1" si="114"/>
        <v/>
      </c>
      <c r="G196" s="197" t="str">
        <f t="shared" si="115"/>
        <v/>
      </c>
      <c r="H196" s="197" t="str">
        <f t="shared" ca="1" si="116"/>
        <v/>
      </c>
      <c r="I196" s="197" t="str">
        <f t="shared" si="117"/>
        <v/>
      </c>
      <c r="J196" s="198" t="str">
        <f t="shared" ca="1" si="118"/>
        <v/>
      </c>
      <c r="K196" s="199" t="str">
        <f t="shared" si="119"/>
        <v/>
      </c>
    </row>
    <row r="197" spans="1:11" ht="11.25" hidden="1" customHeight="1">
      <c r="B197" s="196" t="str">
        <f t="shared" si="110"/>
        <v/>
      </c>
      <c r="C197" s="104" t="str">
        <f t="shared" ca="1" si="111"/>
        <v/>
      </c>
      <c r="D197" s="180" t="str">
        <f t="shared" ca="1" si="112"/>
        <v/>
      </c>
      <c r="E197" s="181" t="str">
        <f t="shared" ca="1" si="113"/>
        <v/>
      </c>
      <c r="F197" s="197" t="str">
        <f t="shared" ca="1" si="114"/>
        <v/>
      </c>
      <c r="G197" s="197" t="str">
        <f t="shared" si="115"/>
        <v/>
      </c>
      <c r="H197" s="197" t="str">
        <f t="shared" ca="1" si="116"/>
        <v/>
      </c>
      <c r="I197" s="197" t="str">
        <f t="shared" si="117"/>
        <v/>
      </c>
      <c r="J197" s="198" t="str">
        <f t="shared" ca="1" si="118"/>
        <v/>
      </c>
      <c r="K197" s="199" t="str">
        <f t="shared" si="119"/>
        <v/>
      </c>
    </row>
    <row r="198" spans="1:11" ht="11.25" hidden="1" customHeight="1">
      <c r="B198" s="196" t="str">
        <f t="shared" si="110"/>
        <v/>
      </c>
      <c r="C198" s="104" t="str">
        <f t="shared" ca="1" si="111"/>
        <v/>
      </c>
      <c r="D198" s="180" t="str">
        <f t="shared" ca="1" si="112"/>
        <v/>
      </c>
      <c r="E198" s="181" t="str">
        <f t="shared" ca="1" si="113"/>
        <v/>
      </c>
      <c r="F198" s="197" t="str">
        <f t="shared" ca="1" si="114"/>
        <v/>
      </c>
      <c r="G198" s="197" t="str">
        <f t="shared" si="115"/>
        <v/>
      </c>
      <c r="H198" s="197" t="str">
        <f t="shared" ca="1" si="116"/>
        <v/>
      </c>
      <c r="I198" s="197" t="str">
        <f t="shared" si="117"/>
        <v/>
      </c>
      <c r="J198" s="198" t="str">
        <f t="shared" ca="1" si="118"/>
        <v/>
      </c>
      <c r="K198" s="199" t="str">
        <f t="shared" si="119"/>
        <v/>
      </c>
    </row>
    <row r="199" spans="1:11" s="233" customFormat="1">
      <c r="A199" s="241" t="s">
        <v>261</v>
      </c>
      <c r="B199" s="241"/>
      <c r="C199" s="241"/>
      <c r="D199" s="242">
        <f ca="1">SUM(D104:D198)</f>
        <v>156</v>
      </c>
      <c r="E199" s="242">
        <f ca="1">IFERROR(SUMPRODUCT(D104:D198,$E104:$E198)/$D199,0)</f>
        <v>560.61538461538464</v>
      </c>
      <c r="F199" s="243">
        <f ca="1">IFERROR(SUMPRODUCT(F104:F198,$D104:$D198)/$D199,0)</f>
        <v>1380.7051282051282</v>
      </c>
      <c r="G199" s="243">
        <f ca="1">IFERROR(SUMPRODUCT(G104:G198,$D104:$D198)/$D199,0)</f>
        <v>0</v>
      </c>
      <c r="H199" s="243">
        <f ca="1">IFERROR(SUMPRODUCT(H104:H198,$D104:$D198)/$D199,0)</f>
        <v>1380.7051282051282</v>
      </c>
      <c r="I199" s="243">
        <f ca="1">IFERROR(SUMPRODUCT(I104:I198,$D104:$D198)/$D199,0)</f>
        <v>-52.019230769230766</v>
      </c>
      <c r="J199" s="244">
        <f ca="1">IFERROR(SUMPRODUCT(J104:J198,$D104:$D198)/$D199,0)</f>
        <v>1328.6858974358975</v>
      </c>
      <c r="K199" s="245">
        <f ca="1">IFERROR(J199/$E199,0)</f>
        <v>2.3700489388949872</v>
      </c>
    </row>
    <row r="200" spans="1:11">
      <c r="D200" s="101"/>
      <c r="E200" s="181"/>
      <c r="F200" s="182"/>
      <c r="G200" s="182"/>
      <c r="H200" s="182"/>
      <c r="I200" s="182"/>
      <c r="J200" s="137"/>
      <c r="K200" s="183"/>
    </row>
    <row r="201" spans="1:11">
      <c r="A201" s="191" t="s">
        <v>107</v>
      </c>
      <c r="B201" s="191"/>
      <c r="C201" s="191"/>
      <c r="D201" s="192"/>
      <c r="E201" s="192"/>
      <c r="F201" s="193"/>
      <c r="G201" s="193"/>
      <c r="H201" s="193"/>
      <c r="I201" s="193"/>
      <c r="J201" s="194"/>
      <c r="K201" s="195"/>
    </row>
    <row r="202" spans="1:11">
      <c r="A202" s="196" t="s">
        <v>23</v>
      </c>
      <c r="B202" s="196" t="str">
        <f t="shared" ref="B202:B210" si="120">IF(A202="","","2 Bedroom")</f>
        <v>2 Bedroom</v>
      </c>
      <c r="C202" s="104">
        <f t="shared" ref="C202:C210" ca="1" si="121">IF($A202="","",IFERROR(INDIRECT("'"&amp;$A202&amp;"'!$B$14"),0))</f>
        <v>5</v>
      </c>
      <c r="D202" s="180">
        <f t="shared" ref="D202:D210" ca="1" si="122">IF($A202="","",IFERROR(SUMIF(INDIRECT("'"&amp;$A202&amp;"'!A87:A92"),$B202,INDIRECT("'"&amp;$A202&amp;"'!F87:F92")),0))</f>
        <v>4</v>
      </c>
      <c r="E202" s="181">
        <f t="shared" ref="E202:E210" ca="1" si="123">IF($A202="","",IFERROR(SUMIF(INDIRECT("'"&amp;$A202&amp;"'!A87:A92"),$B202,INDIRECT("'"&amp;$A202&amp;"'!G87:G92")),0))</f>
        <v>1367</v>
      </c>
      <c r="F202" s="197">
        <f t="shared" ref="F202:F210" ca="1" si="124">IF($A202="","",IFERROR(SUMIF(INDIRECT("'"&amp;$A202&amp;"'!A87:A92"),$B202,INDIRECT("'"&amp;$A202&amp;"'!I87:I92")),0))</f>
        <v>1090</v>
      </c>
      <c r="G202" s="197">
        <f t="shared" ref="G202:G210" ca="1" si="125">IF($A202="","",H202-F202)</f>
        <v>0</v>
      </c>
      <c r="H202" s="197">
        <f t="shared" ref="H202:H210" ca="1" si="126">IF($A202="","",IFERROR(SUMIF(INDIRECT("'"&amp;$A202&amp;"'!A87:A92"),$B202,INDIRECT("'"&amp;$A202&amp;"'!M87:M92")),0))</f>
        <v>1090</v>
      </c>
      <c r="I202" s="197">
        <f t="shared" ref="I202:I210" ca="1" si="127">IF($A202="","",J202-H202)</f>
        <v>-44</v>
      </c>
      <c r="J202" s="198">
        <f t="shared" ref="J202:J210" ca="1" si="128">IF($A202="","",IFERROR(SUMIF(INDIRECT("'"&amp;$A202&amp;"'!A87:A92"),$B202,INDIRECT("'"&amp;$A202&amp;"'!V87:V92")),0))</f>
        <v>1046</v>
      </c>
      <c r="K202" s="199">
        <f t="shared" ref="K202:K210" ca="1" si="129">IF($A202="","",IFERROR(J202/E202,0))</f>
        <v>0.76517922457937093</v>
      </c>
    </row>
    <row r="203" spans="1:11">
      <c r="A203" s="196" t="s">
        <v>27</v>
      </c>
      <c r="B203" s="196" t="str">
        <f t="shared" si="120"/>
        <v>2 Bedroom</v>
      </c>
      <c r="C203" s="104">
        <f t="shared" ca="1" si="121"/>
        <v>4</v>
      </c>
      <c r="D203" s="180">
        <f t="shared" ca="1" si="122"/>
        <v>96</v>
      </c>
      <c r="E203" s="181">
        <f t="shared" ca="1" si="123"/>
        <v>781</v>
      </c>
      <c r="F203" s="197">
        <f t="shared" ca="1" si="124"/>
        <v>1069</v>
      </c>
      <c r="G203" s="197">
        <f t="shared" ca="1" si="125"/>
        <v>0</v>
      </c>
      <c r="H203" s="197">
        <f t="shared" ca="1" si="126"/>
        <v>1069</v>
      </c>
      <c r="I203" s="197">
        <f t="shared" ca="1" si="127"/>
        <v>-45</v>
      </c>
      <c r="J203" s="198">
        <f t="shared" ca="1" si="128"/>
        <v>1024</v>
      </c>
      <c r="K203" s="199">
        <f t="shared" ca="1" si="129"/>
        <v>1.3111395646606914</v>
      </c>
    </row>
    <row r="204" spans="1:11">
      <c r="A204" s="196" t="s">
        <v>28</v>
      </c>
      <c r="B204" s="196" t="str">
        <f t="shared" si="120"/>
        <v>2 Bedroom</v>
      </c>
      <c r="C204" s="104">
        <f t="shared" ca="1" si="121"/>
        <v>4</v>
      </c>
      <c r="D204" s="180">
        <f t="shared" ca="1" si="122"/>
        <v>66</v>
      </c>
      <c r="E204" s="181">
        <f t="shared" ca="1" si="123"/>
        <v>922</v>
      </c>
      <c r="F204" s="197">
        <f t="shared" ca="1" si="124"/>
        <v>939</v>
      </c>
      <c r="G204" s="197">
        <f t="shared" ca="1" si="125"/>
        <v>0</v>
      </c>
      <c r="H204" s="197">
        <f t="shared" ca="1" si="126"/>
        <v>939</v>
      </c>
      <c r="I204" s="197">
        <f t="shared" ca="1" si="127"/>
        <v>-51</v>
      </c>
      <c r="J204" s="198">
        <f t="shared" ca="1" si="128"/>
        <v>888</v>
      </c>
      <c r="K204" s="199">
        <f t="shared" ca="1" si="129"/>
        <v>0.96312364425162689</v>
      </c>
    </row>
    <row r="205" spans="1:11">
      <c r="A205" s="196" t="s">
        <v>26</v>
      </c>
      <c r="B205" s="196" t="str">
        <f t="shared" si="120"/>
        <v>2 Bedroom</v>
      </c>
      <c r="C205" s="104">
        <f t="shared" ca="1" si="121"/>
        <v>3</v>
      </c>
      <c r="D205" s="180">
        <f t="shared" ca="1" si="122"/>
        <v>34</v>
      </c>
      <c r="E205" s="181">
        <f t="shared" ca="1" si="123"/>
        <v>878.08823529411757</v>
      </c>
      <c r="F205" s="197">
        <f t="shared" ca="1" si="124"/>
        <v>902.23529411764707</v>
      </c>
      <c r="G205" s="197">
        <f t="shared" ca="1" si="125"/>
        <v>0</v>
      </c>
      <c r="H205" s="197">
        <f t="shared" ca="1" si="126"/>
        <v>902.23529411764707</v>
      </c>
      <c r="I205" s="197">
        <f t="shared" ca="1" si="127"/>
        <v>-58</v>
      </c>
      <c r="J205" s="198">
        <f t="shared" ca="1" si="128"/>
        <v>844.23529411764707</v>
      </c>
      <c r="K205" s="199">
        <f t="shared" ca="1" si="129"/>
        <v>0.96144699380338317</v>
      </c>
    </row>
    <row r="206" spans="1:11">
      <c r="A206" s="196" t="s">
        <v>25</v>
      </c>
      <c r="B206" s="196" t="str">
        <f t="shared" si="120"/>
        <v>2 Bedroom</v>
      </c>
      <c r="C206" s="104">
        <f t="shared" ca="1" si="121"/>
        <v>3</v>
      </c>
      <c r="D206" s="180">
        <f t="shared" ca="1" si="122"/>
        <v>84</v>
      </c>
      <c r="E206" s="181">
        <f t="shared" ca="1" si="123"/>
        <v>844</v>
      </c>
      <c r="F206" s="197">
        <f t="shared" ca="1" si="124"/>
        <v>965</v>
      </c>
      <c r="G206" s="197">
        <f t="shared" ca="1" si="125"/>
        <v>0</v>
      </c>
      <c r="H206" s="197">
        <f t="shared" ca="1" si="126"/>
        <v>965</v>
      </c>
      <c r="I206" s="197">
        <f t="shared" ca="1" si="127"/>
        <v>-55</v>
      </c>
      <c r="J206" s="198">
        <f t="shared" ca="1" si="128"/>
        <v>910</v>
      </c>
      <c r="K206" s="199">
        <f t="shared" ca="1" si="129"/>
        <v>1.0781990521327014</v>
      </c>
    </row>
    <row r="207" spans="1:11">
      <c r="A207" s="196" t="s">
        <v>22</v>
      </c>
      <c r="B207" s="196" t="str">
        <f t="shared" si="120"/>
        <v>2 Bedroom</v>
      </c>
      <c r="C207" s="104">
        <f t="shared" ca="1" si="121"/>
        <v>3</v>
      </c>
      <c r="D207" s="180">
        <f t="shared" ca="1" si="122"/>
        <v>34</v>
      </c>
      <c r="E207" s="181">
        <f t="shared" ca="1" si="123"/>
        <v>806.11764705882354</v>
      </c>
      <c r="F207" s="197">
        <f t="shared" ca="1" si="124"/>
        <v>1042.6470588235295</v>
      </c>
      <c r="G207" s="197">
        <f t="shared" ca="1" si="125"/>
        <v>0</v>
      </c>
      <c r="H207" s="197">
        <f t="shared" ca="1" si="126"/>
        <v>1042.6470588235295</v>
      </c>
      <c r="I207" s="197">
        <f t="shared" ca="1" si="127"/>
        <v>-45.000000000000227</v>
      </c>
      <c r="J207" s="198">
        <f t="shared" ca="1" si="128"/>
        <v>997.64705882352928</v>
      </c>
      <c r="K207" s="199">
        <f t="shared" ca="1" si="129"/>
        <v>1.2375948628137767</v>
      </c>
    </row>
    <row r="208" spans="1:11" hidden="1">
      <c r="A208" s="196"/>
      <c r="B208" s="196" t="str">
        <f t="shared" si="120"/>
        <v/>
      </c>
      <c r="C208" s="104" t="str">
        <f t="shared" ca="1" si="121"/>
        <v/>
      </c>
      <c r="D208" s="180" t="str">
        <f t="shared" ca="1" si="122"/>
        <v/>
      </c>
      <c r="E208" s="181" t="str">
        <f t="shared" ca="1" si="123"/>
        <v/>
      </c>
      <c r="F208" s="197" t="str">
        <f t="shared" ca="1" si="124"/>
        <v/>
      </c>
      <c r="G208" s="197" t="str">
        <f t="shared" si="125"/>
        <v/>
      </c>
      <c r="H208" s="197" t="str">
        <f t="shared" ca="1" si="126"/>
        <v/>
      </c>
      <c r="I208" s="197" t="str">
        <f t="shared" si="127"/>
        <v/>
      </c>
      <c r="J208" s="198" t="str">
        <f t="shared" ca="1" si="128"/>
        <v/>
      </c>
      <c r="K208" s="199" t="str">
        <f t="shared" si="129"/>
        <v/>
      </c>
    </row>
    <row r="209" spans="1:11">
      <c r="A209" s="196" t="s">
        <v>24</v>
      </c>
      <c r="B209" s="196" t="str">
        <f t="shared" si="120"/>
        <v>2 Bedroom</v>
      </c>
      <c r="C209" s="104">
        <f t="shared" ca="1" si="121"/>
        <v>4</v>
      </c>
      <c r="D209" s="180">
        <f t="shared" ca="1" si="122"/>
        <v>56</v>
      </c>
      <c r="E209" s="181">
        <f t="shared" ca="1" si="123"/>
        <v>821</v>
      </c>
      <c r="F209" s="197">
        <f t="shared" ca="1" si="124"/>
        <v>969</v>
      </c>
      <c r="G209" s="197">
        <f t="shared" ca="1" si="125"/>
        <v>0</v>
      </c>
      <c r="H209" s="197">
        <f t="shared" ca="1" si="126"/>
        <v>969</v>
      </c>
      <c r="I209" s="197">
        <f t="shared" ca="1" si="127"/>
        <v>-60</v>
      </c>
      <c r="J209" s="198">
        <f t="shared" ca="1" si="128"/>
        <v>909</v>
      </c>
      <c r="K209" s="199">
        <f t="shared" ca="1" si="129"/>
        <v>1.1071863580998782</v>
      </c>
    </row>
    <row r="210" spans="1:11">
      <c r="A210" s="196" t="s">
        <v>21</v>
      </c>
      <c r="B210" s="196" t="str">
        <f t="shared" si="120"/>
        <v>2 Bedroom</v>
      </c>
      <c r="C210" s="104">
        <f t="shared" ca="1" si="121"/>
        <v>3</v>
      </c>
      <c r="D210" s="180">
        <f t="shared" ca="1" si="122"/>
        <v>51</v>
      </c>
      <c r="E210" s="181">
        <f t="shared" ca="1" si="123"/>
        <v>780.29411764705878</v>
      </c>
      <c r="F210" s="197">
        <f t="shared" ca="1" si="124"/>
        <v>0</v>
      </c>
      <c r="G210" s="197">
        <f t="shared" ca="1" si="125"/>
        <v>0</v>
      </c>
      <c r="H210" s="197">
        <f t="shared" ca="1" si="126"/>
        <v>0</v>
      </c>
      <c r="I210" s="197">
        <f t="shared" ca="1" si="127"/>
        <v>-45</v>
      </c>
      <c r="J210" s="198">
        <f t="shared" ca="1" si="128"/>
        <v>-45</v>
      </c>
      <c r="K210" s="199">
        <f t="shared" ca="1" si="129"/>
        <v>-5.7670561628345274E-2</v>
      </c>
    </row>
    <row r="211" spans="1:11" hidden="1">
      <c r="A211" s="196"/>
      <c r="B211" s="196" t="str">
        <f t="shared" ref="B211:B249" si="130">IF(A211="","","2 Bedroom")</f>
        <v/>
      </c>
      <c r="C211" s="104" t="str">
        <f t="shared" ref="C211:C249" ca="1" si="131">IF($A211="","",IFERROR(INDIRECT("'"&amp;$A211&amp;"'!$B$14"),0))</f>
        <v/>
      </c>
      <c r="D211" s="180" t="str">
        <f t="shared" ref="D211:D249" ca="1" si="132">IF($A211="","",IFERROR(SUMIF(INDIRECT("'"&amp;$A211&amp;"'!A87:A92"),$B211,INDIRECT("'"&amp;$A211&amp;"'!F87:F92")),0))</f>
        <v/>
      </c>
      <c r="E211" s="181" t="str">
        <f t="shared" ref="E211:E249" ca="1" si="133">IF($A211="","",IFERROR(SUMIF(INDIRECT("'"&amp;$A211&amp;"'!A87:A92"),$B211,INDIRECT("'"&amp;$A211&amp;"'!G87:G92")),0))</f>
        <v/>
      </c>
      <c r="F211" s="197" t="str">
        <f t="shared" ref="F211:F249" ca="1" si="134">IF($A211="","",IFERROR(SUMIF(INDIRECT("'"&amp;$A211&amp;"'!A87:A92"),$B211,INDIRECT("'"&amp;$A211&amp;"'!I87:I92")),0))</f>
        <v/>
      </c>
      <c r="G211" s="197" t="str">
        <f t="shared" ref="G211:G249" si="135">IF($A211="","",H211-F211)</f>
        <v/>
      </c>
      <c r="H211" s="197" t="str">
        <f t="shared" ref="H211:H249" ca="1" si="136">IF($A211="","",IFERROR(SUMIF(INDIRECT("'"&amp;$A211&amp;"'!A87:A92"),$B211,INDIRECT("'"&amp;$A211&amp;"'!M87:M92")),0))</f>
        <v/>
      </c>
      <c r="I211" s="197" t="str">
        <f t="shared" ref="I211:I249" si="137">IF($A211="","",J211-H211)</f>
        <v/>
      </c>
      <c r="J211" s="198" t="str">
        <f t="shared" ref="J211:J249" ca="1" si="138">IF($A211="","",IFERROR(SUMIF(INDIRECT("'"&amp;$A211&amp;"'!A87:A92"),$B211,INDIRECT("'"&amp;$A211&amp;"'!V87:V92")),0))</f>
        <v/>
      </c>
      <c r="K211" s="199" t="str">
        <f t="shared" ref="K211:K249" si="139">IF($A211="","",IFERROR(J211/E211,0))</f>
        <v/>
      </c>
    </row>
    <row r="212" spans="1:11" hidden="1">
      <c r="A212" s="196"/>
      <c r="B212" s="196" t="str">
        <f t="shared" si="130"/>
        <v/>
      </c>
      <c r="C212" s="104" t="str">
        <f t="shared" ca="1" si="131"/>
        <v/>
      </c>
      <c r="D212" s="180" t="str">
        <f t="shared" ca="1" si="132"/>
        <v/>
      </c>
      <c r="E212" s="181" t="str">
        <f t="shared" ca="1" si="133"/>
        <v/>
      </c>
      <c r="F212" s="197" t="str">
        <f t="shared" ca="1" si="134"/>
        <v/>
      </c>
      <c r="G212" s="197" t="str">
        <f t="shared" si="135"/>
        <v/>
      </c>
      <c r="H212" s="197" t="str">
        <f t="shared" ca="1" si="136"/>
        <v/>
      </c>
      <c r="I212" s="197" t="str">
        <f t="shared" si="137"/>
        <v/>
      </c>
      <c r="J212" s="198" t="str">
        <f t="shared" ca="1" si="138"/>
        <v/>
      </c>
      <c r="K212" s="199" t="str">
        <f t="shared" si="139"/>
        <v/>
      </c>
    </row>
    <row r="213" spans="1:11" hidden="1">
      <c r="A213" s="196"/>
      <c r="B213" s="196" t="str">
        <f t="shared" si="130"/>
        <v/>
      </c>
      <c r="C213" s="104" t="str">
        <f t="shared" ca="1" si="131"/>
        <v/>
      </c>
      <c r="D213" s="180" t="str">
        <f t="shared" ca="1" si="132"/>
        <v/>
      </c>
      <c r="E213" s="181" t="str">
        <f t="shared" ca="1" si="133"/>
        <v/>
      </c>
      <c r="F213" s="197" t="str">
        <f t="shared" ca="1" si="134"/>
        <v/>
      </c>
      <c r="G213" s="197" t="str">
        <f t="shared" si="135"/>
        <v/>
      </c>
      <c r="H213" s="197" t="str">
        <f t="shared" ca="1" si="136"/>
        <v/>
      </c>
      <c r="I213" s="197" t="str">
        <f t="shared" si="137"/>
        <v/>
      </c>
      <c r="J213" s="198" t="str">
        <f t="shared" ca="1" si="138"/>
        <v/>
      </c>
      <c r="K213" s="199" t="str">
        <f t="shared" si="139"/>
        <v/>
      </c>
    </row>
    <row r="214" spans="1:11" hidden="1">
      <c r="A214" s="196"/>
      <c r="B214" s="196" t="str">
        <f t="shared" si="130"/>
        <v/>
      </c>
      <c r="C214" s="104" t="str">
        <f t="shared" ca="1" si="131"/>
        <v/>
      </c>
      <c r="D214" s="180" t="str">
        <f t="shared" ca="1" si="132"/>
        <v/>
      </c>
      <c r="E214" s="181" t="str">
        <f t="shared" ca="1" si="133"/>
        <v/>
      </c>
      <c r="F214" s="197" t="str">
        <f t="shared" ca="1" si="134"/>
        <v/>
      </c>
      <c r="G214" s="197" t="str">
        <f t="shared" si="135"/>
        <v/>
      </c>
      <c r="H214" s="197" t="str">
        <f t="shared" ca="1" si="136"/>
        <v/>
      </c>
      <c r="I214" s="197" t="str">
        <f t="shared" si="137"/>
        <v/>
      </c>
      <c r="J214" s="198" t="str">
        <f t="shared" ca="1" si="138"/>
        <v/>
      </c>
      <c r="K214" s="199" t="str">
        <f t="shared" si="139"/>
        <v/>
      </c>
    </row>
    <row r="215" spans="1:11" hidden="1">
      <c r="A215" s="196"/>
      <c r="B215" s="196" t="str">
        <f t="shared" si="130"/>
        <v/>
      </c>
      <c r="C215" s="104" t="str">
        <f t="shared" ca="1" si="131"/>
        <v/>
      </c>
      <c r="D215" s="180" t="str">
        <f t="shared" ca="1" si="132"/>
        <v/>
      </c>
      <c r="E215" s="181" t="str">
        <f t="shared" ca="1" si="133"/>
        <v/>
      </c>
      <c r="F215" s="197" t="str">
        <f t="shared" ca="1" si="134"/>
        <v/>
      </c>
      <c r="G215" s="197" t="str">
        <f t="shared" si="135"/>
        <v/>
      </c>
      <c r="H215" s="197" t="str">
        <f t="shared" ca="1" si="136"/>
        <v/>
      </c>
      <c r="I215" s="197" t="str">
        <f t="shared" si="137"/>
        <v/>
      </c>
      <c r="J215" s="198" t="str">
        <f t="shared" ca="1" si="138"/>
        <v/>
      </c>
      <c r="K215" s="199" t="str">
        <f t="shared" si="139"/>
        <v/>
      </c>
    </row>
    <row r="216" spans="1:11" hidden="1">
      <c r="A216" s="196"/>
      <c r="B216" s="196" t="str">
        <f t="shared" si="130"/>
        <v/>
      </c>
      <c r="C216" s="104" t="str">
        <f t="shared" ca="1" si="131"/>
        <v/>
      </c>
      <c r="D216" s="180" t="str">
        <f t="shared" ca="1" si="132"/>
        <v/>
      </c>
      <c r="E216" s="181" t="str">
        <f t="shared" ca="1" si="133"/>
        <v/>
      </c>
      <c r="F216" s="197" t="str">
        <f t="shared" ca="1" si="134"/>
        <v/>
      </c>
      <c r="G216" s="197" t="str">
        <f t="shared" si="135"/>
        <v/>
      </c>
      <c r="H216" s="197" t="str">
        <f t="shared" ca="1" si="136"/>
        <v/>
      </c>
      <c r="I216" s="197" t="str">
        <f t="shared" si="137"/>
        <v/>
      </c>
      <c r="J216" s="198" t="str">
        <f t="shared" ca="1" si="138"/>
        <v/>
      </c>
      <c r="K216" s="199" t="str">
        <f t="shared" si="139"/>
        <v/>
      </c>
    </row>
    <row r="217" spans="1:11" hidden="1">
      <c r="A217" s="196"/>
      <c r="B217" s="196" t="str">
        <f t="shared" si="130"/>
        <v/>
      </c>
      <c r="C217" s="104" t="str">
        <f t="shared" ca="1" si="131"/>
        <v/>
      </c>
      <c r="D217" s="180" t="str">
        <f t="shared" ca="1" si="132"/>
        <v/>
      </c>
      <c r="E217" s="181" t="str">
        <f t="shared" ca="1" si="133"/>
        <v/>
      </c>
      <c r="F217" s="197" t="str">
        <f t="shared" ca="1" si="134"/>
        <v/>
      </c>
      <c r="G217" s="197" t="str">
        <f t="shared" si="135"/>
        <v/>
      </c>
      <c r="H217" s="197" t="str">
        <f t="shared" ca="1" si="136"/>
        <v/>
      </c>
      <c r="I217" s="197" t="str">
        <f t="shared" si="137"/>
        <v/>
      </c>
      <c r="J217" s="198" t="str">
        <f t="shared" ca="1" si="138"/>
        <v/>
      </c>
      <c r="K217" s="199" t="str">
        <f t="shared" si="139"/>
        <v/>
      </c>
    </row>
    <row r="218" spans="1:11" hidden="1">
      <c r="A218" s="196"/>
      <c r="B218" s="196" t="str">
        <f t="shared" si="130"/>
        <v/>
      </c>
      <c r="C218" s="104" t="str">
        <f t="shared" ca="1" si="131"/>
        <v/>
      </c>
      <c r="D218" s="180" t="str">
        <f t="shared" ca="1" si="132"/>
        <v/>
      </c>
      <c r="E218" s="181" t="str">
        <f t="shared" ca="1" si="133"/>
        <v/>
      </c>
      <c r="F218" s="197" t="str">
        <f t="shared" ca="1" si="134"/>
        <v/>
      </c>
      <c r="G218" s="197" t="str">
        <f t="shared" si="135"/>
        <v/>
      </c>
      <c r="H218" s="197" t="str">
        <f t="shared" ca="1" si="136"/>
        <v/>
      </c>
      <c r="I218" s="197" t="str">
        <f t="shared" si="137"/>
        <v/>
      </c>
      <c r="J218" s="198" t="str">
        <f t="shared" ca="1" si="138"/>
        <v/>
      </c>
      <c r="K218" s="199" t="str">
        <f t="shared" si="139"/>
        <v/>
      </c>
    </row>
    <row r="219" spans="1:11" hidden="1">
      <c r="A219" s="196"/>
      <c r="B219" s="196" t="str">
        <f t="shared" si="130"/>
        <v/>
      </c>
      <c r="C219" s="104" t="str">
        <f t="shared" ca="1" si="131"/>
        <v/>
      </c>
      <c r="D219" s="180" t="str">
        <f t="shared" ca="1" si="132"/>
        <v/>
      </c>
      <c r="E219" s="181" t="str">
        <f t="shared" ca="1" si="133"/>
        <v/>
      </c>
      <c r="F219" s="197" t="str">
        <f t="shared" ca="1" si="134"/>
        <v/>
      </c>
      <c r="G219" s="197" t="str">
        <f t="shared" si="135"/>
        <v/>
      </c>
      <c r="H219" s="197" t="str">
        <f t="shared" ca="1" si="136"/>
        <v/>
      </c>
      <c r="I219" s="197" t="str">
        <f t="shared" si="137"/>
        <v/>
      </c>
      <c r="J219" s="198" t="str">
        <f t="shared" ca="1" si="138"/>
        <v/>
      </c>
      <c r="K219" s="199" t="str">
        <f t="shared" si="139"/>
        <v/>
      </c>
    </row>
    <row r="220" spans="1:11" hidden="1">
      <c r="A220" s="196"/>
      <c r="B220" s="196" t="str">
        <f t="shared" si="130"/>
        <v/>
      </c>
      <c r="C220" s="104" t="str">
        <f t="shared" ca="1" si="131"/>
        <v/>
      </c>
      <c r="D220" s="180" t="str">
        <f t="shared" ca="1" si="132"/>
        <v/>
      </c>
      <c r="E220" s="181" t="str">
        <f t="shared" ca="1" si="133"/>
        <v/>
      </c>
      <c r="F220" s="197" t="str">
        <f t="shared" ca="1" si="134"/>
        <v/>
      </c>
      <c r="G220" s="197" t="str">
        <f t="shared" si="135"/>
        <v/>
      </c>
      <c r="H220" s="197" t="str">
        <f t="shared" ca="1" si="136"/>
        <v/>
      </c>
      <c r="I220" s="197" t="str">
        <f t="shared" si="137"/>
        <v/>
      </c>
      <c r="J220" s="198" t="str">
        <f t="shared" ca="1" si="138"/>
        <v/>
      </c>
      <c r="K220" s="199" t="str">
        <f t="shared" si="139"/>
        <v/>
      </c>
    </row>
    <row r="221" spans="1:11" hidden="1">
      <c r="A221" s="196"/>
      <c r="B221" s="196" t="str">
        <f t="shared" si="130"/>
        <v/>
      </c>
      <c r="C221" s="104" t="str">
        <f t="shared" ca="1" si="131"/>
        <v/>
      </c>
      <c r="D221" s="180" t="str">
        <f t="shared" ca="1" si="132"/>
        <v/>
      </c>
      <c r="E221" s="181" t="str">
        <f t="shared" ca="1" si="133"/>
        <v/>
      </c>
      <c r="F221" s="197" t="str">
        <f t="shared" ca="1" si="134"/>
        <v/>
      </c>
      <c r="G221" s="197" t="str">
        <f t="shared" si="135"/>
        <v/>
      </c>
      <c r="H221" s="197" t="str">
        <f t="shared" ca="1" si="136"/>
        <v/>
      </c>
      <c r="I221" s="197" t="str">
        <f t="shared" si="137"/>
        <v/>
      </c>
      <c r="J221" s="198" t="str">
        <f t="shared" ca="1" si="138"/>
        <v/>
      </c>
      <c r="K221" s="199" t="str">
        <f t="shared" si="139"/>
        <v/>
      </c>
    </row>
    <row r="222" spans="1:11" hidden="1">
      <c r="A222" s="196"/>
      <c r="B222" s="196" t="str">
        <f t="shared" si="130"/>
        <v/>
      </c>
      <c r="C222" s="104" t="str">
        <f t="shared" ca="1" si="131"/>
        <v/>
      </c>
      <c r="D222" s="180" t="str">
        <f t="shared" ca="1" si="132"/>
        <v/>
      </c>
      <c r="E222" s="181" t="str">
        <f t="shared" ca="1" si="133"/>
        <v/>
      </c>
      <c r="F222" s="197" t="str">
        <f t="shared" ca="1" si="134"/>
        <v/>
      </c>
      <c r="G222" s="197" t="str">
        <f t="shared" si="135"/>
        <v/>
      </c>
      <c r="H222" s="197" t="str">
        <f t="shared" ca="1" si="136"/>
        <v/>
      </c>
      <c r="I222" s="197" t="str">
        <f t="shared" si="137"/>
        <v/>
      </c>
      <c r="J222" s="198" t="str">
        <f t="shared" ca="1" si="138"/>
        <v/>
      </c>
      <c r="K222" s="199" t="str">
        <f t="shared" si="139"/>
        <v/>
      </c>
    </row>
    <row r="223" spans="1:11" hidden="1">
      <c r="A223" s="196"/>
      <c r="B223" s="196" t="str">
        <f t="shared" si="130"/>
        <v/>
      </c>
      <c r="C223" s="104" t="str">
        <f t="shared" ca="1" si="131"/>
        <v/>
      </c>
      <c r="D223" s="180" t="str">
        <f t="shared" ca="1" si="132"/>
        <v/>
      </c>
      <c r="E223" s="181" t="str">
        <f t="shared" ca="1" si="133"/>
        <v/>
      </c>
      <c r="F223" s="197" t="str">
        <f t="shared" ca="1" si="134"/>
        <v/>
      </c>
      <c r="G223" s="197" t="str">
        <f t="shared" si="135"/>
        <v/>
      </c>
      <c r="H223" s="197" t="str">
        <f t="shared" ca="1" si="136"/>
        <v/>
      </c>
      <c r="I223" s="197" t="str">
        <f t="shared" si="137"/>
        <v/>
      </c>
      <c r="J223" s="198" t="str">
        <f t="shared" ca="1" si="138"/>
        <v/>
      </c>
      <c r="K223" s="199" t="str">
        <f t="shared" si="139"/>
        <v/>
      </c>
    </row>
    <row r="224" spans="1:11" hidden="1">
      <c r="A224" s="196"/>
      <c r="B224" s="196" t="str">
        <f t="shared" si="130"/>
        <v/>
      </c>
      <c r="C224" s="104" t="str">
        <f t="shared" ca="1" si="131"/>
        <v/>
      </c>
      <c r="D224" s="180" t="str">
        <f t="shared" ca="1" si="132"/>
        <v/>
      </c>
      <c r="E224" s="181" t="str">
        <f t="shared" ca="1" si="133"/>
        <v/>
      </c>
      <c r="F224" s="197" t="str">
        <f t="shared" ca="1" si="134"/>
        <v/>
      </c>
      <c r="G224" s="197" t="str">
        <f t="shared" si="135"/>
        <v/>
      </c>
      <c r="H224" s="197" t="str">
        <f t="shared" ca="1" si="136"/>
        <v/>
      </c>
      <c r="I224" s="197" t="str">
        <f t="shared" si="137"/>
        <v/>
      </c>
      <c r="J224" s="198" t="str">
        <f t="shared" ca="1" si="138"/>
        <v/>
      </c>
      <c r="K224" s="199" t="str">
        <f t="shared" si="139"/>
        <v/>
      </c>
    </row>
    <row r="225" spans="1:11" hidden="1">
      <c r="A225" s="196"/>
      <c r="B225" s="196" t="str">
        <f t="shared" si="130"/>
        <v/>
      </c>
      <c r="C225" s="104" t="str">
        <f t="shared" ca="1" si="131"/>
        <v/>
      </c>
      <c r="D225" s="180" t="str">
        <f t="shared" ca="1" si="132"/>
        <v/>
      </c>
      <c r="E225" s="181" t="str">
        <f t="shared" ca="1" si="133"/>
        <v/>
      </c>
      <c r="F225" s="197" t="str">
        <f t="shared" ca="1" si="134"/>
        <v/>
      </c>
      <c r="G225" s="197" t="str">
        <f t="shared" si="135"/>
        <v/>
      </c>
      <c r="H225" s="197" t="str">
        <f t="shared" ca="1" si="136"/>
        <v/>
      </c>
      <c r="I225" s="197" t="str">
        <f t="shared" si="137"/>
        <v/>
      </c>
      <c r="J225" s="198" t="str">
        <f t="shared" ca="1" si="138"/>
        <v/>
      </c>
      <c r="K225" s="199" t="str">
        <f t="shared" si="139"/>
        <v/>
      </c>
    </row>
    <row r="226" spans="1:11" hidden="1">
      <c r="A226" s="196"/>
      <c r="B226" s="196" t="str">
        <f t="shared" si="130"/>
        <v/>
      </c>
      <c r="C226" s="104" t="str">
        <f t="shared" ca="1" si="131"/>
        <v/>
      </c>
      <c r="D226" s="180" t="str">
        <f t="shared" ca="1" si="132"/>
        <v/>
      </c>
      <c r="E226" s="181" t="str">
        <f t="shared" ca="1" si="133"/>
        <v/>
      </c>
      <c r="F226" s="197" t="str">
        <f t="shared" ca="1" si="134"/>
        <v/>
      </c>
      <c r="G226" s="197" t="str">
        <f t="shared" si="135"/>
        <v/>
      </c>
      <c r="H226" s="197" t="str">
        <f t="shared" ca="1" si="136"/>
        <v/>
      </c>
      <c r="I226" s="197" t="str">
        <f t="shared" si="137"/>
        <v/>
      </c>
      <c r="J226" s="198" t="str">
        <f t="shared" ca="1" si="138"/>
        <v/>
      </c>
      <c r="K226" s="199" t="str">
        <f t="shared" si="139"/>
        <v/>
      </c>
    </row>
    <row r="227" spans="1:11" hidden="1">
      <c r="A227" s="196"/>
      <c r="B227" s="196" t="str">
        <f t="shared" si="130"/>
        <v/>
      </c>
      <c r="C227" s="104" t="str">
        <f t="shared" ca="1" si="131"/>
        <v/>
      </c>
      <c r="D227" s="180" t="str">
        <f t="shared" ca="1" si="132"/>
        <v/>
      </c>
      <c r="E227" s="181" t="str">
        <f t="shared" ca="1" si="133"/>
        <v/>
      </c>
      <c r="F227" s="197" t="str">
        <f t="shared" ca="1" si="134"/>
        <v/>
      </c>
      <c r="G227" s="197" t="str">
        <f t="shared" si="135"/>
        <v/>
      </c>
      <c r="H227" s="197" t="str">
        <f t="shared" ca="1" si="136"/>
        <v/>
      </c>
      <c r="I227" s="197" t="str">
        <f t="shared" si="137"/>
        <v/>
      </c>
      <c r="J227" s="198" t="str">
        <f t="shared" ca="1" si="138"/>
        <v/>
      </c>
      <c r="K227" s="199" t="str">
        <f t="shared" si="139"/>
        <v/>
      </c>
    </row>
    <row r="228" spans="1:11" hidden="1">
      <c r="A228" s="196"/>
      <c r="B228" s="196" t="str">
        <f t="shared" si="130"/>
        <v/>
      </c>
      <c r="C228" s="104" t="str">
        <f t="shared" ca="1" si="131"/>
        <v/>
      </c>
      <c r="D228" s="180" t="str">
        <f t="shared" ca="1" si="132"/>
        <v/>
      </c>
      <c r="E228" s="181" t="str">
        <f t="shared" ca="1" si="133"/>
        <v/>
      </c>
      <c r="F228" s="197" t="str">
        <f t="shared" ca="1" si="134"/>
        <v/>
      </c>
      <c r="G228" s="197" t="str">
        <f t="shared" si="135"/>
        <v/>
      </c>
      <c r="H228" s="197" t="str">
        <f t="shared" ca="1" si="136"/>
        <v/>
      </c>
      <c r="I228" s="197" t="str">
        <f t="shared" si="137"/>
        <v/>
      </c>
      <c r="J228" s="198" t="str">
        <f t="shared" ca="1" si="138"/>
        <v/>
      </c>
      <c r="K228" s="199" t="str">
        <f t="shared" si="139"/>
        <v/>
      </c>
    </row>
    <row r="229" spans="1:11" hidden="1">
      <c r="A229" s="196"/>
      <c r="B229" s="196" t="str">
        <f t="shared" si="130"/>
        <v/>
      </c>
      <c r="C229" s="104" t="str">
        <f t="shared" ca="1" si="131"/>
        <v/>
      </c>
      <c r="D229" s="180" t="str">
        <f t="shared" ca="1" si="132"/>
        <v/>
      </c>
      <c r="E229" s="181" t="str">
        <f t="shared" ca="1" si="133"/>
        <v/>
      </c>
      <c r="F229" s="197" t="str">
        <f t="shared" ca="1" si="134"/>
        <v/>
      </c>
      <c r="G229" s="197" t="str">
        <f t="shared" si="135"/>
        <v/>
      </c>
      <c r="H229" s="197" t="str">
        <f t="shared" ca="1" si="136"/>
        <v/>
      </c>
      <c r="I229" s="197" t="str">
        <f t="shared" si="137"/>
        <v/>
      </c>
      <c r="J229" s="198" t="str">
        <f t="shared" ca="1" si="138"/>
        <v/>
      </c>
      <c r="K229" s="199" t="str">
        <f t="shared" si="139"/>
        <v/>
      </c>
    </row>
    <row r="230" spans="1:11" hidden="1">
      <c r="A230" s="196"/>
      <c r="B230" s="196" t="str">
        <f t="shared" si="130"/>
        <v/>
      </c>
      <c r="C230" s="104" t="str">
        <f t="shared" ca="1" si="131"/>
        <v/>
      </c>
      <c r="D230" s="180" t="str">
        <f t="shared" ca="1" si="132"/>
        <v/>
      </c>
      <c r="E230" s="181" t="str">
        <f t="shared" ca="1" si="133"/>
        <v/>
      </c>
      <c r="F230" s="197" t="str">
        <f t="shared" ca="1" si="134"/>
        <v/>
      </c>
      <c r="G230" s="197" t="str">
        <f t="shared" si="135"/>
        <v/>
      </c>
      <c r="H230" s="197" t="str">
        <f t="shared" ca="1" si="136"/>
        <v/>
      </c>
      <c r="I230" s="197" t="str">
        <f t="shared" si="137"/>
        <v/>
      </c>
      <c r="J230" s="198" t="str">
        <f t="shared" ca="1" si="138"/>
        <v/>
      </c>
      <c r="K230" s="199" t="str">
        <f t="shared" si="139"/>
        <v/>
      </c>
    </row>
    <row r="231" spans="1:11" hidden="1">
      <c r="A231" s="196"/>
      <c r="B231" s="196" t="str">
        <f t="shared" si="130"/>
        <v/>
      </c>
      <c r="C231" s="104" t="str">
        <f t="shared" ca="1" si="131"/>
        <v/>
      </c>
      <c r="D231" s="180" t="str">
        <f t="shared" ca="1" si="132"/>
        <v/>
      </c>
      <c r="E231" s="181" t="str">
        <f t="shared" ca="1" si="133"/>
        <v/>
      </c>
      <c r="F231" s="197" t="str">
        <f t="shared" ca="1" si="134"/>
        <v/>
      </c>
      <c r="G231" s="197" t="str">
        <f t="shared" si="135"/>
        <v/>
      </c>
      <c r="H231" s="197" t="str">
        <f t="shared" ca="1" si="136"/>
        <v/>
      </c>
      <c r="I231" s="197" t="str">
        <f t="shared" si="137"/>
        <v/>
      </c>
      <c r="J231" s="198" t="str">
        <f t="shared" ca="1" si="138"/>
        <v/>
      </c>
      <c r="K231" s="199" t="str">
        <f t="shared" si="139"/>
        <v/>
      </c>
    </row>
    <row r="232" spans="1:11" hidden="1">
      <c r="A232" s="196"/>
      <c r="B232" s="196" t="str">
        <f t="shared" si="130"/>
        <v/>
      </c>
      <c r="C232" s="104" t="str">
        <f t="shared" ca="1" si="131"/>
        <v/>
      </c>
      <c r="D232" s="180" t="str">
        <f t="shared" ca="1" si="132"/>
        <v/>
      </c>
      <c r="E232" s="181" t="str">
        <f t="shared" ca="1" si="133"/>
        <v/>
      </c>
      <c r="F232" s="197" t="str">
        <f t="shared" ca="1" si="134"/>
        <v/>
      </c>
      <c r="G232" s="197" t="str">
        <f t="shared" si="135"/>
        <v/>
      </c>
      <c r="H232" s="197" t="str">
        <f t="shared" ca="1" si="136"/>
        <v/>
      </c>
      <c r="I232" s="197" t="str">
        <f t="shared" si="137"/>
        <v/>
      </c>
      <c r="J232" s="198" t="str">
        <f t="shared" ca="1" si="138"/>
        <v/>
      </c>
      <c r="K232" s="199" t="str">
        <f t="shared" si="139"/>
        <v/>
      </c>
    </row>
    <row r="233" spans="1:11" hidden="1">
      <c r="A233" s="196"/>
      <c r="B233" s="196" t="str">
        <f t="shared" si="130"/>
        <v/>
      </c>
      <c r="C233" s="104" t="str">
        <f t="shared" ca="1" si="131"/>
        <v/>
      </c>
      <c r="D233" s="180" t="str">
        <f t="shared" ca="1" si="132"/>
        <v/>
      </c>
      <c r="E233" s="181" t="str">
        <f t="shared" ca="1" si="133"/>
        <v/>
      </c>
      <c r="F233" s="197" t="str">
        <f t="shared" ca="1" si="134"/>
        <v/>
      </c>
      <c r="G233" s="197" t="str">
        <f t="shared" si="135"/>
        <v/>
      </c>
      <c r="H233" s="197" t="str">
        <f t="shared" ca="1" si="136"/>
        <v/>
      </c>
      <c r="I233" s="197" t="str">
        <f t="shared" si="137"/>
        <v/>
      </c>
      <c r="J233" s="198" t="str">
        <f t="shared" ca="1" si="138"/>
        <v/>
      </c>
      <c r="K233" s="199" t="str">
        <f t="shared" si="139"/>
        <v/>
      </c>
    </row>
    <row r="234" spans="1:11" hidden="1">
      <c r="A234" s="196"/>
      <c r="B234" s="196" t="str">
        <f t="shared" si="130"/>
        <v/>
      </c>
      <c r="C234" s="104" t="str">
        <f t="shared" ca="1" si="131"/>
        <v/>
      </c>
      <c r="D234" s="180" t="str">
        <f t="shared" ca="1" si="132"/>
        <v/>
      </c>
      <c r="E234" s="181" t="str">
        <f t="shared" ca="1" si="133"/>
        <v/>
      </c>
      <c r="F234" s="197" t="str">
        <f t="shared" ca="1" si="134"/>
        <v/>
      </c>
      <c r="G234" s="197" t="str">
        <f t="shared" si="135"/>
        <v/>
      </c>
      <c r="H234" s="197" t="str">
        <f t="shared" ca="1" si="136"/>
        <v/>
      </c>
      <c r="I234" s="197" t="str">
        <f t="shared" si="137"/>
        <v/>
      </c>
      <c r="J234" s="198" t="str">
        <f t="shared" ca="1" si="138"/>
        <v/>
      </c>
      <c r="K234" s="199" t="str">
        <f t="shared" si="139"/>
        <v/>
      </c>
    </row>
    <row r="235" spans="1:11" hidden="1">
      <c r="A235" s="196"/>
      <c r="B235" s="196" t="str">
        <f t="shared" si="130"/>
        <v/>
      </c>
      <c r="C235" s="104" t="str">
        <f t="shared" ca="1" si="131"/>
        <v/>
      </c>
      <c r="D235" s="180" t="str">
        <f t="shared" ca="1" si="132"/>
        <v/>
      </c>
      <c r="E235" s="181" t="str">
        <f t="shared" ca="1" si="133"/>
        <v/>
      </c>
      <c r="F235" s="197" t="str">
        <f t="shared" ca="1" si="134"/>
        <v/>
      </c>
      <c r="G235" s="197" t="str">
        <f t="shared" si="135"/>
        <v/>
      </c>
      <c r="H235" s="197" t="str">
        <f t="shared" ca="1" si="136"/>
        <v/>
      </c>
      <c r="I235" s="197" t="str">
        <f t="shared" si="137"/>
        <v/>
      </c>
      <c r="J235" s="198" t="str">
        <f t="shared" ca="1" si="138"/>
        <v/>
      </c>
      <c r="K235" s="199" t="str">
        <f t="shared" si="139"/>
        <v/>
      </c>
    </row>
    <row r="236" spans="1:11" hidden="1">
      <c r="A236" s="196"/>
      <c r="B236" s="196" t="str">
        <f t="shared" si="130"/>
        <v/>
      </c>
      <c r="C236" s="104" t="str">
        <f t="shared" ca="1" si="131"/>
        <v/>
      </c>
      <c r="D236" s="180" t="str">
        <f t="shared" ca="1" si="132"/>
        <v/>
      </c>
      <c r="E236" s="181" t="str">
        <f t="shared" ca="1" si="133"/>
        <v/>
      </c>
      <c r="F236" s="197" t="str">
        <f t="shared" ca="1" si="134"/>
        <v/>
      </c>
      <c r="G236" s="197" t="str">
        <f t="shared" si="135"/>
        <v/>
      </c>
      <c r="H236" s="197" t="str">
        <f t="shared" ca="1" si="136"/>
        <v/>
      </c>
      <c r="I236" s="197" t="str">
        <f t="shared" si="137"/>
        <v/>
      </c>
      <c r="J236" s="198" t="str">
        <f t="shared" ca="1" si="138"/>
        <v/>
      </c>
      <c r="K236" s="199" t="str">
        <f t="shared" si="139"/>
        <v/>
      </c>
    </row>
    <row r="237" spans="1:11" hidden="1">
      <c r="A237" s="196"/>
      <c r="B237" s="196" t="str">
        <f t="shared" si="130"/>
        <v/>
      </c>
      <c r="C237" s="104" t="str">
        <f t="shared" ca="1" si="131"/>
        <v/>
      </c>
      <c r="D237" s="180" t="str">
        <f t="shared" ca="1" si="132"/>
        <v/>
      </c>
      <c r="E237" s="181" t="str">
        <f t="shared" ca="1" si="133"/>
        <v/>
      </c>
      <c r="F237" s="197" t="str">
        <f t="shared" ca="1" si="134"/>
        <v/>
      </c>
      <c r="G237" s="197" t="str">
        <f t="shared" si="135"/>
        <v/>
      </c>
      <c r="H237" s="197" t="str">
        <f t="shared" ca="1" si="136"/>
        <v/>
      </c>
      <c r="I237" s="197" t="str">
        <f t="shared" si="137"/>
        <v/>
      </c>
      <c r="J237" s="198" t="str">
        <f t="shared" ca="1" si="138"/>
        <v/>
      </c>
      <c r="K237" s="199" t="str">
        <f t="shared" si="139"/>
        <v/>
      </c>
    </row>
    <row r="238" spans="1:11" hidden="1">
      <c r="A238" s="196"/>
      <c r="B238" s="196" t="str">
        <f t="shared" si="130"/>
        <v/>
      </c>
      <c r="C238" s="104" t="str">
        <f t="shared" ca="1" si="131"/>
        <v/>
      </c>
      <c r="D238" s="180" t="str">
        <f t="shared" ca="1" si="132"/>
        <v/>
      </c>
      <c r="E238" s="181" t="str">
        <f t="shared" ca="1" si="133"/>
        <v/>
      </c>
      <c r="F238" s="197" t="str">
        <f t="shared" ca="1" si="134"/>
        <v/>
      </c>
      <c r="G238" s="197" t="str">
        <f t="shared" si="135"/>
        <v/>
      </c>
      <c r="H238" s="197" t="str">
        <f t="shared" ca="1" si="136"/>
        <v/>
      </c>
      <c r="I238" s="197" t="str">
        <f t="shared" si="137"/>
        <v/>
      </c>
      <c r="J238" s="198" t="str">
        <f t="shared" ca="1" si="138"/>
        <v/>
      </c>
      <c r="K238" s="199" t="str">
        <f t="shared" si="139"/>
        <v/>
      </c>
    </row>
    <row r="239" spans="1:11" hidden="1">
      <c r="A239" s="196"/>
      <c r="B239" s="196" t="str">
        <f t="shared" si="130"/>
        <v/>
      </c>
      <c r="C239" s="104" t="str">
        <f t="shared" ca="1" si="131"/>
        <v/>
      </c>
      <c r="D239" s="180" t="str">
        <f t="shared" ca="1" si="132"/>
        <v/>
      </c>
      <c r="E239" s="181" t="str">
        <f t="shared" ca="1" si="133"/>
        <v/>
      </c>
      <c r="F239" s="197" t="str">
        <f t="shared" ca="1" si="134"/>
        <v/>
      </c>
      <c r="G239" s="197" t="str">
        <f t="shared" si="135"/>
        <v/>
      </c>
      <c r="H239" s="197" t="str">
        <f t="shared" ca="1" si="136"/>
        <v/>
      </c>
      <c r="I239" s="197" t="str">
        <f t="shared" si="137"/>
        <v/>
      </c>
      <c r="J239" s="198" t="str">
        <f t="shared" ca="1" si="138"/>
        <v/>
      </c>
      <c r="K239" s="199" t="str">
        <f t="shared" si="139"/>
        <v/>
      </c>
    </row>
    <row r="240" spans="1:11" hidden="1">
      <c r="A240" s="196"/>
      <c r="B240" s="196" t="str">
        <f t="shared" si="130"/>
        <v/>
      </c>
      <c r="C240" s="104" t="str">
        <f t="shared" ca="1" si="131"/>
        <v/>
      </c>
      <c r="D240" s="180" t="str">
        <f t="shared" ca="1" si="132"/>
        <v/>
      </c>
      <c r="E240" s="181" t="str">
        <f t="shared" ca="1" si="133"/>
        <v/>
      </c>
      <c r="F240" s="197" t="str">
        <f t="shared" ca="1" si="134"/>
        <v/>
      </c>
      <c r="G240" s="197" t="str">
        <f t="shared" si="135"/>
        <v/>
      </c>
      <c r="H240" s="197" t="str">
        <f t="shared" ca="1" si="136"/>
        <v/>
      </c>
      <c r="I240" s="197" t="str">
        <f t="shared" si="137"/>
        <v/>
      </c>
      <c r="J240" s="198" t="str">
        <f t="shared" ca="1" si="138"/>
        <v/>
      </c>
      <c r="K240" s="199" t="str">
        <f t="shared" si="139"/>
        <v/>
      </c>
    </row>
    <row r="241" spans="1:11" hidden="1">
      <c r="A241" s="196"/>
      <c r="B241" s="196" t="str">
        <f t="shared" si="130"/>
        <v/>
      </c>
      <c r="C241" s="104" t="str">
        <f t="shared" ca="1" si="131"/>
        <v/>
      </c>
      <c r="D241" s="180" t="str">
        <f t="shared" ca="1" si="132"/>
        <v/>
      </c>
      <c r="E241" s="181" t="str">
        <f t="shared" ca="1" si="133"/>
        <v/>
      </c>
      <c r="F241" s="197" t="str">
        <f t="shared" ca="1" si="134"/>
        <v/>
      </c>
      <c r="G241" s="197" t="str">
        <f t="shared" si="135"/>
        <v/>
      </c>
      <c r="H241" s="197" t="str">
        <f t="shared" ca="1" si="136"/>
        <v/>
      </c>
      <c r="I241" s="197" t="str">
        <f t="shared" si="137"/>
        <v/>
      </c>
      <c r="J241" s="198" t="str">
        <f t="shared" ca="1" si="138"/>
        <v/>
      </c>
      <c r="K241" s="199" t="str">
        <f t="shared" si="139"/>
        <v/>
      </c>
    </row>
    <row r="242" spans="1:11" hidden="1">
      <c r="A242" s="196"/>
      <c r="B242" s="196" t="str">
        <f t="shared" si="130"/>
        <v/>
      </c>
      <c r="C242" s="104" t="str">
        <f t="shared" ca="1" si="131"/>
        <v/>
      </c>
      <c r="D242" s="180" t="str">
        <f t="shared" ca="1" si="132"/>
        <v/>
      </c>
      <c r="E242" s="181" t="str">
        <f t="shared" ca="1" si="133"/>
        <v/>
      </c>
      <c r="F242" s="197" t="str">
        <f t="shared" ca="1" si="134"/>
        <v/>
      </c>
      <c r="G242" s="197" t="str">
        <f t="shared" si="135"/>
        <v/>
      </c>
      <c r="H242" s="197" t="str">
        <f t="shared" ca="1" si="136"/>
        <v/>
      </c>
      <c r="I242" s="197" t="str">
        <f t="shared" si="137"/>
        <v/>
      </c>
      <c r="J242" s="198" t="str">
        <f t="shared" ca="1" si="138"/>
        <v/>
      </c>
      <c r="K242" s="199" t="str">
        <f t="shared" si="139"/>
        <v/>
      </c>
    </row>
    <row r="243" spans="1:11" hidden="1">
      <c r="A243" s="196"/>
      <c r="B243" s="196" t="str">
        <f t="shared" si="130"/>
        <v/>
      </c>
      <c r="C243" s="104" t="str">
        <f t="shared" ca="1" si="131"/>
        <v/>
      </c>
      <c r="D243" s="180" t="str">
        <f t="shared" ca="1" si="132"/>
        <v/>
      </c>
      <c r="E243" s="181" t="str">
        <f t="shared" ca="1" si="133"/>
        <v/>
      </c>
      <c r="F243" s="197" t="str">
        <f t="shared" ca="1" si="134"/>
        <v/>
      </c>
      <c r="G243" s="197" t="str">
        <f t="shared" si="135"/>
        <v/>
      </c>
      <c r="H243" s="197" t="str">
        <f t="shared" ca="1" si="136"/>
        <v/>
      </c>
      <c r="I243" s="197" t="str">
        <f t="shared" si="137"/>
        <v/>
      </c>
      <c r="J243" s="198" t="str">
        <f t="shared" ca="1" si="138"/>
        <v/>
      </c>
      <c r="K243" s="199" t="str">
        <f t="shared" si="139"/>
        <v/>
      </c>
    </row>
    <row r="244" spans="1:11" hidden="1">
      <c r="A244" s="196"/>
      <c r="B244" s="196" t="str">
        <f t="shared" si="130"/>
        <v/>
      </c>
      <c r="C244" s="104" t="str">
        <f t="shared" ca="1" si="131"/>
        <v/>
      </c>
      <c r="D244" s="180" t="str">
        <f t="shared" ca="1" si="132"/>
        <v/>
      </c>
      <c r="E244" s="181" t="str">
        <f t="shared" ca="1" si="133"/>
        <v/>
      </c>
      <c r="F244" s="197" t="str">
        <f t="shared" ca="1" si="134"/>
        <v/>
      </c>
      <c r="G244" s="197" t="str">
        <f t="shared" si="135"/>
        <v/>
      </c>
      <c r="H244" s="197" t="str">
        <f t="shared" ca="1" si="136"/>
        <v/>
      </c>
      <c r="I244" s="197" t="str">
        <f t="shared" si="137"/>
        <v/>
      </c>
      <c r="J244" s="198" t="str">
        <f t="shared" ca="1" si="138"/>
        <v/>
      </c>
      <c r="K244" s="199" t="str">
        <f t="shared" si="139"/>
        <v/>
      </c>
    </row>
    <row r="245" spans="1:11" hidden="1">
      <c r="A245" s="196"/>
      <c r="B245" s="196" t="str">
        <f t="shared" si="130"/>
        <v/>
      </c>
      <c r="C245" s="104" t="str">
        <f t="shared" ca="1" si="131"/>
        <v/>
      </c>
      <c r="D245" s="180" t="str">
        <f t="shared" ca="1" si="132"/>
        <v/>
      </c>
      <c r="E245" s="181" t="str">
        <f t="shared" ca="1" si="133"/>
        <v/>
      </c>
      <c r="F245" s="197" t="str">
        <f t="shared" ca="1" si="134"/>
        <v/>
      </c>
      <c r="G245" s="197" t="str">
        <f t="shared" si="135"/>
        <v/>
      </c>
      <c r="H245" s="197" t="str">
        <f t="shared" ca="1" si="136"/>
        <v/>
      </c>
      <c r="I245" s="197" t="str">
        <f t="shared" si="137"/>
        <v/>
      </c>
      <c r="J245" s="198" t="str">
        <f t="shared" ca="1" si="138"/>
        <v/>
      </c>
      <c r="K245" s="199" t="str">
        <f t="shared" si="139"/>
        <v/>
      </c>
    </row>
    <row r="246" spans="1:11" hidden="1">
      <c r="A246" s="196"/>
      <c r="B246" s="196" t="str">
        <f t="shared" si="130"/>
        <v/>
      </c>
      <c r="C246" s="104" t="str">
        <f t="shared" ca="1" si="131"/>
        <v/>
      </c>
      <c r="D246" s="180" t="str">
        <f t="shared" ca="1" si="132"/>
        <v/>
      </c>
      <c r="E246" s="181" t="str">
        <f t="shared" ca="1" si="133"/>
        <v/>
      </c>
      <c r="F246" s="197" t="str">
        <f t="shared" ca="1" si="134"/>
        <v/>
      </c>
      <c r="G246" s="197" t="str">
        <f t="shared" si="135"/>
        <v/>
      </c>
      <c r="H246" s="197" t="str">
        <f t="shared" ca="1" si="136"/>
        <v/>
      </c>
      <c r="I246" s="197" t="str">
        <f t="shared" si="137"/>
        <v/>
      </c>
      <c r="J246" s="198" t="str">
        <f t="shared" ca="1" si="138"/>
        <v/>
      </c>
      <c r="K246" s="199" t="str">
        <f t="shared" si="139"/>
        <v/>
      </c>
    </row>
    <row r="247" spans="1:11" hidden="1">
      <c r="A247" s="196"/>
      <c r="B247" s="196" t="str">
        <f t="shared" si="130"/>
        <v/>
      </c>
      <c r="C247" s="104" t="str">
        <f t="shared" ca="1" si="131"/>
        <v/>
      </c>
      <c r="D247" s="180" t="str">
        <f t="shared" ca="1" si="132"/>
        <v/>
      </c>
      <c r="E247" s="181" t="str">
        <f t="shared" ca="1" si="133"/>
        <v/>
      </c>
      <c r="F247" s="197" t="str">
        <f t="shared" ca="1" si="134"/>
        <v/>
      </c>
      <c r="G247" s="197" t="str">
        <f t="shared" si="135"/>
        <v/>
      </c>
      <c r="H247" s="197" t="str">
        <f t="shared" ca="1" si="136"/>
        <v/>
      </c>
      <c r="I247" s="197" t="str">
        <f t="shared" si="137"/>
        <v/>
      </c>
      <c r="J247" s="198" t="str">
        <f t="shared" ca="1" si="138"/>
        <v/>
      </c>
      <c r="K247" s="199" t="str">
        <f t="shared" si="139"/>
        <v/>
      </c>
    </row>
    <row r="248" spans="1:11" hidden="1">
      <c r="A248" s="196"/>
      <c r="B248" s="196" t="str">
        <f t="shared" si="130"/>
        <v/>
      </c>
      <c r="C248" s="104" t="str">
        <f t="shared" ca="1" si="131"/>
        <v/>
      </c>
      <c r="D248" s="180" t="str">
        <f t="shared" ca="1" si="132"/>
        <v/>
      </c>
      <c r="E248" s="181" t="str">
        <f t="shared" ca="1" si="133"/>
        <v/>
      </c>
      <c r="F248" s="197" t="str">
        <f t="shared" ca="1" si="134"/>
        <v/>
      </c>
      <c r="G248" s="197" t="str">
        <f t="shared" si="135"/>
        <v/>
      </c>
      <c r="H248" s="197" t="str">
        <f t="shared" ca="1" si="136"/>
        <v/>
      </c>
      <c r="I248" s="197" t="str">
        <f t="shared" si="137"/>
        <v/>
      </c>
      <c r="J248" s="198" t="str">
        <f t="shared" ca="1" si="138"/>
        <v/>
      </c>
      <c r="K248" s="199" t="str">
        <f t="shared" si="139"/>
        <v/>
      </c>
    </row>
    <row r="249" spans="1:11" hidden="1">
      <c r="A249" s="196"/>
      <c r="B249" s="196" t="str">
        <f t="shared" si="130"/>
        <v/>
      </c>
      <c r="C249" s="104" t="str">
        <f t="shared" ca="1" si="131"/>
        <v/>
      </c>
      <c r="D249" s="180" t="str">
        <f t="shared" ca="1" si="132"/>
        <v/>
      </c>
      <c r="E249" s="181" t="str">
        <f t="shared" ca="1" si="133"/>
        <v/>
      </c>
      <c r="F249" s="197" t="str">
        <f t="shared" ca="1" si="134"/>
        <v/>
      </c>
      <c r="G249" s="197" t="str">
        <f t="shared" si="135"/>
        <v/>
      </c>
      <c r="H249" s="197" t="str">
        <f t="shared" ca="1" si="136"/>
        <v/>
      </c>
      <c r="I249" s="197" t="str">
        <f t="shared" si="137"/>
        <v/>
      </c>
      <c r="J249" s="198" t="str">
        <f t="shared" ca="1" si="138"/>
        <v/>
      </c>
      <c r="K249" s="199" t="str">
        <f t="shared" si="139"/>
        <v/>
      </c>
    </row>
    <row r="250" spans="1:11" hidden="1">
      <c r="A250" s="196"/>
      <c r="B250" s="196" t="str">
        <f t="shared" ref="B250:B251" si="140">IF(A250="","","2 Bedroom")</f>
        <v/>
      </c>
      <c r="C250" s="104" t="str">
        <f t="shared" ref="C250:C251" ca="1" si="141">IF($A250="","",IFERROR(INDIRECT("'"&amp;$A250&amp;"'!$B$14"),0))</f>
        <v/>
      </c>
      <c r="D250" s="180" t="str">
        <f t="shared" ref="D250:D251" ca="1" si="142">IF($A250="","",IFERROR(SUMIF(INDIRECT("'"&amp;$A250&amp;"'!A87:A92"),$B250,INDIRECT("'"&amp;$A250&amp;"'!F87:F92")),0))</f>
        <v/>
      </c>
      <c r="E250" s="181" t="str">
        <f t="shared" ref="E250:E251" ca="1" si="143">IF($A250="","",IFERROR(SUMIF(INDIRECT("'"&amp;$A250&amp;"'!A87:A92"),$B250,INDIRECT("'"&amp;$A250&amp;"'!G87:G92")),0))</f>
        <v/>
      </c>
      <c r="F250" s="197" t="str">
        <f t="shared" ref="F250:F251" ca="1" si="144">IF($A250="","",IFERROR(SUMIF(INDIRECT("'"&amp;$A250&amp;"'!A87:A92"),$B250,INDIRECT("'"&amp;$A250&amp;"'!I87:I92")),0))</f>
        <v/>
      </c>
      <c r="G250" s="197" t="str">
        <f t="shared" ref="G250:G251" si="145">IF($A250="","",H250-F250)</f>
        <v/>
      </c>
      <c r="H250" s="197" t="str">
        <f t="shared" ref="H250:H251" ca="1" si="146">IF($A250="","",IFERROR(SUMIF(INDIRECT("'"&amp;$A250&amp;"'!A87:A92"),$B250,INDIRECT("'"&amp;$A250&amp;"'!M87:M92")),0))</f>
        <v/>
      </c>
      <c r="I250" s="197" t="str">
        <f t="shared" ref="I250:I251" si="147">IF($A250="","",J250-H250)</f>
        <v/>
      </c>
      <c r="J250" s="198" t="str">
        <f t="shared" ref="J250:J251" ca="1" si="148">IF($A250="","",IFERROR(SUMIF(INDIRECT("'"&amp;$A250&amp;"'!A87:A92"),$B250,INDIRECT("'"&amp;$A250&amp;"'!V87:V92")),0))</f>
        <v/>
      </c>
      <c r="K250" s="199" t="str">
        <f t="shared" ref="K250:K251" si="149">IF($A250="","",IFERROR(J250/E250,0))</f>
        <v/>
      </c>
    </row>
    <row r="251" spans="1:11" hidden="1">
      <c r="A251" s="196"/>
      <c r="B251" s="196" t="str">
        <f t="shared" si="140"/>
        <v/>
      </c>
      <c r="C251" s="104" t="str">
        <f t="shared" ca="1" si="141"/>
        <v/>
      </c>
      <c r="D251" s="180" t="str">
        <f t="shared" ca="1" si="142"/>
        <v/>
      </c>
      <c r="E251" s="181" t="str">
        <f t="shared" ca="1" si="143"/>
        <v/>
      </c>
      <c r="F251" s="197" t="str">
        <f t="shared" ca="1" si="144"/>
        <v/>
      </c>
      <c r="G251" s="197" t="str">
        <f t="shared" si="145"/>
        <v/>
      </c>
      <c r="H251" s="197" t="str">
        <f t="shared" ca="1" si="146"/>
        <v/>
      </c>
      <c r="I251" s="197" t="str">
        <f t="shared" si="147"/>
        <v/>
      </c>
      <c r="J251" s="198" t="str">
        <f t="shared" ca="1" si="148"/>
        <v/>
      </c>
      <c r="K251" s="199" t="str">
        <f t="shared" si="149"/>
        <v/>
      </c>
    </row>
    <row r="252" spans="1:11" hidden="1">
      <c r="A252" s="196"/>
      <c r="B252" s="196" t="str">
        <f t="shared" ref="B252:B265" si="150">IF(A252="","","2 Bedroom")</f>
        <v/>
      </c>
      <c r="C252" s="104" t="str">
        <f t="shared" ref="C252:C265" ca="1" si="151">IF($A252="","",IFERROR(INDIRECT("'"&amp;$A252&amp;"'!$B$14"),0))</f>
        <v/>
      </c>
      <c r="D252" s="180" t="str">
        <f t="shared" ref="D252:D265" ca="1" si="152">IF($A252="","",IFERROR(SUMIF(INDIRECT("'"&amp;$A252&amp;"'!A87:A92"),$B252,INDIRECT("'"&amp;$A252&amp;"'!F87:F92")),0))</f>
        <v/>
      </c>
      <c r="E252" s="181" t="str">
        <f t="shared" ref="E252:E265" ca="1" si="153">IF($A252="","",IFERROR(SUMIF(INDIRECT("'"&amp;$A252&amp;"'!A87:A92"),$B252,INDIRECT("'"&amp;$A252&amp;"'!G87:G92")),0))</f>
        <v/>
      </c>
      <c r="F252" s="197" t="str">
        <f t="shared" ref="F252:F265" ca="1" si="154">IF($A252="","",IFERROR(SUMIF(INDIRECT("'"&amp;$A252&amp;"'!A87:A92"),$B252,INDIRECT("'"&amp;$A252&amp;"'!I87:I92")),0))</f>
        <v/>
      </c>
      <c r="G252" s="197" t="str">
        <f t="shared" ref="G252:G265" si="155">IF($A252="","",H252-F252)</f>
        <v/>
      </c>
      <c r="H252" s="197" t="str">
        <f t="shared" ref="H252:H265" ca="1" si="156">IF($A252="","",IFERROR(SUMIF(INDIRECT("'"&amp;$A252&amp;"'!A87:A92"),$B252,INDIRECT("'"&amp;$A252&amp;"'!M87:M92")),0))</f>
        <v/>
      </c>
      <c r="I252" s="197" t="str">
        <f t="shared" ref="I252:I265" si="157">IF($A252="","",J252-H252)</f>
        <v/>
      </c>
      <c r="J252" s="198" t="str">
        <f t="shared" ref="J252:J265" ca="1" si="158">IF($A252="","",IFERROR(SUMIF(INDIRECT("'"&amp;$A252&amp;"'!A87:A92"),$B252,INDIRECT("'"&amp;$A252&amp;"'!V87:V92")),0))</f>
        <v/>
      </c>
      <c r="K252" s="199" t="str">
        <f t="shared" ref="K252:K265" si="159">IF($A252="","",IFERROR(J252/E252,0))</f>
        <v/>
      </c>
    </row>
    <row r="253" spans="1:11" hidden="1">
      <c r="A253" s="196"/>
      <c r="B253" s="196" t="str">
        <f t="shared" si="150"/>
        <v/>
      </c>
      <c r="C253" s="104" t="str">
        <f t="shared" ca="1" si="151"/>
        <v/>
      </c>
      <c r="D253" s="180" t="str">
        <f t="shared" ca="1" si="152"/>
        <v/>
      </c>
      <c r="E253" s="181" t="str">
        <f t="shared" ca="1" si="153"/>
        <v/>
      </c>
      <c r="F253" s="197" t="str">
        <f t="shared" ca="1" si="154"/>
        <v/>
      </c>
      <c r="G253" s="197" t="str">
        <f t="shared" si="155"/>
        <v/>
      </c>
      <c r="H253" s="197" t="str">
        <f t="shared" ca="1" si="156"/>
        <v/>
      </c>
      <c r="I253" s="197" t="str">
        <f t="shared" si="157"/>
        <v/>
      </c>
      <c r="J253" s="198" t="str">
        <f t="shared" ca="1" si="158"/>
        <v/>
      </c>
      <c r="K253" s="199" t="str">
        <f t="shared" si="159"/>
        <v/>
      </c>
    </row>
    <row r="254" spans="1:11" hidden="1">
      <c r="A254" s="196"/>
      <c r="B254" s="196" t="str">
        <f t="shared" si="150"/>
        <v/>
      </c>
      <c r="C254" s="104" t="str">
        <f t="shared" ca="1" si="151"/>
        <v/>
      </c>
      <c r="D254" s="180" t="str">
        <f t="shared" ca="1" si="152"/>
        <v/>
      </c>
      <c r="E254" s="181" t="str">
        <f t="shared" ca="1" si="153"/>
        <v/>
      </c>
      <c r="F254" s="197" t="str">
        <f t="shared" ca="1" si="154"/>
        <v/>
      </c>
      <c r="G254" s="197" t="str">
        <f t="shared" si="155"/>
        <v/>
      </c>
      <c r="H254" s="197" t="str">
        <f t="shared" ca="1" si="156"/>
        <v/>
      </c>
      <c r="I254" s="197" t="str">
        <f t="shared" si="157"/>
        <v/>
      </c>
      <c r="J254" s="198" t="str">
        <f t="shared" ca="1" si="158"/>
        <v/>
      </c>
      <c r="K254" s="199" t="str">
        <f t="shared" si="159"/>
        <v/>
      </c>
    </row>
    <row r="255" spans="1:11" hidden="1">
      <c r="A255" s="196"/>
      <c r="B255" s="196" t="str">
        <f t="shared" si="150"/>
        <v/>
      </c>
      <c r="C255" s="104" t="str">
        <f t="shared" ca="1" si="151"/>
        <v/>
      </c>
      <c r="D255" s="180" t="str">
        <f t="shared" ca="1" si="152"/>
        <v/>
      </c>
      <c r="E255" s="181" t="str">
        <f t="shared" ca="1" si="153"/>
        <v/>
      </c>
      <c r="F255" s="197" t="str">
        <f t="shared" ca="1" si="154"/>
        <v/>
      </c>
      <c r="G255" s="197" t="str">
        <f t="shared" si="155"/>
        <v/>
      </c>
      <c r="H255" s="197" t="str">
        <f t="shared" ca="1" si="156"/>
        <v/>
      </c>
      <c r="I255" s="197" t="str">
        <f t="shared" si="157"/>
        <v/>
      </c>
      <c r="J255" s="198" t="str">
        <f t="shared" ca="1" si="158"/>
        <v/>
      </c>
      <c r="K255" s="199" t="str">
        <f t="shared" si="159"/>
        <v/>
      </c>
    </row>
    <row r="256" spans="1:11" hidden="1">
      <c r="A256" s="196"/>
      <c r="B256" s="196" t="str">
        <f t="shared" si="150"/>
        <v/>
      </c>
      <c r="C256" s="104" t="str">
        <f t="shared" ca="1" si="151"/>
        <v/>
      </c>
      <c r="D256" s="180" t="str">
        <f t="shared" ca="1" si="152"/>
        <v/>
      </c>
      <c r="E256" s="181" t="str">
        <f t="shared" ca="1" si="153"/>
        <v/>
      </c>
      <c r="F256" s="197" t="str">
        <f t="shared" ca="1" si="154"/>
        <v/>
      </c>
      <c r="G256" s="197" t="str">
        <f t="shared" si="155"/>
        <v/>
      </c>
      <c r="H256" s="197" t="str">
        <f t="shared" ca="1" si="156"/>
        <v/>
      </c>
      <c r="I256" s="197" t="str">
        <f t="shared" si="157"/>
        <v/>
      </c>
      <c r="J256" s="198" t="str">
        <f t="shared" ca="1" si="158"/>
        <v/>
      </c>
      <c r="K256" s="199" t="str">
        <f t="shared" si="159"/>
        <v/>
      </c>
    </row>
    <row r="257" spans="1:11" hidden="1">
      <c r="A257" s="196"/>
      <c r="B257" s="196" t="str">
        <f t="shared" si="150"/>
        <v/>
      </c>
      <c r="C257" s="104" t="str">
        <f t="shared" ca="1" si="151"/>
        <v/>
      </c>
      <c r="D257" s="180" t="str">
        <f t="shared" ca="1" si="152"/>
        <v/>
      </c>
      <c r="E257" s="181" t="str">
        <f t="shared" ca="1" si="153"/>
        <v/>
      </c>
      <c r="F257" s="197" t="str">
        <f t="shared" ca="1" si="154"/>
        <v/>
      </c>
      <c r="G257" s="197" t="str">
        <f t="shared" si="155"/>
        <v/>
      </c>
      <c r="H257" s="197" t="str">
        <f t="shared" ca="1" si="156"/>
        <v/>
      </c>
      <c r="I257" s="197" t="str">
        <f t="shared" si="157"/>
        <v/>
      </c>
      <c r="J257" s="198" t="str">
        <f t="shared" ca="1" si="158"/>
        <v/>
      </c>
      <c r="K257" s="199" t="str">
        <f t="shared" si="159"/>
        <v/>
      </c>
    </row>
    <row r="258" spans="1:11" hidden="1">
      <c r="A258" s="196"/>
      <c r="B258" s="196" t="str">
        <f t="shared" si="150"/>
        <v/>
      </c>
      <c r="C258" s="104" t="str">
        <f t="shared" ca="1" si="151"/>
        <v/>
      </c>
      <c r="D258" s="180" t="str">
        <f t="shared" ca="1" si="152"/>
        <v/>
      </c>
      <c r="E258" s="181" t="str">
        <f t="shared" ca="1" si="153"/>
        <v/>
      </c>
      <c r="F258" s="197" t="str">
        <f t="shared" ca="1" si="154"/>
        <v/>
      </c>
      <c r="G258" s="197" t="str">
        <f t="shared" si="155"/>
        <v/>
      </c>
      <c r="H258" s="197" t="str">
        <f t="shared" ca="1" si="156"/>
        <v/>
      </c>
      <c r="I258" s="197" t="str">
        <f t="shared" si="157"/>
        <v/>
      </c>
      <c r="J258" s="198" t="str">
        <f t="shared" ca="1" si="158"/>
        <v/>
      </c>
      <c r="K258" s="199" t="str">
        <f t="shared" si="159"/>
        <v/>
      </c>
    </row>
    <row r="259" spans="1:11" hidden="1">
      <c r="A259" s="196"/>
      <c r="B259" s="196" t="str">
        <f t="shared" si="150"/>
        <v/>
      </c>
      <c r="C259" s="104" t="str">
        <f t="shared" ca="1" si="151"/>
        <v/>
      </c>
      <c r="D259" s="180" t="str">
        <f t="shared" ca="1" si="152"/>
        <v/>
      </c>
      <c r="E259" s="181" t="str">
        <f t="shared" ca="1" si="153"/>
        <v/>
      </c>
      <c r="F259" s="197" t="str">
        <f t="shared" ca="1" si="154"/>
        <v/>
      </c>
      <c r="G259" s="197" t="str">
        <f t="shared" si="155"/>
        <v/>
      </c>
      <c r="H259" s="197" t="str">
        <f t="shared" ca="1" si="156"/>
        <v/>
      </c>
      <c r="I259" s="197" t="str">
        <f t="shared" si="157"/>
        <v/>
      </c>
      <c r="J259" s="198" t="str">
        <f t="shared" ca="1" si="158"/>
        <v/>
      </c>
      <c r="K259" s="199" t="str">
        <f t="shared" si="159"/>
        <v/>
      </c>
    </row>
    <row r="260" spans="1:11" hidden="1">
      <c r="A260" s="196"/>
      <c r="B260" s="196" t="str">
        <f t="shared" si="150"/>
        <v/>
      </c>
      <c r="C260" s="104" t="str">
        <f t="shared" ca="1" si="151"/>
        <v/>
      </c>
      <c r="D260" s="180" t="str">
        <f t="shared" ca="1" si="152"/>
        <v/>
      </c>
      <c r="E260" s="181" t="str">
        <f t="shared" ca="1" si="153"/>
        <v/>
      </c>
      <c r="F260" s="197" t="str">
        <f t="shared" ca="1" si="154"/>
        <v/>
      </c>
      <c r="G260" s="197" t="str">
        <f t="shared" si="155"/>
        <v/>
      </c>
      <c r="H260" s="197" t="str">
        <f t="shared" ca="1" si="156"/>
        <v/>
      </c>
      <c r="I260" s="197" t="str">
        <f t="shared" si="157"/>
        <v/>
      </c>
      <c r="J260" s="198" t="str">
        <f t="shared" ca="1" si="158"/>
        <v/>
      </c>
      <c r="K260" s="199" t="str">
        <f t="shared" si="159"/>
        <v/>
      </c>
    </row>
    <row r="261" spans="1:11" hidden="1">
      <c r="A261" s="196"/>
      <c r="B261" s="196" t="str">
        <f t="shared" si="150"/>
        <v/>
      </c>
      <c r="C261" s="104" t="str">
        <f t="shared" ca="1" si="151"/>
        <v/>
      </c>
      <c r="D261" s="180" t="str">
        <f t="shared" ca="1" si="152"/>
        <v/>
      </c>
      <c r="E261" s="181" t="str">
        <f t="shared" ca="1" si="153"/>
        <v/>
      </c>
      <c r="F261" s="197" t="str">
        <f t="shared" ca="1" si="154"/>
        <v/>
      </c>
      <c r="G261" s="197" t="str">
        <f t="shared" si="155"/>
        <v/>
      </c>
      <c r="H261" s="197" t="str">
        <f t="shared" ca="1" si="156"/>
        <v/>
      </c>
      <c r="I261" s="197" t="str">
        <f t="shared" si="157"/>
        <v/>
      </c>
      <c r="J261" s="198" t="str">
        <f t="shared" ca="1" si="158"/>
        <v/>
      </c>
      <c r="K261" s="199" t="str">
        <f t="shared" si="159"/>
        <v/>
      </c>
    </row>
    <row r="262" spans="1:11" hidden="1">
      <c r="A262" s="196"/>
      <c r="B262" s="196" t="str">
        <f t="shared" si="150"/>
        <v/>
      </c>
      <c r="C262" s="104" t="str">
        <f t="shared" ca="1" si="151"/>
        <v/>
      </c>
      <c r="D262" s="180" t="str">
        <f t="shared" ca="1" si="152"/>
        <v/>
      </c>
      <c r="E262" s="181" t="str">
        <f t="shared" ca="1" si="153"/>
        <v/>
      </c>
      <c r="F262" s="197" t="str">
        <f t="shared" ca="1" si="154"/>
        <v/>
      </c>
      <c r="G262" s="197" t="str">
        <f t="shared" si="155"/>
        <v/>
      </c>
      <c r="H262" s="197" t="str">
        <f t="shared" ca="1" si="156"/>
        <v/>
      </c>
      <c r="I262" s="197" t="str">
        <f t="shared" si="157"/>
        <v/>
      </c>
      <c r="J262" s="198" t="str">
        <f t="shared" ca="1" si="158"/>
        <v/>
      </c>
      <c r="K262" s="199" t="str">
        <f t="shared" si="159"/>
        <v/>
      </c>
    </row>
    <row r="263" spans="1:11" hidden="1">
      <c r="A263" s="196"/>
      <c r="B263" s="196" t="str">
        <f t="shared" si="150"/>
        <v/>
      </c>
      <c r="C263" s="104" t="str">
        <f t="shared" ca="1" si="151"/>
        <v/>
      </c>
      <c r="D263" s="180" t="str">
        <f t="shared" ca="1" si="152"/>
        <v/>
      </c>
      <c r="E263" s="181" t="str">
        <f t="shared" ca="1" si="153"/>
        <v/>
      </c>
      <c r="F263" s="197" t="str">
        <f t="shared" ca="1" si="154"/>
        <v/>
      </c>
      <c r="G263" s="197" t="str">
        <f t="shared" si="155"/>
        <v/>
      </c>
      <c r="H263" s="197" t="str">
        <f t="shared" ca="1" si="156"/>
        <v/>
      </c>
      <c r="I263" s="197" t="str">
        <f t="shared" si="157"/>
        <v/>
      </c>
      <c r="J263" s="198" t="str">
        <f t="shared" ca="1" si="158"/>
        <v/>
      </c>
      <c r="K263" s="199" t="str">
        <f t="shared" si="159"/>
        <v/>
      </c>
    </row>
    <row r="264" spans="1:11" hidden="1">
      <c r="A264" s="196"/>
      <c r="B264" s="196" t="str">
        <f t="shared" si="150"/>
        <v/>
      </c>
      <c r="C264" s="104" t="str">
        <f t="shared" ca="1" si="151"/>
        <v/>
      </c>
      <c r="D264" s="180" t="str">
        <f t="shared" ca="1" si="152"/>
        <v/>
      </c>
      <c r="E264" s="181" t="str">
        <f t="shared" ca="1" si="153"/>
        <v/>
      </c>
      <c r="F264" s="197" t="str">
        <f t="shared" ca="1" si="154"/>
        <v/>
      </c>
      <c r="G264" s="197" t="str">
        <f t="shared" si="155"/>
        <v/>
      </c>
      <c r="H264" s="197" t="str">
        <f t="shared" ca="1" si="156"/>
        <v/>
      </c>
      <c r="I264" s="197" t="str">
        <f t="shared" si="157"/>
        <v/>
      </c>
      <c r="J264" s="198" t="str">
        <f t="shared" ca="1" si="158"/>
        <v/>
      </c>
      <c r="K264" s="199" t="str">
        <f t="shared" si="159"/>
        <v/>
      </c>
    </row>
    <row r="265" spans="1:11" hidden="1">
      <c r="A265" s="196"/>
      <c r="B265" s="196" t="str">
        <f t="shared" si="150"/>
        <v/>
      </c>
      <c r="C265" s="104" t="str">
        <f t="shared" ca="1" si="151"/>
        <v/>
      </c>
      <c r="D265" s="180" t="str">
        <f t="shared" ca="1" si="152"/>
        <v/>
      </c>
      <c r="E265" s="181" t="str">
        <f t="shared" ca="1" si="153"/>
        <v/>
      </c>
      <c r="F265" s="197" t="str">
        <f t="shared" ca="1" si="154"/>
        <v/>
      </c>
      <c r="G265" s="197" t="str">
        <f t="shared" si="155"/>
        <v/>
      </c>
      <c r="H265" s="197" t="str">
        <f t="shared" ca="1" si="156"/>
        <v/>
      </c>
      <c r="I265" s="197" t="str">
        <f t="shared" si="157"/>
        <v/>
      </c>
      <c r="J265" s="198" t="str">
        <f t="shared" ca="1" si="158"/>
        <v/>
      </c>
      <c r="K265" s="199" t="str">
        <f t="shared" si="159"/>
        <v/>
      </c>
    </row>
    <row r="266" spans="1:11" hidden="1">
      <c r="A266" s="196"/>
      <c r="B266" s="196" t="str">
        <f t="shared" ref="B266:B296" si="160">IF(A266="","","2 Bedroom")</f>
        <v/>
      </c>
      <c r="C266" s="104" t="str">
        <f t="shared" ref="C266:C296" ca="1" si="161">IF($A266="","",IFERROR(INDIRECT("'"&amp;$A266&amp;"'!$B$14"),0))</f>
        <v/>
      </c>
      <c r="D266" s="180" t="str">
        <f t="shared" ref="D266:D296" ca="1" si="162">IF($A266="","",IFERROR(SUMIF(INDIRECT("'"&amp;$A266&amp;"'!A87:A92"),$B266,INDIRECT("'"&amp;$A266&amp;"'!F87:F92")),0))</f>
        <v/>
      </c>
      <c r="E266" s="181" t="str">
        <f t="shared" ref="E266:E296" ca="1" si="163">IF($A266="","",IFERROR(SUMIF(INDIRECT("'"&amp;$A266&amp;"'!A87:A92"),$B266,INDIRECT("'"&amp;$A266&amp;"'!G87:G92")),0))</f>
        <v/>
      </c>
      <c r="F266" s="197" t="str">
        <f t="shared" ref="F266:F296" ca="1" si="164">IF($A266="","",IFERROR(SUMIF(INDIRECT("'"&amp;$A266&amp;"'!A87:A92"),$B266,INDIRECT("'"&amp;$A266&amp;"'!I87:I92")),0))</f>
        <v/>
      </c>
      <c r="G266" s="197" t="str">
        <f t="shared" ref="G266:G296" si="165">IF($A266="","",H266-F266)</f>
        <v/>
      </c>
      <c r="H266" s="197" t="str">
        <f t="shared" ref="H266:H296" ca="1" si="166">IF($A266="","",IFERROR(SUMIF(INDIRECT("'"&amp;$A266&amp;"'!A87:A92"),$B266,INDIRECT("'"&amp;$A266&amp;"'!M87:M92")),0))</f>
        <v/>
      </c>
      <c r="I266" s="197" t="str">
        <f t="shared" ref="I266:I296" si="167">IF($A266="","",J266-H266)</f>
        <v/>
      </c>
      <c r="J266" s="198" t="str">
        <f t="shared" ref="J266:J296" ca="1" si="168">IF($A266="","",IFERROR(SUMIF(INDIRECT("'"&amp;$A266&amp;"'!A87:A92"),$B266,INDIRECT("'"&amp;$A266&amp;"'!V87:V92")),0))</f>
        <v/>
      </c>
      <c r="K266" s="199" t="str">
        <f t="shared" ref="K266:K296" si="169">IF($A266="","",IFERROR(J266/E266,0))</f>
        <v/>
      </c>
    </row>
    <row r="267" spans="1:11" hidden="1">
      <c r="A267" s="196"/>
      <c r="B267" s="196" t="str">
        <f t="shared" si="160"/>
        <v/>
      </c>
      <c r="C267" s="104" t="str">
        <f t="shared" ca="1" si="161"/>
        <v/>
      </c>
      <c r="D267" s="180" t="str">
        <f t="shared" ca="1" si="162"/>
        <v/>
      </c>
      <c r="E267" s="181" t="str">
        <f t="shared" ca="1" si="163"/>
        <v/>
      </c>
      <c r="F267" s="197" t="str">
        <f t="shared" ca="1" si="164"/>
        <v/>
      </c>
      <c r="G267" s="197" t="str">
        <f t="shared" si="165"/>
        <v/>
      </c>
      <c r="H267" s="197" t="str">
        <f t="shared" ca="1" si="166"/>
        <v/>
      </c>
      <c r="I267" s="197" t="str">
        <f t="shared" si="167"/>
        <v/>
      </c>
      <c r="J267" s="198" t="str">
        <f t="shared" ca="1" si="168"/>
        <v/>
      </c>
      <c r="K267" s="199" t="str">
        <f t="shared" si="169"/>
        <v/>
      </c>
    </row>
    <row r="268" spans="1:11" hidden="1">
      <c r="A268" s="196"/>
      <c r="B268" s="196" t="str">
        <f t="shared" si="160"/>
        <v/>
      </c>
      <c r="C268" s="104" t="str">
        <f t="shared" ca="1" si="161"/>
        <v/>
      </c>
      <c r="D268" s="180" t="str">
        <f t="shared" ca="1" si="162"/>
        <v/>
      </c>
      <c r="E268" s="181" t="str">
        <f t="shared" ca="1" si="163"/>
        <v/>
      </c>
      <c r="F268" s="197" t="str">
        <f t="shared" ca="1" si="164"/>
        <v/>
      </c>
      <c r="G268" s="197" t="str">
        <f t="shared" si="165"/>
        <v/>
      </c>
      <c r="H268" s="197" t="str">
        <f t="shared" ca="1" si="166"/>
        <v/>
      </c>
      <c r="I268" s="197" t="str">
        <f t="shared" si="167"/>
        <v/>
      </c>
      <c r="J268" s="198" t="str">
        <f t="shared" ca="1" si="168"/>
        <v/>
      </c>
      <c r="K268" s="199" t="str">
        <f t="shared" si="169"/>
        <v/>
      </c>
    </row>
    <row r="269" spans="1:11" hidden="1">
      <c r="A269" s="196"/>
      <c r="B269" s="196" t="str">
        <f t="shared" si="160"/>
        <v/>
      </c>
      <c r="C269" s="104" t="str">
        <f t="shared" ca="1" si="161"/>
        <v/>
      </c>
      <c r="D269" s="180" t="str">
        <f t="shared" ca="1" si="162"/>
        <v/>
      </c>
      <c r="E269" s="181" t="str">
        <f t="shared" ca="1" si="163"/>
        <v/>
      </c>
      <c r="F269" s="197" t="str">
        <f t="shared" ca="1" si="164"/>
        <v/>
      </c>
      <c r="G269" s="197" t="str">
        <f t="shared" si="165"/>
        <v/>
      </c>
      <c r="H269" s="197" t="str">
        <f t="shared" ca="1" si="166"/>
        <v/>
      </c>
      <c r="I269" s="197" t="str">
        <f t="shared" si="167"/>
        <v/>
      </c>
      <c r="J269" s="198" t="str">
        <f t="shared" ca="1" si="168"/>
        <v/>
      </c>
      <c r="K269" s="199" t="str">
        <f t="shared" si="169"/>
        <v/>
      </c>
    </row>
    <row r="270" spans="1:11" hidden="1">
      <c r="A270" s="196"/>
      <c r="B270" s="196" t="str">
        <f t="shared" si="160"/>
        <v/>
      </c>
      <c r="C270" s="104" t="str">
        <f t="shared" ca="1" si="161"/>
        <v/>
      </c>
      <c r="D270" s="180" t="str">
        <f t="shared" ca="1" si="162"/>
        <v/>
      </c>
      <c r="E270" s="181" t="str">
        <f t="shared" ca="1" si="163"/>
        <v/>
      </c>
      <c r="F270" s="197" t="str">
        <f t="shared" ca="1" si="164"/>
        <v/>
      </c>
      <c r="G270" s="197" t="str">
        <f t="shared" si="165"/>
        <v/>
      </c>
      <c r="H270" s="197" t="str">
        <f t="shared" ca="1" si="166"/>
        <v/>
      </c>
      <c r="I270" s="197" t="str">
        <f t="shared" si="167"/>
        <v/>
      </c>
      <c r="J270" s="198" t="str">
        <f t="shared" ca="1" si="168"/>
        <v/>
      </c>
      <c r="K270" s="199" t="str">
        <f t="shared" si="169"/>
        <v/>
      </c>
    </row>
    <row r="271" spans="1:11" hidden="1">
      <c r="A271" s="196"/>
      <c r="B271" s="196" t="str">
        <f t="shared" si="160"/>
        <v/>
      </c>
      <c r="C271" s="104" t="str">
        <f t="shared" ca="1" si="161"/>
        <v/>
      </c>
      <c r="D271" s="180" t="str">
        <f t="shared" ca="1" si="162"/>
        <v/>
      </c>
      <c r="E271" s="181" t="str">
        <f t="shared" ca="1" si="163"/>
        <v/>
      </c>
      <c r="F271" s="197" t="str">
        <f t="shared" ca="1" si="164"/>
        <v/>
      </c>
      <c r="G271" s="197" t="str">
        <f t="shared" si="165"/>
        <v/>
      </c>
      <c r="H271" s="197" t="str">
        <f t="shared" ca="1" si="166"/>
        <v/>
      </c>
      <c r="I271" s="197" t="str">
        <f t="shared" si="167"/>
        <v/>
      </c>
      <c r="J271" s="198" t="str">
        <f t="shared" ca="1" si="168"/>
        <v/>
      </c>
      <c r="K271" s="199" t="str">
        <f t="shared" si="169"/>
        <v/>
      </c>
    </row>
    <row r="272" spans="1:11" hidden="1">
      <c r="A272" s="196"/>
      <c r="B272" s="196" t="str">
        <f t="shared" si="160"/>
        <v/>
      </c>
      <c r="C272" s="104" t="str">
        <f t="shared" ca="1" si="161"/>
        <v/>
      </c>
      <c r="D272" s="180" t="str">
        <f t="shared" ca="1" si="162"/>
        <v/>
      </c>
      <c r="E272" s="181" t="str">
        <f t="shared" ca="1" si="163"/>
        <v/>
      </c>
      <c r="F272" s="197" t="str">
        <f t="shared" ca="1" si="164"/>
        <v/>
      </c>
      <c r="G272" s="197" t="str">
        <f t="shared" si="165"/>
        <v/>
      </c>
      <c r="H272" s="197" t="str">
        <f t="shared" ca="1" si="166"/>
        <v/>
      </c>
      <c r="I272" s="197" t="str">
        <f t="shared" si="167"/>
        <v/>
      </c>
      <c r="J272" s="198" t="str">
        <f t="shared" ca="1" si="168"/>
        <v/>
      </c>
      <c r="K272" s="199" t="str">
        <f t="shared" si="169"/>
        <v/>
      </c>
    </row>
    <row r="273" spans="1:11" hidden="1">
      <c r="A273" s="196"/>
      <c r="B273" s="196" t="str">
        <f t="shared" si="160"/>
        <v/>
      </c>
      <c r="C273" s="104" t="str">
        <f t="shared" ca="1" si="161"/>
        <v/>
      </c>
      <c r="D273" s="180" t="str">
        <f t="shared" ca="1" si="162"/>
        <v/>
      </c>
      <c r="E273" s="181" t="str">
        <f t="shared" ca="1" si="163"/>
        <v/>
      </c>
      <c r="F273" s="197" t="str">
        <f t="shared" ca="1" si="164"/>
        <v/>
      </c>
      <c r="G273" s="197" t="str">
        <f t="shared" si="165"/>
        <v/>
      </c>
      <c r="H273" s="197" t="str">
        <f t="shared" ca="1" si="166"/>
        <v/>
      </c>
      <c r="I273" s="197" t="str">
        <f t="shared" si="167"/>
        <v/>
      </c>
      <c r="J273" s="198" t="str">
        <f t="shared" ca="1" si="168"/>
        <v/>
      </c>
      <c r="K273" s="199" t="str">
        <f t="shared" si="169"/>
        <v/>
      </c>
    </row>
    <row r="274" spans="1:11" hidden="1">
      <c r="A274" s="196"/>
      <c r="B274" s="196" t="str">
        <f t="shared" si="160"/>
        <v/>
      </c>
      <c r="C274" s="104" t="str">
        <f t="shared" ca="1" si="161"/>
        <v/>
      </c>
      <c r="D274" s="180" t="str">
        <f t="shared" ca="1" si="162"/>
        <v/>
      </c>
      <c r="E274" s="181" t="str">
        <f t="shared" ca="1" si="163"/>
        <v/>
      </c>
      <c r="F274" s="197" t="str">
        <f t="shared" ca="1" si="164"/>
        <v/>
      </c>
      <c r="G274" s="197" t="str">
        <f t="shared" si="165"/>
        <v/>
      </c>
      <c r="H274" s="197" t="str">
        <f t="shared" ca="1" si="166"/>
        <v/>
      </c>
      <c r="I274" s="197" t="str">
        <f t="shared" si="167"/>
        <v/>
      </c>
      <c r="J274" s="198" t="str">
        <f t="shared" ca="1" si="168"/>
        <v/>
      </c>
      <c r="K274" s="199" t="str">
        <f t="shared" si="169"/>
        <v/>
      </c>
    </row>
    <row r="275" spans="1:11" hidden="1">
      <c r="A275" s="196"/>
      <c r="B275" s="196" t="str">
        <f t="shared" si="160"/>
        <v/>
      </c>
      <c r="C275" s="104" t="str">
        <f t="shared" ca="1" si="161"/>
        <v/>
      </c>
      <c r="D275" s="180" t="str">
        <f t="shared" ca="1" si="162"/>
        <v/>
      </c>
      <c r="E275" s="181" t="str">
        <f t="shared" ca="1" si="163"/>
        <v/>
      </c>
      <c r="F275" s="197" t="str">
        <f t="shared" ca="1" si="164"/>
        <v/>
      </c>
      <c r="G275" s="197" t="str">
        <f t="shared" si="165"/>
        <v/>
      </c>
      <c r="H275" s="197" t="str">
        <f t="shared" ca="1" si="166"/>
        <v/>
      </c>
      <c r="I275" s="197" t="str">
        <f t="shared" si="167"/>
        <v/>
      </c>
      <c r="J275" s="198" t="str">
        <f t="shared" ca="1" si="168"/>
        <v/>
      </c>
      <c r="K275" s="199" t="str">
        <f t="shared" si="169"/>
        <v/>
      </c>
    </row>
    <row r="276" spans="1:11" hidden="1">
      <c r="A276" s="196"/>
      <c r="B276" s="196" t="str">
        <f t="shared" si="160"/>
        <v/>
      </c>
      <c r="C276" s="104" t="str">
        <f t="shared" ca="1" si="161"/>
        <v/>
      </c>
      <c r="D276" s="180" t="str">
        <f t="shared" ca="1" si="162"/>
        <v/>
      </c>
      <c r="E276" s="181" t="str">
        <f t="shared" ca="1" si="163"/>
        <v/>
      </c>
      <c r="F276" s="197" t="str">
        <f t="shared" ca="1" si="164"/>
        <v/>
      </c>
      <c r="G276" s="197" t="str">
        <f t="shared" si="165"/>
        <v/>
      </c>
      <c r="H276" s="197" t="str">
        <f t="shared" ca="1" si="166"/>
        <v/>
      </c>
      <c r="I276" s="197" t="str">
        <f t="shared" si="167"/>
        <v/>
      </c>
      <c r="J276" s="198" t="str">
        <f t="shared" ca="1" si="168"/>
        <v/>
      </c>
      <c r="K276" s="199" t="str">
        <f t="shared" si="169"/>
        <v/>
      </c>
    </row>
    <row r="277" spans="1:11" hidden="1">
      <c r="A277" s="196"/>
      <c r="B277" s="196" t="str">
        <f t="shared" si="160"/>
        <v/>
      </c>
      <c r="C277" s="104" t="str">
        <f t="shared" ca="1" si="161"/>
        <v/>
      </c>
      <c r="D277" s="180" t="str">
        <f t="shared" ca="1" si="162"/>
        <v/>
      </c>
      <c r="E277" s="181" t="str">
        <f t="shared" ca="1" si="163"/>
        <v/>
      </c>
      <c r="F277" s="197" t="str">
        <f t="shared" ca="1" si="164"/>
        <v/>
      </c>
      <c r="G277" s="197" t="str">
        <f t="shared" si="165"/>
        <v/>
      </c>
      <c r="H277" s="197" t="str">
        <f t="shared" ca="1" si="166"/>
        <v/>
      </c>
      <c r="I277" s="197" t="str">
        <f t="shared" si="167"/>
        <v/>
      </c>
      <c r="J277" s="198" t="str">
        <f t="shared" ca="1" si="168"/>
        <v/>
      </c>
      <c r="K277" s="199" t="str">
        <f t="shared" si="169"/>
        <v/>
      </c>
    </row>
    <row r="278" spans="1:11" hidden="1">
      <c r="B278" s="196" t="str">
        <f t="shared" si="160"/>
        <v/>
      </c>
      <c r="C278" s="104" t="str">
        <f t="shared" ca="1" si="161"/>
        <v/>
      </c>
      <c r="D278" s="180" t="str">
        <f t="shared" ca="1" si="162"/>
        <v/>
      </c>
      <c r="E278" s="181" t="str">
        <f t="shared" ca="1" si="163"/>
        <v/>
      </c>
      <c r="F278" s="197" t="str">
        <f t="shared" ca="1" si="164"/>
        <v/>
      </c>
      <c r="G278" s="197" t="str">
        <f t="shared" si="165"/>
        <v/>
      </c>
      <c r="H278" s="197" t="str">
        <f t="shared" ca="1" si="166"/>
        <v/>
      </c>
      <c r="I278" s="197" t="str">
        <f t="shared" si="167"/>
        <v/>
      </c>
      <c r="J278" s="198" t="str">
        <f t="shared" ca="1" si="168"/>
        <v/>
      </c>
      <c r="K278" s="199" t="str">
        <f t="shared" si="169"/>
        <v/>
      </c>
    </row>
    <row r="279" spans="1:11" hidden="1">
      <c r="B279" s="196" t="str">
        <f t="shared" si="160"/>
        <v/>
      </c>
      <c r="C279" s="104" t="str">
        <f t="shared" ca="1" si="161"/>
        <v/>
      </c>
      <c r="D279" s="180" t="str">
        <f t="shared" ca="1" si="162"/>
        <v/>
      </c>
      <c r="E279" s="181" t="str">
        <f t="shared" ca="1" si="163"/>
        <v/>
      </c>
      <c r="F279" s="197" t="str">
        <f t="shared" ca="1" si="164"/>
        <v/>
      </c>
      <c r="G279" s="197" t="str">
        <f t="shared" si="165"/>
        <v/>
      </c>
      <c r="H279" s="197" t="str">
        <f t="shared" ca="1" si="166"/>
        <v/>
      </c>
      <c r="I279" s="197" t="str">
        <f t="shared" si="167"/>
        <v/>
      </c>
      <c r="J279" s="198" t="str">
        <f t="shared" ca="1" si="168"/>
        <v/>
      </c>
      <c r="K279" s="199" t="str">
        <f t="shared" si="169"/>
        <v/>
      </c>
    </row>
    <row r="280" spans="1:11" hidden="1">
      <c r="B280" s="196" t="str">
        <f t="shared" si="160"/>
        <v/>
      </c>
      <c r="C280" s="104" t="str">
        <f t="shared" ca="1" si="161"/>
        <v/>
      </c>
      <c r="D280" s="180" t="str">
        <f t="shared" ca="1" si="162"/>
        <v/>
      </c>
      <c r="E280" s="181" t="str">
        <f t="shared" ca="1" si="163"/>
        <v/>
      </c>
      <c r="F280" s="197" t="str">
        <f t="shared" ca="1" si="164"/>
        <v/>
      </c>
      <c r="G280" s="197" t="str">
        <f t="shared" si="165"/>
        <v/>
      </c>
      <c r="H280" s="197" t="str">
        <f t="shared" ca="1" si="166"/>
        <v/>
      </c>
      <c r="I280" s="197" t="str">
        <f t="shared" si="167"/>
        <v/>
      </c>
      <c r="J280" s="198" t="str">
        <f t="shared" ca="1" si="168"/>
        <v/>
      </c>
      <c r="K280" s="199" t="str">
        <f t="shared" si="169"/>
        <v/>
      </c>
    </row>
    <row r="281" spans="1:11" hidden="1">
      <c r="A281" s="4"/>
      <c r="B281" s="196" t="str">
        <f t="shared" si="160"/>
        <v/>
      </c>
      <c r="C281" s="104" t="str">
        <f t="shared" ca="1" si="161"/>
        <v/>
      </c>
      <c r="D281" s="180" t="str">
        <f t="shared" ca="1" si="162"/>
        <v/>
      </c>
      <c r="E281" s="181" t="str">
        <f t="shared" ca="1" si="163"/>
        <v/>
      </c>
      <c r="F281" s="197" t="str">
        <f t="shared" ca="1" si="164"/>
        <v/>
      </c>
      <c r="G281" s="197" t="str">
        <f t="shared" si="165"/>
        <v/>
      </c>
      <c r="H281" s="197" t="str">
        <f t="shared" ca="1" si="166"/>
        <v/>
      </c>
      <c r="I281" s="197" t="str">
        <f t="shared" si="167"/>
        <v/>
      </c>
      <c r="J281" s="198" t="str">
        <f t="shared" ca="1" si="168"/>
        <v/>
      </c>
      <c r="K281" s="199" t="str">
        <f t="shared" si="169"/>
        <v/>
      </c>
    </row>
    <row r="282" spans="1:11" hidden="1">
      <c r="A282" s="4"/>
      <c r="B282" s="196" t="str">
        <f t="shared" si="160"/>
        <v/>
      </c>
      <c r="C282" s="104" t="str">
        <f t="shared" ca="1" si="161"/>
        <v/>
      </c>
      <c r="D282" s="180" t="str">
        <f t="shared" ca="1" si="162"/>
        <v/>
      </c>
      <c r="E282" s="181" t="str">
        <f t="shared" ca="1" si="163"/>
        <v/>
      </c>
      <c r="F282" s="197" t="str">
        <f t="shared" ca="1" si="164"/>
        <v/>
      </c>
      <c r="G282" s="197" t="str">
        <f t="shared" si="165"/>
        <v/>
      </c>
      <c r="H282" s="197" t="str">
        <f t="shared" ca="1" si="166"/>
        <v/>
      </c>
      <c r="I282" s="197" t="str">
        <f t="shared" si="167"/>
        <v/>
      </c>
      <c r="J282" s="198" t="str">
        <f t="shared" ca="1" si="168"/>
        <v/>
      </c>
      <c r="K282" s="199" t="str">
        <f t="shared" si="169"/>
        <v/>
      </c>
    </row>
    <row r="283" spans="1:11" hidden="1">
      <c r="B283" s="196" t="str">
        <f t="shared" si="160"/>
        <v/>
      </c>
      <c r="C283" s="104" t="str">
        <f t="shared" ca="1" si="161"/>
        <v/>
      </c>
      <c r="D283" s="180" t="str">
        <f t="shared" ca="1" si="162"/>
        <v/>
      </c>
      <c r="E283" s="181" t="str">
        <f t="shared" ca="1" si="163"/>
        <v/>
      </c>
      <c r="F283" s="197" t="str">
        <f t="shared" ca="1" si="164"/>
        <v/>
      </c>
      <c r="G283" s="197" t="str">
        <f t="shared" si="165"/>
        <v/>
      </c>
      <c r="H283" s="197" t="str">
        <f t="shared" ca="1" si="166"/>
        <v/>
      </c>
      <c r="I283" s="197" t="str">
        <f t="shared" si="167"/>
        <v/>
      </c>
      <c r="J283" s="198" t="str">
        <f t="shared" ca="1" si="168"/>
        <v/>
      </c>
      <c r="K283" s="199" t="str">
        <f t="shared" si="169"/>
        <v/>
      </c>
    </row>
    <row r="284" spans="1:11" hidden="1">
      <c r="B284" s="196" t="str">
        <f t="shared" si="160"/>
        <v/>
      </c>
      <c r="C284" s="104" t="str">
        <f t="shared" ca="1" si="161"/>
        <v/>
      </c>
      <c r="D284" s="180" t="str">
        <f t="shared" ca="1" si="162"/>
        <v/>
      </c>
      <c r="E284" s="181" t="str">
        <f t="shared" ca="1" si="163"/>
        <v/>
      </c>
      <c r="F284" s="197" t="str">
        <f t="shared" ca="1" si="164"/>
        <v/>
      </c>
      <c r="G284" s="197" t="str">
        <f t="shared" si="165"/>
        <v/>
      </c>
      <c r="H284" s="197" t="str">
        <f t="shared" ca="1" si="166"/>
        <v/>
      </c>
      <c r="I284" s="197" t="str">
        <f t="shared" si="167"/>
        <v/>
      </c>
      <c r="J284" s="198" t="str">
        <f t="shared" ca="1" si="168"/>
        <v/>
      </c>
      <c r="K284" s="199" t="str">
        <f t="shared" si="169"/>
        <v/>
      </c>
    </row>
    <row r="285" spans="1:11" hidden="1">
      <c r="A285" s="4"/>
      <c r="B285" s="196" t="str">
        <f t="shared" si="160"/>
        <v/>
      </c>
      <c r="C285" s="104" t="str">
        <f t="shared" ca="1" si="161"/>
        <v/>
      </c>
      <c r="D285" s="180" t="str">
        <f t="shared" ca="1" si="162"/>
        <v/>
      </c>
      <c r="E285" s="181" t="str">
        <f t="shared" ca="1" si="163"/>
        <v/>
      </c>
      <c r="F285" s="197" t="str">
        <f t="shared" ca="1" si="164"/>
        <v/>
      </c>
      <c r="G285" s="197" t="str">
        <f t="shared" si="165"/>
        <v/>
      </c>
      <c r="H285" s="197" t="str">
        <f t="shared" ca="1" si="166"/>
        <v/>
      </c>
      <c r="I285" s="197" t="str">
        <f t="shared" si="167"/>
        <v/>
      </c>
      <c r="J285" s="198" t="str">
        <f t="shared" ca="1" si="168"/>
        <v/>
      </c>
      <c r="K285" s="199" t="str">
        <f t="shared" si="169"/>
        <v/>
      </c>
    </row>
    <row r="286" spans="1:11" hidden="1">
      <c r="B286" s="196" t="str">
        <f t="shared" si="160"/>
        <v/>
      </c>
      <c r="C286" s="104" t="str">
        <f t="shared" ca="1" si="161"/>
        <v/>
      </c>
      <c r="D286" s="180" t="str">
        <f t="shared" ca="1" si="162"/>
        <v/>
      </c>
      <c r="E286" s="181" t="str">
        <f t="shared" ca="1" si="163"/>
        <v/>
      </c>
      <c r="F286" s="197" t="str">
        <f t="shared" ca="1" si="164"/>
        <v/>
      </c>
      <c r="G286" s="197" t="str">
        <f t="shared" si="165"/>
        <v/>
      </c>
      <c r="H286" s="197" t="str">
        <f t="shared" ca="1" si="166"/>
        <v/>
      </c>
      <c r="I286" s="197" t="str">
        <f t="shared" si="167"/>
        <v/>
      </c>
      <c r="J286" s="198" t="str">
        <f t="shared" ca="1" si="168"/>
        <v/>
      </c>
      <c r="K286" s="199" t="str">
        <f t="shared" si="169"/>
        <v/>
      </c>
    </row>
    <row r="287" spans="1:11" hidden="1">
      <c r="B287" s="196" t="str">
        <f t="shared" si="160"/>
        <v/>
      </c>
      <c r="C287" s="104" t="str">
        <f t="shared" ca="1" si="161"/>
        <v/>
      </c>
      <c r="D287" s="180" t="str">
        <f t="shared" ca="1" si="162"/>
        <v/>
      </c>
      <c r="E287" s="181" t="str">
        <f t="shared" ca="1" si="163"/>
        <v/>
      </c>
      <c r="F287" s="197" t="str">
        <f t="shared" ca="1" si="164"/>
        <v/>
      </c>
      <c r="G287" s="197" t="str">
        <f t="shared" si="165"/>
        <v/>
      </c>
      <c r="H287" s="197" t="str">
        <f t="shared" ca="1" si="166"/>
        <v/>
      </c>
      <c r="I287" s="197" t="str">
        <f t="shared" si="167"/>
        <v/>
      </c>
      <c r="J287" s="198" t="str">
        <f t="shared" ca="1" si="168"/>
        <v/>
      </c>
      <c r="K287" s="199" t="str">
        <f t="shared" si="169"/>
        <v/>
      </c>
    </row>
    <row r="288" spans="1:11" hidden="1">
      <c r="B288" s="196" t="str">
        <f t="shared" si="160"/>
        <v/>
      </c>
      <c r="C288" s="104" t="str">
        <f t="shared" ca="1" si="161"/>
        <v/>
      </c>
      <c r="D288" s="180" t="str">
        <f t="shared" ca="1" si="162"/>
        <v/>
      </c>
      <c r="E288" s="181" t="str">
        <f t="shared" ca="1" si="163"/>
        <v/>
      </c>
      <c r="F288" s="197" t="str">
        <f t="shared" ca="1" si="164"/>
        <v/>
      </c>
      <c r="G288" s="197" t="str">
        <f t="shared" si="165"/>
        <v/>
      </c>
      <c r="H288" s="197" t="str">
        <f t="shared" ca="1" si="166"/>
        <v/>
      </c>
      <c r="I288" s="197" t="str">
        <f t="shared" si="167"/>
        <v/>
      </c>
      <c r="J288" s="198" t="str">
        <f t="shared" ca="1" si="168"/>
        <v/>
      </c>
      <c r="K288" s="199" t="str">
        <f t="shared" si="169"/>
        <v/>
      </c>
    </row>
    <row r="289" spans="1:11" hidden="1">
      <c r="B289" s="196" t="str">
        <f t="shared" si="160"/>
        <v/>
      </c>
      <c r="C289" s="104" t="str">
        <f t="shared" ca="1" si="161"/>
        <v/>
      </c>
      <c r="D289" s="180" t="str">
        <f t="shared" ca="1" si="162"/>
        <v/>
      </c>
      <c r="E289" s="181" t="str">
        <f t="shared" ca="1" si="163"/>
        <v/>
      </c>
      <c r="F289" s="197" t="str">
        <f t="shared" ca="1" si="164"/>
        <v/>
      </c>
      <c r="G289" s="197" t="str">
        <f t="shared" si="165"/>
        <v/>
      </c>
      <c r="H289" s="197" t="str">
        <f t="shared" ca="1" si="166"/>
        <v/>
      </c>
      <c r="I289" s="197" t="str">
        <f t="shared" si="167"/>
        <v/>
      </c>
      <c r="J289" s="198" t="str">
        <f t="shared" ca="1" si="168"/>
        <v/>
      </c>
      <c r="K289" s="199" t="str">
        <f t="shared" si="169"/>
        <v/>
      </c>
    </row>
    <row r="290" spans="1:11" hidden="1">
      <c r="B290" s="196" t="str">
        <f t="shared" si="160"/>
        <v/>
      </c>
      <c r="C290" s="104" t="str">
        <f t="shared" ca="1" si="161"/>
        <v/>
      </c>
      <c r="D290" s="180" t="str">
        <f t="shared" ca="1" si="162"/>
        <v/>
      </c>
      <c r="E290" s="181" t="str">
        <f t="shared" ca="1" si="163"/>
        <v/>
      </c>
      <c r="F290" s="197" t="str">
        <f t="shared" ca="1" si="164"/>
        <v/>
      </c>
      <c r="G290" s="197" t="str">
        <f t="shared" si="165"/>
        <v/>
      </c>
      <c r="H290" s="197" t="str">
        <f t="shared" ca="1" si="166"/>
        <v/>
      </c>
      <c r="I290" s="197" t="str">
        <f t="shared" si="167"/>
        <v/>
      </c>
      <c r="J290" s="198" t="str">
        <f t="shared" ca="1" si="168"/>
        <v/>
      </c>
      <c r="K290" s="199" t="str">
        <f t="shared" si="169"/>
        <v/>
      </c>
    </row>
    <row r="291" spans="1:11" hidden="1">
      <c r="B291" s="196" t="str">
        <f t="shared" si="160"/>
        <v/>
      </c>
      <c r="C291" s="104" t="str">
        <f t="shared" ca="1" si="161"/>
        <v/>
      </c>
      <c r="D291" s="180" t="str">
        <f t="shared" ca="1" si="162"/>
        <v/>
      </c>
      <c r="E291" s="181" t="str">
        <f t="shared" ca="1" si="163"/>
        <v/>
      </c>
      <c r="F291" s="197" t="str">
        <f t="shared" ca="1" si="164"/>
        <v/>
      </c>
      <c r="G291" s="197" t="str">
        <f t="shared" si="165"/>
        <v/>
      </c>
      <c r="H291" s="197" t="str">
        <f t="shared" ca="1" si="166"/>
        <v/>
      </c>
      <c r="I291" s="197" t="str">
        <f t="shared" si="167"/>
        <v/>
      </c>
      <c r="J291" s="198" t="str">
        <f t="shared" ca="1" si="168"/>
        <v/>
      </c>
      <c r="K291" s="199" t="str">
        <f t="shared" si="169"/>
        <v/>
      </c>
    </row>
    <row r="292" spans="1:11" hidden="1">
      <c r="B292" s="196" t="str">
        <f t="shared" si="160"/>
        <v/>
      </c>
      <c r="C292" s="104" t="str">
        <f t="shared" ca="1" si="161"/>
        <v/>
      </c>
      <c r="D292" s="180" t="str">
        <f t="shared" ca="1" si="162"/>
        <v/>
      </c>
      <c r="E292" s="181" t="str">
        <f t="shared" ca="1" si="163"/>
        <v/>
      </c>
      <c r="F292" s="197" t="str">
        <f t="shared" ca="1" si="164"/>
        <v/>
      </c>
      <c r="G292" s="197" t="str">
        <f t="shared" si="165"/>
        <v/>
      </c>
      <c r="H292" s="197" t="str">
        <f t="shared" ca="1" si="166"/>
        <v/>
      </c>
      <c r="I292" s="197" t="str">
        <f t="shared" si="167"/>
        <v/>
      </c>
      <c r="J292" s="198" t="str">
        <f t="shared" ca="1" si="168"/>
        <v/>
      </c>
      <c r="K292" s="199" t="str">
        <f t="shared" si="169"/>
        <v/>
      </c>
    </row>
    <row r="293" spans="1:11" hidden="1">
      <c r="B293" s="196" t="str">
        <f t="shared" si="160"/>
        <v/>
      </c>
      <c r="C293" s="104" t="str">
        <f t="shared" ca="1" si="161"/>
        <v/>
      </c>
      <c r="D293" s="180" t="str">
        <f t="shared" ca="1" si="162"/>
        <v/>
      </c>
      <c r="E293" s="181" t="str">
        <f t="shared" ca="1" si="163"/>
        <v/>
      </c>
      <c r="F293" s="197" t="str">
        <f t="shared" ca="1" si="164"/>
        <v/>
      </c>
      <c r="G293" s="197" t="str">
        <f t="shared" si="165"/>
        <v/>
      </c>
      <c r="H293" s="197" t="str">
        <f t="shared" ca="1" si="166"/>
        <v/>
      </c>
      <c r="I293" s="197" t="str">
        <f t="shared" si="167"/>
        <v/>
      </c>
      <c r="J293" s="198" t="str">
        <f t="shared" ca="1" si="168"/>
        <v/>
      </c>
      <c r="K293" s="199" t="str">
        <f t="shared" si="169"/>
        <v/>
      </c>
    </row>
    <row r="294" spans="1:11" hidden="1">
      <c r="A294" s="196"/>
      <c r="B294" s="196" t="str">
        <f t="shared" si="160"/>
        <v/>
      </c>
      <c r="C294" s="104" t="str">
        <f t="shared" ca="1" si="161"/>
        <v/>
      </c>
      <c r="D294" s="180" t="str">
        <f t="shared" ca="1" si="162"/>
        <v/>
      </c>
      <c r="E294" s="181" t="str">
        <f t="shared" ca="1" si="163"/>
        <v/>
      </c>
      <c r="F294" s="197" t="str">
        <f t="shared" ca="1" si="164"/>
        <v/>
      </c>
      <c r="G294" s="197" t="str">
        <f t="shared" si="165"/>
        <v/>
      </c>
      <c r="H294" s="197" t="str">
        <f t="shared" ca="1" si="166"/>
        <v/>
      </c>
      <c r="I294" s="197" t="str">
        <f t="shared" si="167"/>
        <v/>
      </c>
      <c r="J294" s="198" t="str">
        <f t="shared" ca="1" si="168"/>
        <v/>
      </c>
      <c r="K294" s="199" t="str">
        <f t="shared" si="169"/>
        <v/>
      </c>
    </row>
    <row r="295" spans="1:11" hidden="1">
      <c r="A295" s="196"/>
      <c r="B295" s="196" t="str">
        <f t="shared" si="160"/>
        <v/>
      </c>
      <c r="C295" s="104" t="str">
        <f t="shared" ca="1" si="161"/>
        <v/>
      </c>
      <c r="D295" s="180" t="str">
        <f t="shared" ca="1" si="162"/>
        <v/>
      </c>
      <c r="E295" s="181" t="str">
        <f t="shared" ca="1" si="163"/>
        <v/>
      </c>
      <c r="F295" s="197" t="str">
        <f t="shared" ca="1" si="164"/>
        <v/>
      </c>
      <c r="G295" s="197" t="str">
        <f t="shared" si="165"/>
        <v/>
      </c>
      <c r="H295" s="197" t="str">
        <f t="shared" ca="1" si="166"/>
        <v/>
      </c>
      <c r="I295" s="197" t="str">
        <f t="shared" si="167"/>
        <v/>
      </c>
      <c r="J295" s="198" t="str">
        <f t="shared" ca="1" si="168"/>
        <v/>
      </c>
      <c r="K295" s="199" t="str">
        <f t="shared" si="169"/>
        <v/>
      </c>
    </row>
    <row r="296" spans="1:11" hidden="1">
      <c r="A296" s="196"/>
      <c r="B296" s="196" t="str">
        <f t="shared" si="160"/>
        <v/>
      </c>
      <c r="C296" s="104" t="str">
        <f t="shared" ca="1" si="161"/>
        <v/>
      </c>
      <c r="D296" s="180" t="str">
        <f t="shared" ca="1" si="162"/>
        <v/>
      </c>
      <c r="E296" s="181" t="str">
        <f t="shared" ca="1" si="163"/>
        <v/>
      </c>
      <c r="F296" s="197" t="str">
        <f t="shared" ca="1" si="164"/>
        <v/>
      </c>
      <c r="G296" s="197" t="str">
        <f t="shared" si="165"/>
        <v/>
      </c>
      <c r="H296" s="197" t="str">
        <f t="shared" ca="1" si="166"/>
        <v/>
      </c>
      <c r="I296" s="197" t="str">
        <f t="shared" si="167"/>
        <v/>
      </c>
      <c r="J296" s="198" t="str">
        <f t="shared" ca="1" si="168"/>
        <v/>
      </c>
      <c r="K296" s="199" t="str">
        <f t="shared" si="169"/>
        <v/>
      </c>
    </row>
    <row r="297" spans="1:11" s="233" customFormat="1">
      <c r="A297" s="241" t="s">
        <v>261</v>
      </c>
      <c r="B297" s="241"/>
      <c r="C297" s="241"/>
      <c r="D297" s="242">
        <f ca="1">SUM(D202:D296)</f>
        <v>425</v>
      </c>
      <c r="E297" s="242">
        <f ca="1">IFERROR(SUMPRODUCT(D202:D296,$E202:$E296)/$D297,0)</f>
        <v>835.82588235294122</v>
      </c>
      <c r="F297" s="243">
        <f ca="1">IFERROR(SUMPRODUCT(F202:F296,$D202:$D296)/$D297,0)</f>
        <v>871.5482352941176</v>
      </c>
      <c r="G297" s="243">
        <f ca="1">IFERROR(SUMPRODUCT(G202:G296,$D202:$D296)/$D297,0)</f>
        <v>0</v>
      </c>
      <c r="H297" s="243">
        <f ca="1">IFERROR(SUMPRODUCT(H202:H296,$D202:$D296)/$D297,0)</f>
        <v>871.5482352941176</v>
      </c>
      <c r="I297" s="243">
        <f ca="1">IFERROR(SUMPRODUCT(I202:I296,$D202:$D296)/$D297,0)</f>
        <v>-50.915294117647079</v>
      </c>
      <c r="J297" s="244">
        <f ca="1">IFERROR(SUMPRODUCT(J202:J296,$D202:$D296)/$D297,0)</f>
        <v>820.63294117647058</v>
      </c>
      <c r="K297" s="245">
        <f ca="1">IFERROR(J297/$E297,0)</f>
        <v>0.98182283954440264</v>
      </c>
    </row>
    <row r="298" spans="1:11">
      <c r="D298" s="180"/>
      <c r="E298" s="180"/>
      <c r="F298" s="184"/>
      <c r="G298" s="184"/>
      <c r="H298" s="184"/>
      <c r="I298" s="184"/>
      <c r="J298" s="137"/>
      <c r="K298" s="147"/>
    </row>
    <row r="299" spans="1:11">
      <c r="A299" s="206" t="s">
        <v>108</v>
      </c>
      <c r="B299" s="206"/>
      <c r="C299" s="206"/>
      <c r="D299" s="207"/>
      <c r="E299" s="207"/>
      <c r="F299" s="208"/>
      <c r="G299" s="208"/>
      <c r="H299" s="208"/>
      <c r="I299" s="208"/>
      <c r="J299" s="209"/>
      <c r="K299" s="210"/>
    </row>
    <row r="300" spans="1:11">
      <c r="A300" s="196" t="s">
        <v>22</v>
      </c>
      <c r="B300" s="196" t="str">
        <f t="shared" ref="B300:B307" si="170">IF(A300="","","3 Bedroom")</f>
        <v>3 Bedroom</v>
      </c>
      <c r="C300" s="104">
        <f t="shared" ref="C300:C307" ca="1" si="171">IF($A300="","",IFERROR(INDIRECT("'"&amp;$A300&amp;"'!$B$14"),0))</f>
        <v>3</v>
      </c>
      <c r="D300" s="180">
        <f t="shared" ref="D300:D307" ca="1" si="172">IF($A300="","",IFERROR(SUMIF(INDIRECT("'"&amp;$A300&amp;"'!A87:A92"),$B300,INDIRECT("'"&amp;$A300&amp;"'!F87:F92")),0))</f>
        <v>6</v>
      </c>
      <c r="E300" s="181">
        <f t="shared" ref="E300:E307" ca="1" si="173">IF($A300="","",IFERROR(SUMIF(INDIRECT("'"&amp;$A300&amp;"'!A87:A92"),$B300,INDIRECT("'"&amp;$A300&amp;"'!G87:G92")),0))</f>
        <v>1038</v>
      </c>
      <c r="F300" s="197">
        <f t="shared" ref="F300:F307" ca="1" si="174">IF($A300="","",IFERROR(SUMIF(INDIRECT("'"&amp;$A300&amp;"'!A87:A92"),$B300,INDIRECT("'"&amp;$A300&amp;"'!I87:I92")),0))</f>
        <v>1025</v>
      </c>
      <c r="G300" s="197">
        <f t="shared" ref="G300:G307" ca="1" si="175">IF($A300="","",H300-F300)</f>
        <v>0</v>
      </c>
      <c r="H300" s="197">
        <f t="shared" ref="H300:H307" ca="1" si="176">IF($A300="","",IFERROR(SUMIF(INDIRECT("'"&amp;$A300&amp;"'!A87:A92"),$B300,INDIRECT("'"&amp;$A300&amp;"'!M87:M92")),0))</f>
        <v>1025</v>
      </c>
      <c r="I300" s="197">
        <f t="shared" ref="I300:I307" ca="1" si="177">IF($A300="","",J300-H300)</f>
        <v>-45</v>
      </c>
      <c r="J300" s="198">
        <f t="shared" ref="J300:J307" ca="1" si="178">IF($A300="","",IFERROR(SUMIF(INDIRECT("'"&amp;$A300&amp;"'!A87:A92"),$B300,INDIRECT("'"&amp;$A300&amp;"'!V87:V92")),0))</f>
        <v>980</v>
      </c>
      <c r="K300" s="199">
        <f t="shared" ref="K300:K307" ca="1" si="179">IF($A300="","",IFERROR(J300/E300,0))</f>
        <v>0.94412331406551064</v>
      </c>
    </row>
    <row r="301" spans="1:11">
      <c r="A301" s="196" t="s">
        <v>27</v>
      </c>
      <c r="B301" s="196" t="str">
        <f t="shared" si="170"/>
        <v>3 Bedroom</v>
      </c>
      <c r="C301" s="104">
        <f t="shared" ca="1" si="171"/>
        <v>4</v>
      </c>
      <c r="D301" s="180">
        <f t="shared" ca="1" si="172"/>
        <v>10</v>
      </c>
      <c r="E301" s="181">
        <f t="shared" ca="1" si="173"/>
        <v>941</v>
      </c>
      <c r="F301" s="197">
        <f t="shared" ca="1" si="174"/>
        <v>1009</v>
      </c>
      <c r="G301" s="197">
        <f t="shared" ca="1" si="175"/>
        <v>0</v>
      </c>
      <c r="H301" s="197">
        <f t="shared" ca="1" si="176"/>
        <v>1009</v>
      </c>
      <c r="I301" s="197">
        <f t="shared" ca="1" si="177"/>
        <v>-45</v>
      </c>
      <c r="J301" s="198">
        <f t="shared" ca="1" si="178"/>
        <v>964</v>
      </c>
      <c r="K301" s="199">
        <f t="shared" ca="1" si="179"/>
        <v>1.0244420828905421</v>
      </c>
    </row>
    <row r="302" spans="1:11">
      <c r="A302" s="196" t="s">
        <v>25</v>
      </c>
      <c r="B302" s="196" t="str">
        <f t="shared" si="170"/>
        <v>3 Bedroom</v>
      </c>
      <c r="C302" s="104">
        <f t="shared" ca="1" si="171"/>
        <v>3</v>
      </c>
      <c r="D302" s="180">
        <f t="shared" ca="1" si="172"/>
        <v>0</v>
      </c>
      <c r="E302" s="181">
        <f t="shared" ca="1" si="173"/>
        <v>0</v>
      </c>
      <c r="F302" s="197">
        <f t="shared" ca="1" si="174"/>
        <v>0</v>
      </c>
      <c r="G302" s="197">
        <f t="shared" ca="1" si="175"/>
        <v>0</v>
      </c>
      <c r="H302" s="197">
        <f t="shared" ca="1" si="176"/>
        <v>0</v>
      </c>
      <c r="I302" s="197">
        <f t="shared" ca="1" si="177"/>
        <v>0</v>
      </c>
      <c r="J302" s="198">
        <f t="shared" ca="1" si="178"/>
        <v>0</v>
      </c>
      <c r="K302" s="199">
        <f t="shared" ca="1" si="179"/>
        <v>0</v>
      </c>
    </row>
    <row r="303" spans="1:11">
      <c r="A303" s="196" t="s">
        <v>21</v>
      </c>
      <c r="B303" s="196" t="str">
        <f t="shared" si="170"/>
        <v>3 Bedroom</v>
      </c>
      <c r="C303" s="104">
        <f t="shared" ca="1" si="171"/>
        <v>3</v>
      </c>
      <c r="D303" s="180">
        <f t="shared" ca="1" si="172"/>
        <v>0</v>
      </c>
      <c r="E303" s="181">
        <f t="shared" ca="1" si="173"/>
        <v>0</v>
      </c>
      <c r="F303" s="197">
        <f t="shared" ca="1" si="174"/>
        <v>0</v>
      </c>
      <c r="G303" s="197">
        <f t="shared" ca="1" si="175"/>
        <v>0</v>
      </c>
      <c r="H303" s="197">
        <f t="shared" ca="1" si="176"/>
        <v>0</v>
      </c>
      <c r="I303" s="197">
        <f t="shared" ca="1" si="177"/>
        <v>0</v>
      </c>
      <c r="J303" s="198">
        <f t="shared" ca="1" si="178"/>
        <v>0</v>
      </c>
      <c r="K303" s="199">
        <f t="shared" ca="1" si="179"/>
        <v>0</v>
      </c>
    </row>
    <row r="304" spans="1:11">
      <c r="A304" s="196" t="s">
        <v>23</v>
      </c>
      <c r="B304" s="196" t="str">
        <f t="shared" si="170"/>
        <v>3 Bedroom</v>
      </c>
      <c r="C304" s="104">
        <f t="shared" ca="1" si="171"/>
        <v>5</v>
      </c>
      <c r="D304" s="180">
        <f t="shared" ca="1" si="172"/>
        <v>0</v>
      </c>
      <c r="E304" s="181">
        <f t="shared" ca="1" si="173"/>
        <v>0</v>
      </c>
      <c r="F304" s="197">
        <f t="shared" ca="1" si="174"/>
        <v>0</v>
      </c>
      <c r="G304" s="197">
        <f t="shared" ca="1" si="175"/>
        <v>0</v>
      </c>
      <c r="H304" s="197">
        <f t="shared" ca="1" si="176"/>
        <v>0</v>
      </c>
      <c r="I304" s="197">
        <f t="shared" ca="1" si="177"/>
        <v>0</v>
      </c>
      <c r="J304" s="198">
        <f t="shared" ca="1" si="178"/>
        <v>0</v>
      </c>
      <c r="K304" s="199">
        <f t="shared" ca="1" si="179"/>
        <v>0</v>
      </c>
    </row>
    <row r="305" spans="1:11">
      <c r="A305" s="196" t="s">
        <v>24</v>
      </c>
      <c r="B305" s="196" t="str">
        <f t="shared" si="170"/>
        <v>3 Bedroom</v>
      </c>
      <c r="C305" s="104">
        <f t="shared" ca="1" si="171"/>
        <v>4</v>
      </c>
      <c r="D305" s="180">
        <f t="shared" ca="1" si="172"/>
        <v>1</v>
      </c>
      <c r="E305" s="181">
        <f t="shared" ca="1" si="173"/>
        <v>1148</v>
      </c>
      <c r="F305" s="197">
        <f t="shared" ca="1" si="174"/>
        <v>859</v>
      </c>
      <c r="G305" s="197">
        <f t="shared" ca="1" si="175"/>
        <v>0</v>
      </c>
      <c r="H305" s="197">
        <f t="shared" ca="1" si="176"/>
        <v>859</v>
      </c>
      <c r="I305" s="197">
        <f t="shared" ca="1" si="177"/>
        <v>-60</v>
      </c>
      <c r="J305" s="198">
        <f t="shared" ca="1" si="178"/>
        <v>799</v>
      </c>
      <c r="K305" s="199">
        <f t="shared" ca="1" si="179"/>
        <v>0.69599303135888502</v>
      </c>
    </row>
    <row r="306" spans="1:11">
      <c r="A306" s="196" t="s">
        <v>26</v>
      </c>
      <c r="B306" s="196" t="str">
        <f t="shared" si="170"/>
        <v>3 Bedroom</v>
      </c>
      <c r="C306" s="104">
        <f t="shared" ca="1" si="171"/>
        <v>3</v>
      </c>
      <c r="D306" s="180">
        <f t="shared" ca="1" si="172"/>
        <v>0</v>
      </c>
      <c r="E306" s="181">
        <f t="shared" ca="1" si="173"/>
        <v>0</v>
      </c>
      <c r="F306" s="197">
        <f t="shared" ca="1" si="174"/>
        <v>0</v>
      </c>
      <c r="G306" s="197">
        <f t="shared" ca="1" si="175"/>
        <v>0</v>
      </c>
      <c r="H306" s="197">
        <f t="shared" ca="1" si="176"/>
        <v>0</v>
      </c>
      <c r="I306" s="197">
        <f t="shared" ca="1" si="177"/>
        <v>0</v>
      </c>
      <c r="J306" s="198">
        <f t="shared" ca="1" si="178"/>
        <v>0</v>
      </c>
      <c r="K306" s="199">
        <f t="shared" ca="1" si="179"/>
        <v>0</v>
      </c>
    </row>
    <row r="307" spans="1:11">
      <c r="A307" s="196" t="s">
        <v>28</v>
      </c>
      <c r="B307" s="196" t="str">
        <f t="shared" si="170"/>
        <v>3 Bedroom</v>
      </c>
      <c r="C307" s="104">
        <f t="shared" ca="1" si="171"/>
        <v>4</v>
      </c>
      <c r="D307" s="180">
        <f t="shared" ca="1" si="172"/>
        <v>0</v>
      </c>
      <c r="E307" s="181">
        <f t="shared" ca="1" si="173"/>
        <v>0</v>
      </c>
      <c r="F307" s="197">
        <f t="shared" ca="1" si="174"/>
        <v>0</v>
      </c>
      <c r="G307" s="197">
        <f t="shared" ca="1" si="175"/>
        <v>0</v>
      </c>
      <c r="H307" s="197">
        <f t="shared" ca="1" si="176"/>
        <v>0</v>
      </c>
      <c r="I307" s="197">
        <f t="shared" ca="1" si="177"/>
        <v>0</v>
      </c>
      <c r="J307" s="198">
        <f t="shared" ca="1" si="178"/>
        <v>0</v>
      </c>
      <c r="K307" s="199">
        <f t="shared" ca="1" si="179"/>
        <v>0</v>
      </c>
    </row>
    <row r="308" spans="1:11" hidden="1">
      <c r="A308" s="196"/>
      <c r="B308" s="196" t="str">
        <f t="shared" ref="B308" si="180">IF(A308="","","3 Bedroom")</f>
        <v/>
      </c>
      <c r="C308" s="104" t="str">
        <f t="shared" ref="C308" ca="1" si="181">IF($A308="","",IFERROR(INDIRECT("'"&amp;$A308&amp;"'!$B$14"),0))</f>
        <v/>
      </c>
      <c r="D308" s="180" t="str">
        <f t="shared" ref="D308" ca="1" si="182">IF($A308="","",IFERROR(SUMIF(INDIRECT("'"&amp;$A308&amp;"'!A87:A92"),$B308,INDIRECT("'"&amp;$A308&amp;"'!F87:F92")),0))</f>
        <v/>
      </c>
      <c r="E308" s="181" t="str">
        <f t="shared" ref="E308" ca="1" si="183">IF($A308="","",IFERROR(SUMIF(INDIRECT("'"&amp;$A308&amp;"'!A87:A92"),$B308,INDIRECT("'"&amp;$A308&amp;"'!G87:G92")),0))</f>
        <v/>
      </c>
      <c r="F308" s="197" t="str">
        <f t="shared" ref="F308" ca="1" si="184">IF($A308="","",IFERROR(SUMIF(INDIRECT("'"&amp;$A308&amp;"'!A87:A92"),$B308,INDIRECT("'"&amp;$A308&amp;"'!I87:I92")),0))</f>
        <v/>
      </c>
      <c r="G308" s="197" t="str">
        <f t="shared" ref="G308" si="185">IF($A308="","",H308-F308)</f>
        <v/>
      </c>
      <c r="H308" s="197" t="str">
        <f t="shared" ref="H308" ca="1" si="186">IF($A308="","",IFERROR(SUMIF(INDIRECT("'"&amp;$A308&amp;"'!A87:A92"),$B308,INDIRECT("'"&amp;$A308&amp;"'!M87:M92")),0))</f>
        <v/>
      </c>
      <c r="I308" s="197" t="str">
        <f t="shared" ref="I308" si="187">IF($A308="","",J308-H308)</f>
        <v/>
      </c>
      <c r="J308" s="198" t="str">
        <f t="shared" ref="J308" ca="1" si="188">IF($A308="","",IFERROR(SUMIF(INDIRECT("'"&amp;$A308&amp;"'!A87:A92"),$B308,INDIRECT("'"&amp;$A308&amp;"'!V87:V92")),0))</f>
        <v/>
      </c>
      <c r="K308" s="199" t="str">
        <f t="shared" ref="K308" si="189">IF($A308="","",IFERROR(J308/E308,0))</f>
        <v/>
      </c>
    </row>
    <row r="309" spans="1:11" hidden="1">
      <c r="A309" s="196"/>
      <c r="B309" s="196" t="str">
        <f t="shared" ref="B309:B347" si="190">IF(A309="","","3 Bedroom")</f>
        <v/>
      </c>
      <c r="C309" s="104" t="str">
        <f t="shared" ref="C309:C347" ca="1" si="191">IF($A309="","",IFERROR(INDIRECT("'"&amp;$A309&amp;"'!$B$14"),0))</f>
        <v/>
      </c>
      <c r="D309" s="180" t="str">
        <f t="shared" ref="D309:D347" ca="1" si="192">IF($A309="","",IFERROR(SUMIF(INDIRECT("'"&amp;$A309&amp;"'!A87:A92"),$B309,INDIRECT("'"&amp;$A309&amp;"'!F87:F92")),0))</f>
        <v/>
      </c>
      <c r="E309" s="181" t="str">
        <f t="shared" ref="E309:E347" ca="1" si="193">IF($A309="","",IFERROR(SUMIF(INDIRECT("'"&amp;$A309&amp;"'!A87:A92"),$B309,INDIRECT("'"&amp;$A309&amp;"'!G87:G92")),0))</f>
        <v/>
      </c>
      <c r="F309" s="197" t="str">
        <f t="shared" ref="F309:F347" ca="1" si="194">IF($A309="","",IFERROR(SUMIF(INDIRECT("'"&amp;$A309&amp;"'!A87:A92"),$B309,INDIRECT("'"&amp;$A309&amp;"'!I87:I92")),0))</f>
        <v/>
      </c>
      <c r="G309" s="197" t="str">
        <f t="shared" ref="G309:G347" si="195">IF($A309="","",H309-F309)</f>
        <v/>
      </c>
      <c r="H309" s="197" t="str">
        <f t="shared" ref="H309:H347" ca="1" si="196">IF($A309="","",IFERROR(SUMIF(INDIRECT("'"&amp;$A309&amp;"'!A87:A92"),$B309,INDIRECT("'"&amp;$A309&amp;"'!M87:M92")),0))</f>
        <v/>
      </c>
      <c r="I309" s="197" t="str">
        <f t="shared" ref="I309:I347" si="197">IF($A309="","",J309-H309)</f>
        <v/>
      </c>
      <c r="J309" s="198" t="str">
        <f t="shared" ref="J309:J347" ca="1" si="198">IF($A309="","",IFERROR(SUMIF(INDIRECT("'"&amp;$A309&amp;"'!A87:A92"),$B309,INDIRECT("'"&amp;$A309&amp;"'!V87:V92")),0))</f>
        <v/>
      </c>
      <c r="K309" s="199" t="str">
        <f t="shared" ref="K309:K347" si="199">IF($A309="","",IFERROR(J309/E309,0))</f>
        <v/>
      </c>
    </row>
    <row r="310" spans="1:11" hidden="1">
      <c r="A310" s="196"/>
      <c r="B310" s="196" t="str">
        <f t="shared" si="190"/>
        <v/>
      </c>
      <c r="C310" s="104" t="str">
        <f t="shared" ca="1" si="191"/>
        <v/>
      </c>
      <c r="D310" s="180" t="str">
        <f t="shared" ca="1" si="192"/>
        <v/>
      </c>
      <c r="E310" s="181" t="str">
        <f t="shared" ca="1" si="193"/>
        <v/>
      </c>
      <c r="F310" s="197" t="str">
        <f t="shared" ca="1" si="194"/>
        <v/>
      </c>
      <c r="G310" s="197" t="str">
        <f t="shared" si="195"/>
        <v/>
      </c>
      <c r="H310" s="197" t="str">
        <f t="shared" ca="1" si="196"/>
        <v/>
      </c>
      <c r="I310" s="197" t="str">
        <f t="shared" si="197"/>
        <v/>
      </c>
      <c r="J310" s="198" t="str">
        <f t="shared" ca="1" si="198"/>
        <v/>
      </c>
      <c r="K310" s="199" t="str">
        <f t="shared" si="199"/>
        <v/>
      </c>
    </row>
    <row r="311" spans="1:11" hidden="1">
      <c r="A311" s="196"/>
      <c r="B311" s="196" t="str">
        <f t="shared" si="190"/>
        <v/>
      </c>
      <c r="C311" s="104" t="str">
        <f t="shared" ca="1" si="191"/>
        <v/>
      </c>
      <c r="D311" s="180" t="str">
        <f t="shared" ca="1" si="192"/>
        <v/>
      </c>
      <c r="E311" s="181" t="str">
        <f t="shared" ca="1" si="193"/>
        <v/>
      </c>
      <c r="F311" s="197" t="str">
        <f t="shared" ca="1" si="194"/>
        <v/>
      </c>
      <c r="G311" s="197" t="str">
        <f t="shared" si="195"/>
        <v/>
      </c>
      <c r="H311" s="197" t="str">
        <f t="shared" ca="1" si="196"/>
        <v/>
      </c>
      <c r="I311" s="197" t="str">
        <f t="shared" si="197"/>
        <v/>
      </c>
      <c r="J311" s="198" t="str">
        <f t="shared" ca="1" si="198"/>
        <v/>
      </c>
      <c r="K311" s="199" t="str">
        <f t="shared" si="199"/>
        <v/>
      </c>
    </row>
    <row r="312" spans="1:11" hidden="1">
      <c r="A312" s="196"/>
      <c r="B312" s="196" t="str">
        <f t="shared" si="190"/>
        <v/>
      </c>
      <c r="C312" s="104" t="str">
        <f t="shared" ca="1" si="191"/>
        <v/>
      </c>
      <c r="D312" s="180" t="str">
        <f t="shared" ca="1" si="192"/>
        <v/>
      </c>
      <c r="E312" s="181" t="str">
        <f t="shared" ca="1" si="193"/>
        <v/>
      </c>
      <c r="F312" s="197" t="str">
        <f t="shared" ca="1" si="194"/>
        <v/>
      </c>
      <c r="G312" s="197" t="str">
        <f t="shared" si="195"/>
        <v/>
      </c>
      <c r="H312" s="197" t="str">
        <f t="shared" ca="1" si="196"/>
        <v/>
      </c>
      <c r="I312" s="197" t="str">
        <f t="shared" si="197"/>
        <v/>
      </c>
      <c r="J312" s="198" t="str">
        <f t="shared" ca="1" si="198"/>
        <v/>
      </c>
      <c r="K312" s="199" t="str">
        <f t="shared" si="199"/>
        <v/>
      </c>
    </row>
    <row r="313" spans="1:11" hidden="1">
      <c r="A313" s="196"/>
      <c r="B313" s="196" t="str">
        <f t="shared" si="190"/>
        <v/>
      </c>
      <c r="C313" s="104" t="str">
        <f t="shared" ca="1" si="191"/>
        <v/>
      </c>
      <c r="D313" s="180" t="str">
        <f t="shared" ca="1" si="192"/>
        <v/>
      </c>
      <c r="E313" s="181" t="str">
        <f t="shared" ca="1" si="193"/>
        <v/>
      </c>
      <c r="F313" s="197" t="str">
        <f t="shared" ca="1" si="194"/>
        <v/>
      </c>
      <c r="G313" s="197" t="str">
        <f t="shared" si="195"/>
        <v/>
      </c>
      <c r="H313" s="197" t="str">
        <f t="shared" ca="1" si="196"/>
        <v/>
      </c>
      <c r="I313" s="197" t="str">
        <f t="shared" si="197"/>
        <v/>
      </c>
      <c r="J313" s="198" t="str">
        <f t="shared" ca="1" si="198"/>
        <v/>
      </c>
      <c r="K313" s="199" t="str">
        <f t="shared" si="199"/>
        <v/>
      </c>
    </row>
    <row r="314" spans="1:11" hidden="1">
      <c r="A314" s="196"/>
      <c r="B314" s="196" t="str">
        <f t="shared" si="190"/>
        <v/>
      </c>
      <c r="C314" s="104" t="str">
        <f t="shared" ca="1" si="191"/>
        <v/>
      </c>
      <c r="D314" s="180" t="str">
        <f t="shared" ca="1" si="192"/>
        <v/>
      </c>
      <c r="E314" s="181" t="str">
        <f t="shared" ca="1" si="193"/>
        <v/>
      </c>
      <c r="F314" s="197" t="str">
        <f t="shared" ca="1" si="194"/>
        <v/>
      </c>
      <c r="G314" s="197" t="str">
        <f t="shared" si="195"/>
        <v/>
      </c>
      <c r="H314" s="197" t="str">
        <f t="shared" ca="1" si="196"/>
        <v/>
      </c>
      <c r="I314" s="197" t="str">
        <f t="shared" si="197"/>
        <v/>
      </c>
      <c r="J314" s="198" t="str">
        <f t="shared" ca="1" si="198"/>
        <v/>
      </c>
      <c r="K314" s="199" t="str">
        <f t="shared" si="199"/>
        <v/>
      </c>
    </row>
    <row r="315" spans="1:11" hidden="1">
      <c r="A315" s="196"/>
      <c r="B315" s="196" t="str">
        <f t="shared" si="190"/>
        <v/>
      </c>
      <c r="C315" s="104" t="str">
        <f t="shared" ca="1" si="191"/>
        <v/>
      </c>
      <c r="D315" s="180" t="str">
        <f t="shared" ca="1" si="192"/>
        <v/>
      </c>
      <c r="E315" s="181" t="str">
        <f t="shared" ca="1" si="193"/>
        <v/>
      </c>
      <c r="F315" s="197" t="str">
        <f t="shared" ca="1" si="194"/>
        <v/>
      </c>
      <c r="G315" s="197" t="str">
        <f t="shared" si="195"/>
        <v/>
      </c>
      <c r="H315" s="197" t="str">
        <f t="shared" ca="1" si="196"/>
        <v/>
      </c>
      <c r="I315" s="197" t="str">
        <f t="shared" si="197"/>
        <v/>
      </c>
      <c r="J315" s="198" t="str">
        <f t="shared" ca="1" si="198"/>
        <v/>
      </c>
      <c r="K315" s="199" t="str">
        <f t="shared" si="199"/>
        <v/>
      </c>
    </row>
    <row r="316" spans="1:11" hidden="1">
      <c r="A316" s="196"/>
      <c r="B316" s="196" t="str">
        <f t="shared" si="190"/>
        <v/>
      </c>
      <c r="C316" s="104" t="str">
        <f t="shared" ca="1" si="191"/>
        <v/>
      </c>
      <c r="D316" s="180" t="str">
        <f t="shared" ca="1" si="192"/>
        <v/>
      </c>
      <c r="E316" s="181" t="str">
        <f t="shared" ca="1" si="193"/>
        <v/>
      </c>
      <c r="F316" s="197" t="str">
        <f t="shared" ca="1" si="194"/>
        <v/>
      </c>
      <c r="G316" s="197" t="str">
        <f t="shared" si="195"/>
        <v/>
      </c>
      <c r="H316" s="197" t="str">
        <f t="shared" ca="1" si="196"/>
        <v/>
      </c>
      <c r="I316" s="197" t="str">
        <f t="shared" si="197"/>
        <v/>
      </c>
      <c r="J316" s="198" t="str">
        <f t="shared" ca="1" si="198"/>
        <v/>
      </c>
      <c r="K316" s="199" t="str">
        <f t="shared" si="199"/>
        <v/>
      </c>
    </row>
    <row r="317" spans="1:11" hidden="1">
      <c r="A317" s="196"/>
      <c r="B317" s="196" t="str">
        <f t="shared" si="190"/>
        <v/>
      </c>
      <c r="C317" s="104" t="str">
        <f t="shared" ca="1" si="191"/>
        <v/>
      </c>
      <c r="D317" s="180" t="str">
        <f t="shared" ca="1" si="192"/>
        <v/>
      </c>
      <c r="E317" s="181" t="str">
        <f t="shared" ca="1" si="193"/>
        <v/>
      </c>
      <c r="F317" s="197" t="str">
        <f t="shared" ca="1" si="194"/>
        <v/>
      </c>
      <c r="G317" s="197" t="str">
        <f t="shared" si="195"/>
        <v/>
      </c>
      <c r="H317" s="197" t="str">
        <f t="shared" ca="1" si="196"/>
        <v/>
      </c>
      <c r="I317" s="197" t="str">
        <f t="shared" si="197"/>
        <v/>
      </c>
      <c r="J317" s="198" t="str">
        <f t="shared" ca="1" si="198"/>
        <v/>
      </c>
      <c r="K317" s="199" t="str">
        <f t="shared" si="199"/>
        <v/>
      </c>
    </row>
    <row r="318" spans="1:11" hidden="1">
      <c r="A318" s="196"/>
      <c r="B318" s="196" t="str">
        <f t="shared" si="190"/>
        <v/>
      </c>
      <c r="C318" s="104" t="str">
        <f t="shared" ca="1" si="191"/>
        <v/>
      </c>
      <c r="D318" s="180" t="str">
        <f t="shared" ca="1" si="192"/>
        <v/>
      </c>
      <c r="E318" s="181" t="str">
        <f t="shared" ca="1" si="193"/>
        <v/>
      </c>
      <c r="F318" s="197" t="str">
        <f t="shared" ca="1" si="194"/>
        <v/>
      </c>
      <c r="G318" s="197" t="str">
        <f t="shared" si="195"/>
        <v/>
      </c>
      <c r="H318" s="197" t="str">
        <f t="shared" ca="1" si="196"/>
        <v/>
      </c>
      <c r="I318" s="197" t="str">
        <f t="shared" si="197"/>
        <v/>
      </c>
      <c r="J318" s="198" t="str">
        <f t="shared" ca="1" si="198"/>
        <v/>
      </c>
      <c r="K318" s="199" t="str">
        <f t="shared" si="199"/>
        <v/>
      </c>
    </row>
    <row r="319" spans="1:11" hidden="1">
      <c r="A319" s="196"/>
      <c r="B319" s="196" t="str">
        <f t="shared" si="190"/>
        <v/>
      </c>
      <c r="C319" s="104" t="str">
        <f t="shared" ca="1" si="191"/>
        <v/>
      </c>
      <c r="D319" s="180" t="str">
        <f t="shared" ca="1" si="192"/>
        <v/>
      </c>
      <c r="E319" s="181" t="str">
        <f t="shared" ca="1" si="193"/>
        <v/>
      </c>
      <c r="F319" s="197" t="str">
        <f t="shared" ca="1" si="194"/>
        <v/>
      </c>
      <c r="G319" s="197" t="str">
        <f t="shared" si="195"/>
        <v/>
      </c>
      <c r="H319" s="197" t="str">
        <f t="shared" ca="1" si="196"/>
        <v/>
      </c>
      <c r="I319" s="197" t="str">
        <f t="shared" si="197"/>
        <v/>
      </c>
      <c r="J319" s="198" t="str">
        <f t="shared" ca="1" si="198"/>
        <v/>
      </c>
      <c r="K319" s="199" t="str">
        <f t="shared" si="199"/>
        <v/>
      </c>
    </row>
    <row r="320" spans="1:11" hidden="1">
      <c r="A320" s="196"/>
      <c r="B320" s="196" t="str">
        <f t="shared" si="190"/>
        <v/>
      </c>
      <c r="C320" s="104" t="str">
        <f t="shared" ca="1" si="191"/>
        <v/>
      </c>
      <c r="D320" s="180" t="str">
        <f t="shared" ca="1" si="192"/>
        <v/>
      </c>
      <c r="E320" s="181" t="str">
        <f t="shared" ca="1" si="193"/>
        <v/>
      </c>
      <c r="F320" s="197" t="str">
        <f t="shared" ca="1" si="194"/>
        <v/>
      </c>
      <c r="G320" s="197" t="str">
        <f t="shared" si="195"/>
        <v/>
      </c>
      <c r="H320" s="197" t="str">
        <f t="shared" ca="1" si="196"/>
        <v/>
      </c>
      <c r="I320" s="197" t="str">
        <f t="shared" si="197"/>
        <v/>
      </c>
      <c r="J320" s="198" t="str">
        <f t="shared" ca="1" si="198"/>
        <v/>
      </c>
      <c r="K320" s="199" t="str">
        <f t="shared" si="199"/>
        <v/>
      </c>
    </row>
    <row r="321" spans="1:11" hidden="1">
      <c r="A321" s="196"/>
      <c r="B321" s="196" t="str">
        <f t="shared" si="190"/>
        <v/>
      </c>
      <c r="C321" s="104" t="str">
        <f t="shared" ca="1" si="191"/>
        <v/>
      </c>
      <c r="D321" s="180" t="str">
        <f t="shared" ca="1" si="192"/>
        <v/>
      </c>
      <c r="E321" s="181" t="str">
        <f t="shared" ca="1" si="193"/>
        <v/>
      </c>
      <c r="F321" s="197" t="str">
        <f t="shared" ca="1" si="194"/>
        <v/>
      </c>
      <c r="G321" s="197" t="str">
        <f t="shared" si="195"/>
        <v/>
      </c>
      <c r="H321" s="197" t="str">
        <f t="shared" ca="1" si="196"/>
        <v/>
      </c>
      <c r="I321" s="197" t="str">
        <f t="shared" si="197"/>
        <v/>
      </c>
      <c r="J321" s="198" t="str">
        <f t="shared" ca="1" si="198"/>
        <v/>
      </c>
      <c r="K321" s="199" t="str">
        <f t="shared" si="199"/>
        <v/>
      </c>
    </row>
    <row r="322" spans="1:11" hidden="1">
      <c r="A322" s="196"/>
      <c r="B322" s="196" t="str">
        <f t="shared" si="190"/>
        <v/>
      </c>
      <c r="C322" s="104" t="str">
        <f t="shared" ca="1" si="191"/>
        <v/>
      </c>
      <c r="D322" s="180" t="str">
        <f t="shared" ca="1" si="192"/>
        <v/>
      </c>
      <c r="E322" s="181" t="str">
        <f t="shared" ca="1" si="193"/>
        <v/>
      </c>
      <c r="F322" s="197" t="str">
        <f t="shared" ca="1" si="194"/>
        <v/>
      </c>
      <c r="G322" s="197" t="str">
        <f t="shared" si="195"/>
        <v/>
      </c>
      <c r="H322" s="197" t="str">
        <f t="shared" ca="1" si="196"/>
        <v/>
      </c>
      <c r="I322" s="197" t="str">
        <f t="shared" si="197"/>
        <v/>
      </c>
      <c r="J322" s="198" t="str">
        <f t="shared" ca="1" si="198"/>
        <v/>
      </c>
      <c r="K322" s="199" t="str">
        <f t="shared" si="199"/>
        <v/>
      </c>
    </row>
    <row r="323" spans="1:11" hidden="1">
      <c r="A323" s="196"/>
      <c r="B323" s="196" t="str">
        <f t="shared" si="190"/>
        <v/>
      </c>
      <c r="C323" s="104" t="str">
        <f t="shared" ca="1" si="191"/>
        <v/>
      </c>
      <c r="D323" s="180" t="str">
        <f t="shared" ca="1" si="192"/>
        <v/>
      </c>
      <c r="E323" s="181" t="str">
        <f t="shared" ca="1" si="193"/>
        <v/>
      </c>
      <c r="F323" s="197" t="str">
        <f t="shared" ca="1" si="194"/>
        <v/>
      </c>
      <c r="G323" s="197" t="str">
        <f t="shared" si="195"/>
        <v/>
      </c>
      <c r="H323" s="197" t="str">
        <f t="shared" ca="1" si="196"/>
        <v/>
      </c>
      <c r="I323" s="197" t="str">
        <f t="shared" si="197"/>
        <v/>
      </c>
      <c r="J323" s="198" t="str">
        <f t="shared" ca="1" si="198"/>
        <v/>
      </c>
      <c r="K323" s="199" t="str">
        <f t="shared" si="199"/>
        <v/>
      </c>
    </row>
    <row r="324" spans="1:11" hidden="1">
      <c r="A324" s="196"/>
      <c r="B324" s="196" t="str">
        <f t="shared" si="190"/>
        <v/>
      </c>
      <c r="C324" s="104" t="str">
        <f t="shared" ca="1" si="191"/>
        <v/>
      </c>
      <c r="D324" s="180" t="str">
        <f t="shared" ca="1" si="192"/>
        <v/>
      </c>
      <c r="E324" s="181" t="str">
        <f t="shared" ca="1" si="193"/>
        <v/>
      </c>
      <c r="F324" s="197" t="str">
        <f t="shared" ca="1" si="194"/>
        <v/>
      </c>
      <c r="G324" s="197" t="str">
        <f t="shared" si="195"/>
        <v/>
      </c>
      <c r="H324" s="197" t="str">
        <f t="shared" ca="1" si="196"/>
        <v/>
      </c>
      <c r="I324" s="197" t="str">
        <f t="shared" si="197"/>
        <v/>
      </c>
      <c r="J324" s="198" t="str">
        <f t="shared" ca="1" si="198"/>
        <v/>
      </c>
      <c r="K324" s="199" t="str">
        <f t="shared" si="199"/>
        <v/>
      </c>
    </row>
    <row r="325" spans="1:11" hidden="1">
      <c r="A325" s="196"/>
      <c r="B325" s="196" t="str">
        <f t="shared" si="190"/>
        <v/>
      </c>
      <c r="C325" s="104" t="str">
        <f t="shared" ca="1" si="191"/>
        <v/>
      </c>
      <c r="D325" s="180" t="str">
        <f t="shared" ca="1" si="192"/>
        <v/>
      </c>
      <c r="E325" s="181" t="str">
        <f t="shared" ca="1" si="193"/>
        <v/>
      </c>
      <c r="F325" s="197" t="str">
        <f t="shared" ca="1" si="194"/>
        <v/>
      </c>
      <c r="G325" s="197" t="str">
        <f t="shared" si="195"/>
        <v/>
      </c>
      <c r="H325" s="197" t="str">
        <f t="shared" ca="1" si="196"/>
        <v/>
      </c>
      <c r="I325" s="197" t="str">
        <f t="shared" si="197"/>
        <v/>
      </c>
      <c r="J325" s="198" t="str">
        <f t="shared" ca="1" si="198"/>
        <v/>
      </c>
      <c r="K325" s="199" t="str">
        <f t="shared" si="199"/>
        <v/>
      </c>
    </row>
    <row r="326" spans="1:11" hidden="1">
      <c r="A326" s="196"/>
      <c r="B326" s="196" t="str">
        <f t="shared" si="190"/>
        <v/>
      </c>
      <c r="C326" s="104" t="str">
        <f t="shared" ca="1" si="191"/>
        <v/>
      </c>
      <c r="D326" s="180" t="str">
        <f t="shared" ca="1" si="192"/>
        <v/>
      </c>
      <c r="E326" s="181" t="str">
        <f t="shared" ca="1" si="193"/>
        <v/>
      </c>
      <c r="F326" s="197" t="str">
        <f t="shared" ca="1" si="194"/>
        <v/>
      </c>
      <c r="G326" s="197" t="str">
        <f t="shared" si="195"/>
        <v/>
      </c>
      <c r="H326" s="197" t="str">
        <f t="shared" ca="1" si="196"/>
        <v/>
      </c>
      <c r="I326" s="197" t="str">
        <f t="shared" si="197"/>
        <v/>
      </c>
      <c r="J326" s="198" t="str">
        <f t="shared" ca="1" si="198"/>
        <v/>
      </c>
      <c r="K326" s="199" t="str">
        <f t="shared" si="199"/>
        <v/>
      </c>
    </row>
    <row r="327" spans="1:11" hidden="1">
      <c r="A327" s="196"/>
      <c r="B327" s="196" t="str">
        <f t="shared" si="190"/>
        <v/>
      </c>
      <c r="C327" s="104" t="str">
        <f t="shared" ca="1" si="191"/>
        <v/>
      </c>
      <c r="D327" s="180" t="str">
        <f t="shared" ca="1" si="192"/>
        <v/>
      </c>
      <c r="E327" s="181" t="str">
        <f t="shared" ca="1" si="193"/>
        <v/>
      </c>
      <c r="F327" s="197" t="str">
        <f t="shared" ca="1" si="194"/>
        <v/>
      </c>
      <c r="G327" s="197" t="str">
        <f t="shared" si="195"/>
        <v/>
      </c>
      <c r="H327" s="197" t="str">
        <f t="shared" ca="1" si="196"/>
        <v/>
      </c>
      <c r="I327" s="197" t="str">
        <f t="shared" si="197"/>
        <v/>
      </c>
      <c r="J327" s="198" t="str">
        <f t="shared" ca="1" si="198"/>
        <v/>
      </c>
      <c r="K327" s="199" t="str">
        <f t="shared" si="199"/>
        <v/>
      </c>
    </row>
    <row r="328" spans="1:11" hidden="1">
      <c r="A328" s="196"/>
      <c r="B328" s="196" t="str">
        <f t="shared" si="190"/>
        <v/>
      </c>
      <c r="C328" s="104" t="str">
        <f t="shared" ca="1" si="191"/>
        <v/>
      </c>
      <c r="D328" s="180" t="str">
        <f t="shared" ca="1" si="192"/>
        <v/>
      </c>
      <c r="E328" s="181" t="str">
        <f t="shared" ca="1" si="193"/>
        <v/>
      </c>
      <c r="F328" s="197" t="str">
        <f t="shared" ca="1" si="194"/>
        <v/>
      </c>
      <c r="G328" s="197" t="str">
        <f t="shared" si="195"/>
        <v/>
      </c>
      <c r="H328" s="197" t="str">
        <f t="shared" ca="1" si="196"/>
        <v/>
      </c>
      <c r="I328" s="197" t="str">
        <f t="shared" si="197"/>
        <v/>
      </c>
      <c r="J328" s="198" t="str">
        <f t="shared" ca="1" si="198"/>
        <v/>
      </c>
      <c r="K328" s="199" t="str">
        <f t="shared" si="199"/>
        <v/>
      </c>
    </row>
    <row r="329" spans="1:11" hidden="1">
      <c r="A329" s="196"/>
      <c r="B329" s="196" t="str">
        <f t="shared" si="190"/>
        <v/>
      </c>
      <c r="C329" s="104" t="str">
        <f t="shared" ca="1" si="191"/>
        <v/>
      </c>
      <c r="D329" s="180" t="str">
        <f t="shared" ca="1" si="192"/>
        <v/>
      </c>
      <c r="E329" s="181" t="str">
        <f t="shared" ca="1" si="193"/>
        <v/>
      </c>
      <c r="F329" s="197" t="str">
        <f t="shared" ca="1" si="194"/>
        <v/>
      </c>
      <c r="G329" s="197" t="str">
        <f t="shared" si="195"/>
        <v/>
      </c>
      <c r="H329" s="197" t="str">
        <f t="shared" ca="1" si="196"/>
        <v/>
      </c>
      <c r="I329" s="197" t="str">
        <f t="shared" si="197"/>
        <v/>
      </c>
      <c r="J329" s="198" t="str">
        <f t="shared" ca="1" si="198"/>
        <v/>
      </c>
      <c r="K329" s="199" t="str">
        <f t="shared" si="199"/>
        <v/>
      </c>
    </row>
    <row r="330" spans="1:11" hidden="1">
      <c r="A330" s="196"/>
      <c r="B330" s="196" t="str">
        <f t="shared" si="190"/>
        <v/>
      </c>
      <c r="C330" s="104" t="str">
        <f t="shared" ca="1" si="191"/>
        <v/>
      </c>
      <c r="D330" s="180" t="str">
        <f t="shared" ca="1" si="192"/>
        <v/>
      </c>
      <c r="E330" s="181" t="str">
        <f t="shared" ca="1" si="193"/>
        <v/>
      </c>
      <c r="F330" s="197" t="str">
        <f t="shared" ca="1" si="194"/>
        <v/>
      </c>
      <c r="G330" s="197" t="str">
        <f t="shared" si="195"/>
        <v/>
      </c>
      <c r="H330" s="197" t="str">
        <f t="shared" ca="1" si="196"/>
        <v/>
      </c>
      <c r="I330" s="197" t="str">
        <f t="shared" si="197"/>
        <v/>
      </c>
      <c r="J330" s="198" t="str">
        <f t="shared" ca="1" si="198"/>
        <v/>
      </c>
      <c r="K330" s="199" t="str">
        <f t="shared" si="199"/>
        <v/>
      </c>
    </row>
    <row r="331" spans="1:11" hidden="1">
      <c r="A331" s="196"/>
      <c r="B331" s="196" t="str">
        <f t="shared" si="190"/>
        <v/>
      </c>
      <c r="C331" s="104" t="str">
        <f t="shared" ca="1" si="191"/>
        <v/>
      </c>
      <c r="D331" s="180" t="str">
        <f t="shared" ca="1" si="192"/>
        <v/>
      </c>
      <c r="E331" s="181" t="str">
        <f t="shared" ca="1" si="193"/>
        <v/>
      </c>
      <c r="F331" s="197" t="str">
        <f t="shared" ca="1" si="194"/>
        <v/>
      </c>
      <c r="G331" s="197" t="str">
        <f t="shared" si="195"/>
        <v/>
      </c>
      <c r="H331" s="197" t="str">
        <f t="shared" ca="1" si="196"/>
        <v/>
      </c>
      <c r="I331" s="197" t="str">
        <f t="shared" si="197"/>
        <v/>
      </c>
      <c r="J331" s="198" t="str">
        <f t="shared" ca="1" si="198"/>
        <v/>
      </c>
      <c r="K331" s="199" t="str">
        <f t="shared" si="199"/>
        <v/>
      </c>
    </row>
    <row r="332" spans="1:11" hidden="1">
      <c r="A332" s="196"/>
      <c r="B332" s="196" t="str">
        <f t="shared" si="190"/>
        <v/>
      </c>
      <c r="C332" s="104" t="str">
        <f t="shared" ca="1" si="191"/>
        <v/>
      </c>
      <c r="D332" s="180" t="str">
        <f t="shared" ca="1" si="192"/>
        <v/>
      </c>
      <c r="E332" s="181" t="str">
        <f t="shared" ca="1" si="193"/>
        <v/>
      </c>
      <c r="F332" s="197" t="str">
        <f t="shared" ca="1" si="194"/>
        <v/>
      </c>
      <c r="G332" s="197" t="str">
        <f t="shared" si="195"/>
        <v/>
      </c>
      <c r="H332" s="197" t="str">
        <f t="shared" ca="1" si="196"/>
        <v/>
      </c>
      <c r="I332" s="197" t="str">
        <f t="shared" si="197"/>
        <v/>
      </c>
      <c r="J332" s="198" t="str">
        <f t="shared" ca="1" si="198"/>
        <v/>
      </c>
      <c r="K332" s="199" t="str">
        <f t="shared" si="199"/>
        <v/>
      </c>
    </row>
    <row r="333" spans="1:11" hidden="1">
      <c r="A333" s="196"/>
      <c r="B333" s="196" t="str">
        <f t="shared" si="190"/>
        <v/>
      </c>
      <c r="C333" s="104" t="str">
        <f t="shared" ca="1" si="191"/>
        <v/>
      </c>
      <c r="D333" s="180" t="str">
        <f t="shared" ca="1" si="192"/>
        <v/>
      </c>
      <c r="E333" s="181" t="str">
        <f t="shared" ca="1" si="193"/>
        <v/>
      </c>
      <c r="F333" s="197" t="str">
        <f t="shared" ca="1" si="194"/>
        <v/>
      </c>
      <c r="G333" s="197" t="str">
        <f t="shared" si="195"/>
        <v/>
      </c>
      <c r="H333" s="197" t="str">
        <f t="shared" ca="1" si="196"/>
        <v/>
      </c>
      <c r="I333" s="197" t="str">
        <f t="shared" si="197"/>
        <v/>
      </c>
      <c r="J333" s="198" t="str">
        <f t="shared" ca="1" si="198"/>
        <v/>
      </c>
      <c r="K333" s="199" t="str">
        <f t="shared" si="199"/>
        <v/>
      </c>
    </row>
    <row r="334" spans="1:11" hidden="1">
      <c r="A334" s="196"/>
      <c r="B334" s="196" t="str">
        <f t="shared" si="190"/>
        <v/>
      </c>
      <c r="C334" s="104" t="str">
        <f t="shared" ca="1" si="191"/>
        <v/>
      </c>
      <c r="D334" s="180" t="str">
        <f t="shared" ca="1" si="192"/>
        <v/>
      </c>
      <c r="E334" s="181" t="str">
        <f t="shared" ca="1" si="193"/>
        <v/>
      </c>
      <c r="F334" s="197" t="str">
        <f t="shared" ca="1" si="194"/>
        <v/>
      </c>
      <c r="G334" s="197" t="str">
        <f t="shared" si="195"/>
        <v/>
      </c>
      <c r="H334" s="197" t="str">
        <f t="shared" ca="1" si="196"/>
        <v/>
      </c>
      <c r="I334" s="197" t="str">
        <f t="shared" si="197"/>
        <v/>
      </c>
      <c r="J334" s="198" t="str">
        <f t="shared" ca="1" si="198"/>
        <v/>
      </c>
      <c r="K334" s="199" t="str">
        <f t="shared" si="199"/>
        <v/>
      </c>
    </row>
    <row r="335" spans="1:11" hidden="1">
      <c r="A335" s="196"/>
      <c r="B335" s="196" t="str">
        <f t="shared" si="190"/>
        <v/>
      </c>
      <c r="C335" s="104" t="str">
        <f t="shared" ca="1" si="191"/>
        <v/>
      </c>
      <c r="D335" s="180" t="str">
        <f t="shared" ca="1" si="192"/>
        <v/>
      </c>
      <c r="E335" s="181" t="str">
        <f t="shared" ca="1" si="193"/>
        <v/>
      </c>
      <c r="F335" s="197" t="str">
        <f t="shared" ca="1" si="194"/>
        <v/>
      </c>
      <c r="G335" s="197" t="str">
        <f t="shared" si="195"/>
        <v/>
      </c>
      <c r="H335" s="197" t="str">
        <f t="shared" ca="1" si="196"/>
        <v/>
      </c>
      <c r="I335" s="197" t="str">
        <f t="shared" si="197"/>
        <v/>
      </c>
      <c r="J335" s="198" t="str">
        <f t="shared" ca="1" si="198"/>
        <v/>
      </c>
      <c r="K335" s="199" t="str">
        <f t="shared" si="199"/>
        <v/>
      </c>
    </row>
    <row r="336" spans="1:11" hidden="1">
      <c r="A336" s="196"/>
      <c r="B336" s="196" t="str">
        <f t="shared" si="190"/>
        <v/>
      </c>
      <c r="C336" s="104" t="str">
        <f t="shared" ca="1" si="191"/>
        <v/>
      </c>
      <c r="D336" s="180" t="str">
        <f t="shared" ca="1" si="192"/>
        <v/>
      </c>
      <c r="E336" s="181" t="str">
        <f t="shared" ca="1" si="193"/>
        <v/>
      </c>
      <c r="F336" s="197" t="str">
        <f t="shared" ca="1" si="194"/>
        <v/>
      </c>
      <c r="G336" s="197" t="str">
        <f t="shared" si="195"/>
        <v/>
      </c>
      <c r="H336" s="197" t="str">
        <f t="shared" ca="1" si="196"/>
        <v/>
      </c>
      <c r="I336" s="197" t="str">
        <f t="shared" si="197"/>
        <v/>
      </c>
      <c r="J336" s="198" t="str">
        <f t="shared" ca="1" si="198"/>
        <v/>
      </c>
      <c r="K336" s="199" t="str">
        <f t="shared" si="199"/>
        <v/>
      </c>
    </row>
    <row r="337" spans="1:11" hidden="1">
      <c r="A337" s="196"/>
      <c r="B337" s="196" t="str">
        <f t="shared" si="190"/>
        <v/>
      </c>
      <c r="C337" s="104" t="str">
        <f t="shared" ca="1" si="191"/>
        <v/>
      </c>
      <c r="D337" s="180" t="str">
        <f t="shared" ca="1" si="192"/>
        <v/>
      </c>
      <c r="E337" s="181" t="str">
        <f t="shared" ca="1" si="193"/>
        <v/>
      </c>
      <c r="F337" s="197" t="str">
        <f t="shared" ca="1" si="194"/>
        <v/>
      </c>
      <c r="G337" s="197" t="str">
        <f t="shared" si="195"/>
        <v/>
      </c>
      <c r="H337" s="197" t="str">
        <f t="shared" ca="1" si="196"/>
        <v/>
      </c>
      <c r="I337" s="197" t="str">
        <f t="shared" si="197"/>
        <v/>
      </c>
      <c r="J337" s="198" t="str">
        <f t="shared" ca="1" si="198"/>
        <v/>
      </c>
      <c r="K337" s="199" t="str">
        <f t="shared" si="199"/>
        <v/>
      </c>
    </row>
    <row r="338" spans="1:11" hidden="1">
      <c r="A338" s="196"/>
      <c r="B338" s="196" t="str">
        <f t="shared" si="190"/>
        <v/>
      </c>
      <c r="C338" s="104" t="str">
        <f t="shared" ca="1" si="191"/>
        <v/>
      </c>
      <c r="D338" s="180" t="str">
        <f t="shared" ca="1" si="192"/>
        <v/>
      </c>
      <c r="E338" s="181" t="str">
        <f t="shared" ca="1" si="193"/>
        <v/>
      </c>
      <c r="F338" s="197" t="str">
        <f t="shared" ca="1" si="194"/>
        <v/>
      </c>
      <c r="G338" s="197" t="str">
        <f t="shared" si="195"/>
        <v/>
      </c>
      <c r="H338" s="197" t="str">
        <f t="shared" ca="1" si="196"/>
        <v/>
      </c>
      <c r="I338" s="197" t="str">
        <f t="shared" si="197"/>
        <v/>
      </c>
      <c r="J338" s="198" t="str">
        <f t="shared" ca="1" si="198"/>
        <v/>
      </c>
      <c r="K338" s="199" t="str">
        <f t="shared" si="199"/>
        <v/>
      </c>
    </row>
    <row r="339" spans="1:11" hidden="1">
      <c r="A339" s="196"/>
      <c r="B339" s="196" t="str">
        <f t="shared" si="190"/>
        <v/>
      </c>
      <c r="C339" s="104" t="str">
        <f t="shared" ca="1" si="191"/>
        <v/>
      </c>
      <c r="D339" s="180" t="str">
        <f t="shared" ca="1" si="192"/>
        <v/>
      </c>
      <c r="E339" s="181" t="str">
        <f t="shared" ca="1" si="193"/>
        <v/>
      </c>
      <c r="F339" s="197" t="str">
        <f t="shared" ca="1" si="194"/>
        <v/>
      </c>
      <c r="G339" s="197" t="str">
        <f t="shared" si="195"/>
        <v/>
      </c>
      <c r="H339" s="197" t="str">
        <f t="shared" ca="1" si="196"/>
        <v/>
      </c>
      <c r="I339" s="197" t="str">
        <f t="shared" si="197"/>
        <v/>
      </c>
      <c r="J339" s="198" t="str">
        <f t="shared" ca="1" si="198"/>
        <v/>
      </c>
      <c r="K339" s="199" t="str">
        <f t="shared" si="199"/>
        <v/>
      </c>
    </row>
    <row r="340" spans="1:11" hidden="1">
      <c r="A340" s="196"/>
      <c r="B340" s="196" t="str">
        <f t="shared" si="190"/>
        <v/>
      </c>
      <c r="C340" s="104" t="str">
        <f t="shared" ca="1" si="191"/>
        <v/>
      </c>
      <c r="D340" s="180" t="str">
        <f t="shared" ca="1" si="192"/>
        <v/>
      </c>
      <c r="E340" s="181" t="str">
        <f t="shared" ca="1" si="193"/>
        <v/>
      </c>
      <c r="F340" s="197" t="str">
        <f t="shared" ca="1" si="194"/>
        <v/>
      </c>
      <c r="G340" s="197" t="str">
        <f t="shared" si="195"/>
        <v/>
      </c>
      <c r="H340" s="197" t="str">
        <f t="shared" ca="1" si="196"/>
        <v/>
      </c>
      <c r="I340" s="197" t="str">
        <f t="shared" si="197"/>
        <v/>
      </c>
      <c r="J340" s="198" t="str">
        <f t="shared" ca="1" si="198"/>
        <v/>
      </c>
      <c r="K340" s="199" t="str">
        <f t="shared" si="199"/>
        <v/>
      </c>
    </row>
    <row r="341" spans="1:11" hidden="1">
      <c r="A341" s="196"/>
      <c r="B341" s="196" t="str">
        <f t="shared" si="190"/>
        <v/>
      </c>
      <c r="C341" s="104" t="str">
        <f t="shared" ca="1" si="191"/>
        <v/>
      </c>
      <c r="D341" s="180" t="str">
        <f t="shared" ca="1" si="192"/>
        <v/>
      </c>
      <c r="E341" s="181" t="str">
        <f t="shared" ca="1" si="193"/>
        <v/>
      </c>
      <c r="F341" s="197" t="str">
        <f t="shared" ca="1" si="194"/>
        <v/>
      </c>
      <c r="G341" s="197" t="str">
        <f t="shared" si="195"/>
        <v/>
      </c>
      <c r="H341" s="197" t="str">
        <f t="shared" ca="1" si="196"/>
        <v/>
      </c>
      <c r="I341" s="197" t="str">
        <f t="shared" si="197"/>
        <v/>
      </c>
      <c r="J341" s="198" t="str">
        <f t="shared" ca="1" si="198"/>
        <v/>
      </c>
      <c r="K341" s="199" t="str">
        <f t="shared" si="199"/>
        <v/>
      </c>
    </row>
    <row r="342" spans="1:11" hidden="1">
      <c r="A342" s="196"/>
      <c r="B342" s="196" t="str">
        <f t="shared" si="190"/>
        <v/>
      </c>
      <c r="C342" s="104" t="str">
        <f t="shared" ca="1" si="191"/>
        <v/>
      </c>
      <c r="D342" s="180" t="str">
        <f t="shared" ca="1" si="192"/>
        <v/>
      </c>
      <c r="E342" s="181" t="str">
        <f t="shared" ca="1" si="193"/>
        <v/>
      </c>
      <c r="F342" s="197" t="str">
        <f t="shared" ca="1" si="194"/>
        <v/>
      </c>
      <c r="G342" s="197" t="str">
        <f t="shared" si="195"/>
        <v/>
      </c>
      <c r="H342" s="197" t="str">
        <f t="shared" ca="1" si="196"/>
        <v/>
      </c>
      <c r="I342" s="197" t="str">
        <f t="shared" si="197"/>
        <v/>
      </c>
      <c r="J342" s="198" t="str">
        <f t="shared" ca="1" si="198"/>
        <v/>
      </c>
      <c r="K342" s="199" t="str">
        <f t="shared" si="199"/>
        <v/>
      </c>
    </row>
    <row r="343" spans="1:11" hidden="1">
      <c r="A343" s="196"/>
      <c r="B343" s="196" t="str">
        <f t="shared" si="190"/>
        <v/>
      </c>
      <c r="C343" s="104" t="str">
        <f t="shared" ca="1" si="191"/>
        <v/>
      </c>
      <c r="D343" s="180" t="str">
        <f t="shared" ca="1" si="192"/>
        <v/>
      </c>
      <c r="E343" s="181" t="str">
        <f t="shared" ca="1" si="193"/>
        <v/>
      </c>
      <c r="F343" s="197" t="str">
        <f t="shared" ca="1" si="194"/>
        <v/>
      </c>
      <c r="G343" s="197" t="str">
        <f t="shared" si="195"/>
        <v/>
      </c>
      <c r="H343" s="197" t="str">
        <f t="shared" ca="1" si="196"/>
        <v/>
      </c>
      <c r="I343" s="197" t="str">
        <f t="shared" si="197"/>
        <v/>
      </c>
      <c r="J343" s="198" t="str">
        <f t="shared" ca="1" si="198"/>
        <v/>
      </c>
      <c r="K343" s="199" t="str">
        <f t="shared" si="199"/>
        <v/>
      </c>
    </row>
    <row r="344" spans="1:11" hidden="1">
      <c r="A344" s="196"/>
      <c r="B344" s="196" t="str">
        <f t="shared" si="190"/>
        <v/>
      </c>
      <c r="C344" s="104" t="str">
        <f t="shared" ca="1" si="191"/>
        <v/>
      </c>
      <c r="D344" s="180" t="str">
        <f t="shared" ca="1" si="192"/>
        <v/>
      </c>
      <c r="E344" s="181" t="str">
        <f t="shared" ca="1" si="193"/>
        <v/>
      </c>
      <c r="F344" s="197" t="str">
        <f t="shared" ca="1" si="194"/>
        <v/>
      </c>
      <c r="G344" s="197" t="str">
        <f t="shared" si="195"/>
        <v/>
      </c>
      <c r="H344" s="197" t="str">
        <f t="shared" ca="1" si="196"/>
        <v/>
      </c>
      <c r="I344" s="197" t="str">
        <f t="shared" si="197"/>
        <v/>
      </c>
      <c r="J344" s="198" t="str">
        <f t="shared" ca="1" si="198"/>
        <v/>
      </c>
      <c r="K344" s="199" t="str">
        <f t="shared" si="199"/>
        <v/>
      </c>
    </row>
    <row r="345" spans="1:11" hidden="1">
      <c r="A345" s="196"/>
      <c r="B345" s="196" t="str">
        <f t="shared" si="190"/>
        <v/>
      </c>
      <c r="C345" s="104" t="str">
        <f t="shared" ca="1" si="191"/>
        <v/>
      </c>
      <c r="D345" s="180" t="str">
        <f t="shared" ca="1" si="192"/>
        <v/>
      </c>
      <c r="E345" s="181" t="str">
        <f t="shared" ca="1" si="193"/>
        <v/>
      </c>
      <c r="F345" s="197" t="str">
        <f t="shared" ca="1" si="194"/>
        <v/>
      </c>
      <c r="G345" s="197" t="str">
        <f t="shared" si="195"/>
        <v/>
      </c>
      <c r="H345" s="197" t="str">
        <f t="shared" ca="1" si="196"/>
        <v/>
      </c>
      <c r="I345" s="197" t="str">
        <f t="shared" si="197"/>
        <v/>
      </c>
      <c r="J345" s="198" t="str">
        <f t="shared" ca="1" si="198"/>
        <v/>
      </c>
      <c r="K345" s="199" t="str">
        <f t="shared" si="199"/>
        <v/>
      </c>
    </row>
    <row r="346" spans="1:11" hidden="1">
      <c r="A346" s="196"/>
      <c r="B346" s="196" t="str">
        <f t="shared" si="190"/>
        <v/>
      </c>
      <c r="C346" s="104" t="str">
        <f t="shared" ca="1" si="191"/>
        <v/>
      </c>
      <c r="D346" s="180" t="str">
        <f t="shared" ca="1" si="192"/>
        <v/>
      </c>
      <c r="E346" s="181" t="str">
        <f t="shared" ca="1" si="193"/>
        <v/>
      </c>
      <c r="F346" s="197" t="str">
        <f t="shared" ca="1" si="194"/>
        <v/>
      </c>
      <c r="G346" s="197" t="str">
        <f t="shared" si="195"/>
        <v/>
      </c>
      <c r="H346" s="197" t="str">
        <f t="shared" ca="1" si="196"/>
        <v/>
      </c>
      <c r="I346" s="197" t="str">
        <f t="shared" si="197"/>
        <v/>
      </c>
      <c r="J346" s="198" t="str">
        <f t="shared" ca="1" si="198"/>
        <v/>
      </c>
      <c r="K346" s="199" t="str">
        <f t="shared" si="199"/>
        <v/>
      </c>
    </row>
    <row r="347" spans="1:11" hidden="1">
      <c r="A347" s="196"/>
      <c r="B347" s="196" t="str">
        <f t="shared" si="190"/>
        <v/>
      </c>
      <c r="C347" s="104" t="str">
        <f t="shared" ca="1" si="191"/>
        <v/>
      </c>
      <c r="D347" s="180" t="str">
        <f t="shared" ca="1" si="192"/>
        <v/>
      </c>
      <c r="E347" s="181" t="str">
        <f t="shared" ca="1" si="193"/>
        <v/>
      </c>
      <c r="F347" s="197" t="str">
        <f t="shared" ca="1" si="194"/>
        <v/>
      </c>
      <c r="G347" s="197" t="str">
        <f t="shared" si="195"/>
        <v/>
      </c>
      <c r="H347" s="197" t="str">
        <f t="shared" ca="1" si="196"/>
        <v/>
      </c>
      <c r="I347" s="197" t="str">
        <f t="shared" si="197"/>
        <v/>
      </c>
      <c r="J347" s="198" t="str">
        <f t="shared" ca="1" si="198"/>
        <v/>
      </c>
      <c r="K347" s="199" t="str">
        <f t="shared" si="199"/>
        <v/>
      </c>
    </row>
    <row r="348" spans="1:11" hidden="1">
      <c r="A348" s="196"/>
      <c r="B348" s="196" t="str">
        <f t="shared" ref="B348:B349" si="200">IF(A348="","","3 Bedroom")</f>
        <v/>
      </c>
      <c r="C348" s="104" t="str">
        <f t="shared" ref="C348:C349" ca="1" si="201">IF($A348="","",IFERROR(INDIRECT("'"&amp;$A348&amp;"'!$B$14"),0))</f>
        <v/>
      </c>
      <c r="D348" s="180" t="str">
        <f t="shared" ref="D348:D349" ca="1" si="202">IF($A348="","",IFERROR(SUMIF(INDIRECT("'"&amp;$A348&amp;"'!A87:A92"),$B348,INDIRECT("'"&amp;$A348&amp;"'!F87:F92")),0))</f>
        <v/>
      </c>
      <c r="E348" s="181" t="str">
        <f t="shared" ref="E348:E349" ca="1" si="203">IF($A348="","",IFERROR(SUMIF(INDIRECT("'"&amp;$A348&amp;"'!A87:A92"),$B348,INDIRECT("'"&amp;$A348&amp;"'!G87:G92")),0))</f>
        <v/>
      </c>
      <c r="F348" s="197" t="str">
        <f t="shared" ref="F348:F349" ca="1" si="204">IF($A348="","",IFERROR(SUMIF(INDIRECT("'"&amp;$A348&amp;"'!A87:A92"),$B348,INDIRECT("'"&amp;$A348&amp;"'!I87:I92")),0))</f>
        <v/>
      </c>
      <c r="G348" s="197" t="str">
        <f t="shared" ref="G348:G349" si="205">IF($A348="","",H348-F348)</f>
        <v/>
      </c>
      <c r="H348" s="197" t="str">
        <f t="shared" ref="H348:H349" ca="1" si="206">IF($A348="","",IFERROR(SUMIF(INDIRECT("'"&amp;$A348&amp;"'!A87:A92"),$B348,INDIRECT("'"&amp;$A348&amp;"'!M87:M92")),0))</f>
        <v/>
      </c>
      <c r="I348" s="197" t="str">
        <f t="shared" ref="I348:I349" si="207">IF($A348="","",J348-H348)</f>
        <v/>
      </c>
      <c r="J348" s="198" t="str">
        <f t="shared" ref="J348:J349" ca="1" si="208">IF($A348="","",IFERROR(SUMIF(INDIRECT("'"&amp;$A348&amp;"'!A87:A92"),$B348,INDIRECT("'"&amp;$A348&amp;"'!V87:V92")),0))</f>
        <v/>
      </c>
      <c r="K348" s="199" t="str">
        <f t="shared" ref="K348:K349" si="209">IF($A348="","",IFERROR(J348/E348,0))</f>
        <v/>
      </c>
    </row>
    <row r="349" spans="1:11" hidden="1">
      <c r="A349" s="196"/>
      <c r="B349" s="196" t="str">
        <f t="shared" si="200"/>
        <v/>
      </c>
      <c r="C349" s="104" t="str">
        <f t="shared" ca="1" si="201"/>
        <v/>
      </c>
      <c r="D349" s="180" t="str">
        <f t="shared" ca="1" si="202"/>
        <v/>
      </c>
      <c r="E349" s="181" t="str">
        <f t="shared" ca="1" si="203"/>
        <v/>
      </c>
      <c r="F349" s="197" t="str">
        <f t="shared" ca="1" si="204"/>
        <v/>
      </c>
      <c r="G349" s="197" t="str">
        <f t="shared" si="205"/>
        <v/>
      </c>
      <c r="H349" s="197" t="str">
        <f t="shared" ca="1" si="206"/>
        <v/>
      </c>
      <c r="I349" s="197" t="str">
        <f t="shared" si="207"/>
        <v/>
      </c>
      <c r="J349" s="198" t="str">
        <f t="shared" ca="1" si="208"/>
        <v/>
      </c>
      <c r="K349" s="199" t="str">
        <f t="shared" si="209"/>
        <v/>
      </c>
    </row>
    <row r="350" spans="1:11" hidden="1">
      <c r="A350" s="196"/>
      <c r="B350" s="196" t="str">
        <f t="shared" ref="B350:B363" si="210">IF(A350="","","3 Bedroom")</f>
        <v/>
      </c>
      <c r="C350" s="104" t="str">
        <f t="shared" ref="C350:C363" ca="1" si="211">IF($A350="","",IFERROR(INDIRECT("'"&amp;$A350&amp;"'!$B$14"),0))</f>
        <v/>
      </c>
      <c r="D350" s="180" t="str">
        <f t="shared" ref="D350:D363" ca="1" si="212">IF($A350="","",IFERROR(SUMIF(INDIRECT("'"&amp;$A350&amp;"'!A87:A92"),$B350,INDIRECT("'"&amp;$A350&amp;"'!F87:F92")),0))</f>
        <v/>
      </c>
      <c r="E350" s="181" t="str">
        <f t="shared" ref="E350:E363" ca="1" si="213">IF($A350="","",IFERROR(SUMIF(INDIRECT("'"&amp;$A350&amp;"'!A87:A92"),$B350,INDIRECT("'"&amp;$A350&amp;"'!G87:G92")),0))</f>
        <v/>
      </c>
      <c r="F350" s="197" t="str">
        <f t="shared" ref="F350:F363" ca="1" si="214">IF($A350="","",IFERROR(SUMIF(INDIRECT("'"&amp;$A350&amp;"'!A87:A92"),$B350,INDIRECT("'"&amp;$A350&amp;"'!I87:I92")),0))</f>
        <v/>
      </c>
      <c r="G350" s="197" t="str">
        <f t="shared" ref="G350:G363" si="215">IF($A350="","",H350-F350)</f>
        <v/>
      </c>
      <c r="H350" s="197" t="str">
        <f t="shared" ref="H350:H363" ca="1" si="216">IF($A350="","",IFERROR(SUMIF(INDIRECT("'"&amp;$A350&amp;"'!A87:A92"),$B350,INDIRECT("'"&amp;$A350&amp;"'!M87:M92")),0))</f>
        <v/>
      </c>
      <c r="I350" s="197" t="str">
        <f t="shared" ref="I350:I363" si="217">IF($A350="","",J350-H350)</f>
        <v/>
      </c>
      <c r="J350" s="198" t="str">
        <f t="shared" ref="J350:J363" ca="1" si="218">IF($A350="","",IFERROR(SUMIF(INDIRECT("'"&amp;$A350&amp;"'!A87:A92"),$B350,INDIRECT("'"&amp;$A350&amp;"'!V87:V92")),0))</f>
        <v/>
      </c>
      <c r="K350" s="199" t="str">
        <f t="shared" ref="K350:K363" si="219">IF($A350="","",IFERROR(J350/E350,0))</f>
        <v/>
      </c>
    </row>
    <row r="351" spans="1:11" hidden="1">
      <c r="A351" s="196"/>
      <c r="B351" s="196" t="str">
        <f t="shared" si="210"/>
        <v/>
      </c>
      <c r="C351" s="104" t="str">
        <f t="shared" ca="1" si="211"/>
        <v/>
      </c>
      <c r="D351" s="180" t="str">
        <f t="shared" ca="1" si="212"/>
        <v/>
      </c>
      <c r="E351" s="181" t="str">
        <f t="shared" ca="1" si="213"/>
        <v/>
      </c>
      <c r="F351" s="197" t="str">
        <f t="shared" ca="1" si="214"/>
        <v/>
      </c>
      <c r="G351" s="197" t="str">
        <f t="shared" si="215"/>
        <v/>
      </c>
      <c r="H351" s="197" t="str">
        <f t="shared" ca="1" si="216"/>
        <v/>
      </c>
      <c r="I351" s="197" t="str">
        <f t="shared" si="217"/>
        <v/>
      </c>
      <c r="J351" s="198" t="str">
        <f t="shared" ca="1" si="218"/>
        <v/>
      </c>
      <c r="K351" s="199" t="str">
        <f t="shared" si="219"/>
        <v/>
      </c>
    </row>
    <row r="352" spans="1:11" hidden="1">
      <c r="A352" s="196"/>
      <c r="B352" s="196" t="str">
        <f t="shared" si="210"/>
        <v/>
      </c>
      <c r="C352" s="104" t="str">
        <f t="shared" ca="1" si="211"/>
        <v/>
      </c>
      <c r="D352" s="180" t="str">
        <f t="shared" ca="1" si="212"/>
        <v/>
      </c>
      <c r="E352" s="181" t="str">
        <f t="shared" ca="1" si="213"/>
        <v/>
      </c>
      <c r="F352" s="197" t="str">
        <f t="shared" ca="1" si="214"/>
        <v/>
      </c>
      <c r="G352" s="197" t="str">
        <f t="shared" si="215"/>
        <v/>
      </c>
      <c r="H352" s="197" t="str">
        <f t="shared" ca="1" si="216"/>
        <v/>
      </c>
      <c r="I352" s="197" t="str">
        <f t="shared" si="217"/>
        <v/>
      </c>
      <c r="J352" s="198" t="str">
        <f t="shared" ca="1" si="218"/>
        <v/>
      </c>
      <c r="K352" s="199" t="str">
        <f t="shared" si="219"/>
        <v/>
      </c>
    </row>
    <row r="353" spans="1:11" hidden="1">
      <c r="A353" s="196"/>
      <c r="B353" s="196" t="str">
        <f t="shared" si="210"/>
        <v/>
      </c>
      <c r="C353" s="104" t="str">
        <f t="shared" ca="1" si="211"/>
        <v/>
      </c>
      <c r="D353" s="180" t="str">
        <f t="shared" ca="1" si="212"/>
        <v/>
      </c>
      <c r="E353" s="181" t="str">
        <f t="shared" ca="1" si="213"/>
        <v/>
      </c>
      <c r="F353" s="197" t="str">
        <f t="shared" ca="1" si="214"/>
        <v/>
      </c>
      <c r="G353" s="197" t="str">
        <f t="shared" si="215"/>
        <v/>
      </c>
      <c r="H353" s="197" t="str">
        <f t="shared" ca="1" si="216"/>
        <v/>
      </c>
      <c r="I353" s="197" t="str">
        <f t="shared" si="217"/>
        <v/>
      </c>
      <c r="J353" s="198" t="str">
        <f t="shared" ca="1" si="218"/>
        <v/>
      </c>
      <c r="K353" s="199" t="str">
        <f t="shared" si="219"/>
        <v/>
      </c>
    </row>
    <row r="354" spans="1:11" hidden="1">
      <c r="A354" s="196"/>
      <c r="B354" s="196" t="str">
        <f t="shared" si="210"/>
        <v/>
      </c>
      <c r="C354" s="104" t="str">
        <f t="shared" ca="1" si="211"/>
        <v/>
      </c>
      <c r="D354" s="180" t="str">
        <f t="shared" ca="1" si="212"/>
        <v/>
      </c>
      <c r="E354" s="181" t="str">
        <f t="shared" ca="1" si="213"/>
        <v/>
      </c>
      <c r="F354" s="197" t="str">
        <f t="shared" ca="1" si="214"/>
        <v/>
      </c>
      <c r="G354" s="197" t="str">
        <f t="shared" si="215"/>
        <v/>
      </c>
      <c r="H354" s="197" t="str">
        <f t="shared" ca="1" si="216"/>
        <v/>
      </c>
      <c r="I354" s="197" t="str">
        <f t="shared" si="217"/>
        <v/>
      </c>
      <c r="J354" s="198" t="str">
        <f t="shared" ca="1" si="218"/>
        <v/>
      </c>
      <c r="K354" s="199" t="str">
        <f t="shared" si="219"/>
        <v/>
      </c>
    </row>
    <row r="355" spans="1:11" hidden="1">
      <c r="A355" s="196"/>
      <c r="B355" s="196" t="str">
        <f t="shared" si="210"/>
        <v/>
      </c>
      <c r="C355" s="104" t="str">
        <f t="shared" ca="1" si="211"/>
        <v/>
      </c>
      <c r="D355" s="180" t="str">
        <f t="shared" ca="1" si="212"/>
        <v/>
      </c>
      <c r="E355" s="181" t="str">
        <f t="shared" ca="1" si="213"/>
        <v/>
      </c>
      <c r="F355" s="197" t="str">
        <f t="shared" ca="1" si="214"/>
        <v/>
      </c>
      <c r="G355" s="197" t="str">
        <f t="shared" si="215"/>
        <v/>
      </c>
      <c r="H355" s="197" t="str">
        <f t="shared" ca="1" si="216"/>
        <v/>
      </c>
      <c r="I355" s="197" t="str">
        <f t="shared" si="217"/>
        <v/>
      </c>
      <c r="J355" s="198" t="str">
        <f t="shared" ca="1" si="218"/>
        <v/>
      </c>
      <c r="K355" s="199" t="str">
        <f t="shared" si="219"/>
        <v/>
      </c>
    </row>
    <row r="356" spans="1:11" hidden="1">
      <c r="A356" s="196"/>
      <c r="B356" s="196" t="str">
        <f t="shared" si="210"/>
        <v/>
      </c>
      <c r="C356" s="104" t="str">
        <f t="shared" ca="1" si="211"/>
        <v/>
      </c>
      <c r="D356" s="180" t="str">
        <f t="shared" ca="1" si="212"/>
        <v/>
      </c>
      <c r="E356" s="181" t="str">
        <f t="shared" ca="1" si="213"/>
        <v/>
      </c>
      <c r="F356" s="197" t="str">
        <f t="shared" ca="1" si="214"/>
        <v/>
      </c>
      <c r="G356" s="197" t="str">
        <f t="shared" si="215"/>
        <v/>
      </c>
      <c r="H356" s="197" t="str">
        <f t="shared" ca="1" si="216"/>
        <v/>
      </c>
      <c r="I356" s="197" t="str">
        <f t="shared" si="217"/>
        <v/>
      </c>
      <c r="J356" s="198" t="str">
        <f t="shared" ca="1" si="218"/>
        <v/>
      </c>
      <c r="K356" s="199" t="str">
        <f t="shared" si="219"/>
        <v/>
      </c>
    </row>
    <row r="357" spans="1:11" hidden="1">
      <c r="A357" s="196"/>
      <c r="B357" s="196" t="str">
        <f t="shared" si="210"/>
        <v/>
      </c>
      <c r="C357" s="104" t="str">
        <f t="shared" ca="1" si="211"/>
        <v/>
      </c>
      <c r="D357" s="180" t="str">
        <f t="shared" ca="1" si="212"/>
        <v/>
      </c>
      <c r="E357" s="181" t="str">
        <f t="shared" ca="1" si="213"/>
        <v/>
      </c>
      <c r="F357" s="197" t="str">
        <f t="shared" ca="1" si="214"/>
        <v/>
      </c>
      <c r="G357" s="197" t="str">
        <f t="shared" si="215"/>
        <v/>
      </c>
      <c r="H357" s="197" t="str">
        <f t="shared" ca="1" si="216"/>
        <v/>
      </c>
      <c r="I357" s="197" t="str">
        <f t="shared" si="217"/>
        <v/>
      </c>
      <c r="J357" s="198" t="str">
        <f t="shared" ca="1" si="218"/>
        <v/>
      </c>
      <c r="K357" s="199" t="str">
        <f t="shared" si="219"/>
        <v/>
      </c>
    </row>
    <row r="358" spans="1:11" hidden="1">
      <c r="A358" s="196"/>
      <c r="B358" s="196" t="str">
        <f t="shared" si="210"/>
        <v/>
      </c>
      <c r="C358" s="104" t="str">
        <f t="shared" ca="1" si="211"/>
        <v/>
      </c>
      <c r="D358" s="180" t="str">
        <f t="shared" ca="1" si="212"/>
        <v/>
      </c>
      <c r="E358" s="181" t="str">
        <f t="shared" ca="1" si="213"/>
        <v/>
      </c>
      <c r="F358" s="197" t="str">
        <f t="shared" ca="1" si="214"/>
        <v/>
      </c>
      <c r="G358" s="197" t="str">
        <f t="shared" si="215"/>
        <v/>
      </c>
      <c r="H358" s="197" t="str">
        <f t="shared" ca="1" si="216"/>
        <v/>
      </c>
      <c r="I358" s="197" t="str">
        <f t="shared" si="217"/>
        <v/>
      </c>
      <c r="J358" s="198" t="str">
        <f t="shared" ca="1" si="218"/>
        <v/>
      </c>
      <c r="K358" s="199" t="str">
        <f t="shared" si="219"/>
        <v/>
      </c>
    </row>
    <row r="359" spans="1:11" hidden="1">
      <c r="A359" s="196"/>
      <c r="B359" s="196" t="str">
        <f t="shared" si="210"/>
        <v/>
      </c>
      <c r="C359" s="104" t="str">
        <f t="shared" ca="1" si="211"/>
        <v/>
      </c>
      <c r="D359" s="180" t="str">
        <f t="shared" ca="1" si="212"/>
        <v/>
      </c>
      <c r="E359" s="181" t="str">
        <f t="shared" ca="1" si="213"/>
        <v/>
      </c>
      <c r="F359" s="197" t="str">
        <f t="shared" ca="1" si="214"/>
        <v/>
      </c>
      <c r="G359" s="197" t="str">
        <f t="shared" si="215"/>
        <v/>
      </c>
      <c r="H359" s="197" t="str">
        <f t="shared" ca="1" si="216"/>
        <v/>
      </c>
      <c r="I359" s="197" t="str">
        <f t="shared" si="217"/>
        <v/>
      </c>
      <c r="J359" s="198" t="str">
        <f t="shared" ca="1" si="218"/>
        <v/>
      </c>
      <c r="K359" s="199" t="str">
        <f t="shared" si="219"/>
        <v/>
      </c>
    </row>
    <row r="360" spans="1:11" hidden="1">
      <c r="A360" s="196"/>
      <c r="B360" s="196" t="str">
        <f t="shared" si="210"/>
        <v/>
      </c>
      <c r="C360" s="104" t="str">
        <f t="shared" ca="1" si="211"/>
        <v/>
      </c>
      <c r="D360" s="180" t="str">
        <f t="shared" ca="1" si="212"/>
        <v/>
      </c>
      <c r="E360" s="181" t="str">
        <f t="shared" ca="1" si="213"/>
        <v/>
      </c>
      <c r="F360" s="197" t="str">
        <f t="shared" ca="1" si="214"/>
        <v/>
      </c>
      <c r="G360" s="197" t="str">
        <f t="shared" si="215"/>
        <v/>
      </c>
      <c r="H360" s="197" t="str">
        <f t="shared" ca="1" si="216"/>
        <v/>
      </c>
      <c r="I360" s="197" t="str">
        <f t="shared" si="217"/>
        <v/>
      </c>
      <c r="J360" s="198" t="str">
        <f t="shared" ca="1" si="218"/>
        <v/>
      </c>
      <c r="K360" s="199" t="str">
        <f t="shared" si="219"/>
        <v/>
      </c>
    </row>
    <row r="361" spans="1:11" hidden="1">
      <c r="A361" s="196"/>
      <c r="B361" s="196" t="str">
        <f t="shared" si="210"/>
        <v/>
      </c>
      <c r="C361" s="104" t="str">
        <f t="shared" ca="1" si="211"/>
        <v/>
      </c>
      <c r="D361" s="180" t="str">
        <f t="shared" ca="1" si="212"/>
        <v/>
      </c>
      <c r="E361" s="181" t="str">
        <f t="shared" ca="1" si="213"/>
        <v/>
      </c>
      <c r="F361" s="197" t="str">
        <f t="shared" ca="1" si="214"/>
        <v/>
      </c>
      <c r="G361" s="197" t="str">
        <f t="shared" si="215"/>
        <v/>
      </c>
      <c r="H361" s="197" t="str">
        <f t="shared" ca="1" si="216"/>
        <v/>
      </c>
      <c r="I361" s="197" t="str">
        <f t="shared" si="217"/>
        <v/>
      </c>
      <c r="J361" s="198" t="str">
        <f t="shared" ca="1" si="218"/>
        <v/>
      </c>
      <c r="K361" s="199" t="str">
        <f t="shared" si="219"/>
        <v/>
      </c>
    </row>
    <row r="362" spans="1:11" hidden="1">
      <c r="A362" s="196"/>
      <c r="B362" s="196" t="str">
        <f t="shared" si="210"/>
        <v/>
      </c>
      <c r="C362" s="104" t="str">
        <f t="shared" ca="1" si="211"/>
        <v/>
      </c>
      <c r="D362" s="180" t="str">
        <f t="shared" ca="1" si="212"/>
        <v/>
      </c>
      <c r="E362" s="181" t="str">
        <f t="shared" ca="1" si="213"/>
        <v/>
      </c>
      <c r="F362" s="197" t="str">
        <f t="shared" ca="1" si="214"/>
        <v/>
      </c>
      <c r="G362" s="197" t="str">
        <f t="shared" si="215"/>
        <v/>
      </c>
      <c r="H362" s="197" t="str">
        <f t="shared" ca="1" si="216"/>
        <v/>
      </c>
      <c r="I362" s="197" t="str">
        <f t="shared" si="217"/>
        <v/>
      </c>
      <c r="J362" s="198" t="str">
        <f t="shared" ca="1" si="218"/>
        <v/>
      </c>
      <c r="K362" s="199" t="str">
        <f t="shared" si="219"/>
        <v/>
      </c>
    </row>
    <row r="363" spans="1:11" hidden="1">
      <c r="A363" s="196"/>
      <c r="B363" s="196" t="str">
        <f t="shared" si="210"/>
        <v/>
      </c>
      <c r="C363" s="104" t="str">
        <f t="shared" ca="1" si="211"/>
        <v/>
      </c>
      <c r="D363" s="180" t="str">
        <f t="shared" ca="1" si="212"/>
        <v/>
      </c>
      <c r="E363" s="181" t="str">
        <f t="shared" ca="1" si="213"/>
        <v/>
      </c>
      <c r="F363" s="197" t="str">
        <f t="shared" ca="1" si="214"/>
        <v/>
      </c>
      <c r="G363" s="197" t="str">
        <f t="shared" si="215"/>
        <v/>
      </c>
      <c r="H363" s="197" t="str">
        <f t="shared" ca="1" si="216"/>
        <v/>
      </c>
      <c r="I363" s="197" t="str">
        <f t="shared" si="217"/>
        <v/>
      </c>
      <c r="J363" s="198" t="str">
        <f t="shared" ca="1" si="218"/>
        <v/>
      </c>
      <c r="K363" s="199" t="str">
        <f t="shared" si="219"/>
        <v/>
      </c>
    </row>
    <row r="364" spans="1:11" hidden="1">
      <c r="A364" s="196"/>
      <c r="B364" s="196" t="str">
        <f t="shared" ref="B364:B394" si="220">IF(A364="","","3 Bedroom")</f>
        <v/>
      </c>
      <c r="C364" s="104" t="str">
        <f t="shared" ref="C364:C394" ca="1" si="221">IF($A364="","",IFERROR(INDIRECT("'"&amp;$A364&amp;"'!$B$14"),0))</f>
        <v/>
      </c>
      <c r="D364" s="180" t="str">
        <f t="shared" ref="D364:D394" ca="1" si="222">IF($A364="","",IFERROR(SUMIF(INDIRECT("'"&amp;$A364&amp;"'!A87:A92"),$B364,INDIRECT("'"&amp;$A364&amp;"'!F87:F92")),0))</f>
        <v/>
      </c>
      <c r="E364" s="181" t="str">
        <f t="shared" ref="E364:E394" ca="1" si="223">IF($A364="","",IFERROR(SUMIF(INDIRECT("'"&amp;$A364&amp;"'!A87:A92"),$B364,INDIRECT("'"&amp;$A364&amp;"'!G87:G92")),0))</f>
        <v/>
      </c>
      <c r="F364" s="197" t="str">
        <f t="shared" ref="F364:F394" ca="1" si="224">IF($A364="","",IFERROR(SUMIF(INDIRECT("'"&amp;$A364&amp;"'!A87:A92"),$B364,INDIRECT("'"&amp;$A364&amp;"'!I87:I92")),0))</f>
        <v/>
      </c>
      <c r="G364" s="197" t="str">
        <f t="shared" ref="G364:G394" si="225">IF($A364="","",H364-F364)</f>
        <v/>
      </c>
      <c r="H364" s="197" t="str">
        <f t="shared" ref="H364:H394" ca="1" si="226">IF($A364="","",IFERROR(SUMIF(INDIRECT("'"&amp;$A364&amp;"'!A87:A92"),$B364,INDIRECT("'"&amp;$A364&amp;"'!M87:M92")),0))</f>
        <v/>
      </c>
      <c r="I364" s="197" t="str">
        <f t="shared" ref="I364:I394" si="227">IF($A364="","",J364-H364)</f>
        <v/>
      </c>
      <c r="J364" s="198" t="str">
        <f t="shared" ref="J364:J394" ca="1" si="228">IF($A364="","",IFERROR(SUMIF(INDIRECT("'"&amp;$A364&amp;"'!A87:A92"),$B364,INDIRECT("'"&amp;$A364&amp;"'!V87:V92")),0))</f>
        <v/>
      </c>
      <c r="K364" s="199" t="str">
        <f t="shared" ref="K364:K394" si="229">IF($A364="","",IFERROR(J364/E364,0))</f>
        <v/>
      </c>
    </row>
    <row r="365" spans="1:11" hidden="1">
      <c r="A365" s="196"/>
      <c r="B365" s="196" t="str">
        <f t="shared" si="220"/>
        <v/>
      </c>
      <c r="C365" s="104" t="str">
        <f t="shared" ca="1" si="221"/>
        <v/>
      </c>
      <c r="D365" s="180" t="str">
        <f t="shared" ca="1" si="222"/>
        <v/>
      </c>
      <c r="E365" s="181" t="str">
        <f t="shared" ca="1" si="223"/>
        <v/>
      </c>
      <c r="F365" s="197" t="str">
        <f t="shared" ca="1" si="224"/>
        <v/>
      </c>
      <c r="G365" s="197" t="str">
        <f t="shared" si="225"/>
        <v/>
      </c>
      <c r="H365" s="197" t="str">
        <f t="shared" ca="1" si="226"/>
        <v/>
      </c>
      <c r="I365" s="197" t="str">
        <f t="shared" si="227"/>
        <v/>
      </c>
      <c r="J365" s="198" t="str">
        <f t="shared" ca="1" si="228"/>
        <v/>
      </c>
      <c r="K365" s="199" t="str">
        <f t="shared" si="229"/>
        <v/>
      </c>
    </row>
    <row r="366" spans="1:11" hidden="1">
      <c r="A366" s="196"/>
      <c r="B366" s="196" t="str">
        <f t="shared" si="220"/>
        <v/>
      </c>
      <c r="C366" s="104" t="str">
        <f t="shared" ca="1" si="221"/>
        <v/>
      </c>
      <c r="D366" s="180" t="str">
        <f t="shared" ca="1" si="222"/>
        <v/>
      </c>
      <c r="E366" s="181" t="str">
        <f t="shared" ca="1" si="223"/>
        <v/>
      </c>
      <c r="F366" s="197" t="str">
        <f t="shared" ca="1" si="224"/>
        <v/>
      </c>
      <c r="G366" s="197" t="str">
        <f t="shared" si="225"/>
        <v/>
      </c>
      <c r="H366" s="197" t="str">
        <f t="shared" ca="1" si="226"/>
        <v/>
      </c>
      <c r="I366" s="197" t="str">
        <f t="shared" si="227"/>
        <v/>
      </c>
      <c r="J366" s="198" t="str">
        <f t="shared" ca="1" si="228"/>
        <v/>
      </c>
      <c r="K366" s="199" t="str">
        <f t="shared" si="229"/>
        <v/>
      </c>
    </row>
    <row r="367" spans="1:11" hidden="1">
      <c r="A367" s="196"/>
      <c r="B367" s="196" t="str">
        <f t="shared" si="220"/>
        <v/>
      </c>
      <c r="C367" s="104" t="str">
        <f t="shared" ca="1" si="221"/>
        <v/>
      </c>
      <c r="D367" s="180" t="str">
        <f t="shared" ca="1" si="222"/>
        <v/>
      </c>
      <c r="E367" s="181" t="str">
        <f t="shared" ca="1" si="223"/>
        <v/>
      </c>
      <c r="F367" s="197" t="str">
        <f t="shared" ca="1" si="224"/>
        <v/>
      </c>
      <c r="G367" s="197" t="str">
        <f t="shared" si="225"/>
        <v/>
      </c>
      <c r="H367" s="197" t="str">
        <f t="shared" ca="1" si="226"/>
        <v/>
      </c>
      <c r="I367" s="197" t="str">
        <f t="shared" si="227"/>
        <v/>
      </c>
      <c r="J367" s="198" t="str">
        <f t="shared" ca="1" si="228"/>
        <v/>
      </c>
      <c r="K367" s="199" t="str">
        <f t="shared" si="229"/>
        <v/>
      </c>
    </row>
    <row r="368" spans="1:11" hidden="1">
      <c r="A368" s="196"/>
      <c r="B368" s="196" t="str">
        <f t="shared" si="220"/>
        <v/>
      </c>
      <c r="C368" s="104" t="str">
        <f t="shared" ca="1" si="221"/>
        <v/>
      </c>
      <c r="D368" s="180" t="str">
        <f t="shared" ca="1" si="222"/>
        <v/>
      </c>
      <c r="E368" s="181" t="str">
        <f t="shared" ca="1" si="223"/>
        <v/>
      </c>
      <c r="F368" s="197" t="str">
        <f t="shared" ca="1" si="224"/>
        <v/>
      </c>
      <c r="G368" s="197" t="str">
        <f t="shared" si="225"/>
        <v/>
      </c>
      <c r="H368" s="197" t="str">
        <f t="shared" ca="1" si="226"/>
        <v/>
      </c>
      <c r="I368" s="197" t="str">
        <f t="shared" si="227"/>
        <v/>
      </c>
      <c r="J368" s="198" t="str">
        <f t="shared" ca="1" si="228"/>
        <v/>
      </c>
      <c r="K368" s="199" t="str">
        <f t="shared" si="229"/>
        <v/>
      </c>
    </row>
    <row r="369" spans="1:11" hidden="1">
      <c r="A369" s="196"/>
      <c r="B369" s="196" t="str">
        <f t="shared" si="220"/>
        <v/>
      </c>
      <c r="C369" s="104" t="str">
        <f t="shared" ca="1" si="221"/>
        <v/>
      </c>
      <c r="D369" s="180" t="str">
        <f t="shared" ca="1" si="222"/>
        <v/>
      </c>
      <c r="E369" s="181" t="str">
        <f t="shared" ca="1" si="223"/>
        <v/>
      </c>
      <c r="F369" s="197" t="str">
        <f t="shared" ca="1" si="224"/>
        <v/>
      </c>
      <c r="G369" s="197" t="str">
        <f t="shared" si="225"/>
        <v/>
      </c>
      <c r="H369" s="197" t="str">
        <f t="shared" ca="1" si="226"/>
        <v/>
      </c>
      <c r="I369" s="197" t="str">
        <f t="shared" si="227"/>
        <v/>
      </c>
      <c r="J369" s="198" t="str">
        <f t="shared" ca="1" si="228"/>
        <v/>
      </c>
      <c r="K369" s="199" t="str">
        <f t="shared" si="229"/>
        <v/>
      </c>
    </row>
    <row r="370" spans="1:11" hidden="1">
      <c r="A370" s="196"/>
      <c r="B370" s="196" t="str">
        <f t="shared" si="220"/>
        <v/>
      </c>
      <c r="C370" s="104" t="str">
        <f t="shared" ca="1" si="221"/>
        <v/>
      </c>
      <c r="D370" s="180" t="str">
        <f t="shared" ca="1" si="222"/>
        <v/>
      </c>
      <c r="E370" s="181" t="str">
        <f t="shared" ca="1" si="223"/>
        <v/>
      </c>
      <c r="F370" s="197" t="str">
        <f t="shared" ca="1" si="224"/>
        <v/>
      </c>
      <c r="G370" s="197" t="str">
        <f t="shared" si="225"/>
        <v/>
      </c>
      <c r="H370" s="197" t="str">
        <f t="shared" ca="1" si="226"/>
        <v/>
      </c>
      <c r="I370" s="197" t="str">
        <f t="shared" si="227"/>
        <v/>
      </c>
      <c r="J370" s="198" t="str">
        <f t="shared" ca="1" si="228"/>
        <v/>
      </c>
      <c r="K370" s="199" t="str">
        <f t="shared" si="229"/>
        <v/>
      </c>
    </row>
    <row r="371" spans="1:11" hidden="1">
      <c r="A371" s="196"/>
      <c r="B371" s="196" t="str">
        <f t="shared" si="220"/>
        <v/>
      </c>
      <c r="C371" s="104" t="str">
        <f t="shared" ca="1" si="221"/>
        <v/>
      </c>
      <c r="D371" s="180" t="str">
        <f t="shared" ca="1" si="222"/>
        <v/>
      </c>
      <c r="E371" s="181" t="str">
        <f t="shared" ca="1" si="223"/>
        <v/>
      </c>
      <c r="F371" s="197" t="str">
        <f t="shared" ca="1" si="224"/>
        <v/>
      </c>
      <c r="G371" s="197" t="str">
        <f t="shared" si="225"/>
        <v/>
      </c>
      <c r="H371" s="197" t="str">
        <f t="shared" ca="1" si="226"/>
        <v/>
      </c>
      <c r="I371" s="197" t="str">
        <f t="shared" si="227"/>
        <v/>
      </c>
      <c r="J371" s="198" t="str">
        <f t="shared" ca="1" si="228"/>
        <v/>
      </c>
      <c r="K371" s="199" t="str">
        <f t="shared" si="229"/>
        <v/>
      </c>
    </row>
    <row r="372" spans="1:11" hidden="1">
      <c r="A372" s="196"/>
      <c r="B372" s="196" t="str">
        <f t="shared" si="220"/>
        <v/>
      </c>
      <c r="C372" s="104" t="str">
        <f t="shared" ca="1" si="221"/>
        <v/>
      </c>
      <c r="D372" s="180" t="str">
        <f t="shared" ca="1" si="222"/>
        <v/>
      </c>
      <c r="E372" s="181" t="str">
        <f t="shared" ca="1" si="223"/>
        <v/>
      </c>
      <c r="F372" s="197" t="str">
        <f t="shared" ca="1" si="224"/>
        <v/>
      </c>
      <c r="G372" s="197" t="str">
        <f t="shared" si="225"/>
        <v/>
      </c>
      <c r="H372" s="197" t="str">
        <f t="shared" ca="1" si="226"/>
        <v/>
      </c>
      <c r="I372" s="197" t="str">
        <f t="shared" si="227"/>
        <v/>
      </c>
      <c r="J372" s="198" t="str">
        <f t="shared" ca="1" si="228"/>
        <v/>
      </c>
      <c r="K372" s="199" t="str">
        <f t="shared" si="229"/>
        <v/>
      </c>
    </row>
    <row r="373" spans="1:11" hidden="1">
      <c r="A373" s="196"/>
      <c r="B373" s="196" t="str">
        <f t="shared" si="220"/>
        <v/>
      </c>
      <c r="C373" s="104" t="str">
        <f t="shared" ca="1" si="221"/>
        <v/>
      </c>
      <c r="D373" s="180" t="str">
        <f t="shared" ca="1" si="222"/>
        <v/>
      </c>
      <c r="E373" s="181" t="str">
        <f t="shared" ca="1" si="223"/>
        <v/>
      </c>
      <c r="F373" s="197" t="str">
        <f t="shared" ca="1" si="224"/>
        <v/>
      </c>
      <c r="G373" s="197" t="str">
        <f t="shared" si="225"/>
        <v/>
      </c>
      <c r="H373" s="197" t="str">
        <f t="shared" ca="1" si="226"/>
        <v/>
      </c>
      <c r="I373" s="197" t="str">
        <f t="shared" si="227"/>
        <v/>
      </c>
      <c r="J373" s="198" t="str">
        <f t="shared" ca="1" si="228"/>
        <v/>
      </c>
      <c r="K373" s="199" t="str">
        <f t="shared" si="229"/>
        <v/>
      </c>
    </row>
    <row r="374" spans="1:11" hidden="1">
      <c r="A374" s="196"/>
      <c r="B374" s="196" t="str">
        <f t="shared" si="220"/>
        <v/>
      </c>
      <c r="C374" s="104" t="str">
        <f t="shared" ca="1" si="221"/>
        <v/>
      </c>
      <c r="D374" s="180" t="str">
        <f t="shared" ca="1" si="222"/>
        <v/>
      </c>
      <c r="E374" s="181" t="str">
        <f t="shared" ca="1" si="223"/>
        <v/>
      </c>
      <c r="F374" s="197" t="str">
        <f t="shared" ca="1" si="224"/>
        <v/>
      </c>
      <c r="G374" s="197" t="str">
        <f t="shared" si="225"/>
        <v/>
      </c>
      <c r="H374" s="197" t="str">
        <f t="shared" ca="1" si="226"/>
        <v/>
      </c>
      <c r="I374" s="197" t="str">
        <f t="shared" si="227"/>
        <v/>
      </c>
      <c r="J374" s="198" t="str">
        <f t="shared" ca="1" si="228"/>
        <v/>
      </c>
      <c r="K374" s="199" t="str">
        <f t="shared" si="229"/>
        <v/>
      </c>
    </row>
    <row r="375" spans="1:11" hidden="1">
      <c r="A375" s="196"/>
      <c r="B375" s="196" t="str">
        <f t="shared" si="220"/>
        <v/>
      </c>
      <c r="C375" s="104" t="str">
        <f t="shared" ca="1" si="221"/>
        <v/>
      </c>
      <c r="D375" s="180" t="str">
        <f t="shared" ca="1" si="222"/>
        <v/>
      </c>
      <c r="E375" s="181" t="str">
        <f t="shared" ca="1" si="223"/>
        <v/>
      </c>
      <c r="F375" s="197" t="str">
        <f t="shared" ca="1" si="224"/>
        <v/>
      </c>
      <c r="G375" s="197" t="str">
        <f t="shared" si="225"/>
        <v/>
      </c>
      <c r="H375" s="197" t="str">
        <f t="shared" ca="1" si="226"/>
        <v/>
      </c>
      <c r="I375" s="197" t="str">
        <f t="shared" si="227"/>
        <v/>
      </c>
      <c r="J375" s="198" t="str">
        <f t="shared" ca="1" si="228"/>
        <v/>
      </c>
      <c r="K375" s="199" t="str">
        <f t="shared" si="229"/>
        <v/>
      </c>
    </row>
    <row r="376" spans="1:11" hidden="1">
      <c r="A376" s="196"/>
      <c r="B376" s="196" t="str">
        <f t="shared" si="220"/>
        <v/>
      </c>
      <c r="C376" s="104" t="str">
        <f t="shared" ca="1" si="221"/>
        <v/>
      </c>
      <c r="D376" s="180" t="str">
        <f t="shared" ca="1" si="222"/>
        <v/>
      </c>
      <c r="E376" s="181" t="str">
        <f t="shared" ca="1" si="223"/>
        <v/>
      </c>
      <c r="F376" s="197" t="str">
        <f t="shared" ca="1" si="224"/>
        <v/>
      </c>
      <c r="G376" s="197" t="str">
        <f t="shared" si="225"/>
        <v/>
      </c>
      <c r="H376" s="197" t="str">
        <f t="shared" ca="1" si="226"/>
        <v/>
      </c>
      <c r="I376" s="197" t="str">
        <f t="shared" si="227"/>
        <v/>
      </c>
      <c r="J376" s="198" t="str">
        <f t="shared" ca="1" si="228"/>
        <v/>
      </c>
      <c r="K376" s="199" t="str">
        <f t="shared" si="229"/>
        <v/>
      </c>
    </row>
    <row r="377" spans="1:11" hidden="1">
      <c r="B377" s="196" t="str">
        <f t="shared" si="220"/>
        <v/>
      </c>
      <c r="C377" s="104" t="str">
        <f t="shared" ca="1" si="221"/>
        <v/>
      </c>
      <c r="D377" s="180" t="str">
        <f t="shared" ca="1" si="222"/>
        <v/>
      </c>
      <c r="E377" s="181" t="str">
        <f t="shared" ca="1" si="223"/>
        <v/>
      </c>
      <c r="F377" s="197" t="str">
        <f t="shared" ca="1" si="224"/>
        <v/>
      </c>
      <c r="G377" s="197" t="str">
        <f t="shared" si="225"/>
        <v/>
      </c>
      <c r="H377" s="197" t="str">
        <f t="shared" ca="1" si="226"/>
        <v/>
      </c>
      <c r="I377" s="197" t="str">
        <f t="shared" si="227"/>
        <v/>
      </c>
      <c r="J377" s="198" t="str">
        <f t="shared" ca="1" si="228"/>
        <v/>
      </c>
      <c r="K377" s="199" t="str">
        <f t="shared" si="229"/>
        <v/>
      </c>
    </row>
    <row r="378" spans="1:11" hidden="1">
      <c r="A378" s="4"/>
      <c r="B378" s="196" t="str">
        <f t="shared" si="220"/>
        <v/>
      </c>
      <c r="C378" s="104" t="str">
        <f t="shared" ca="1" si="221"/>
        <v/>
      </c>
      <c r="D378" s="180" t="str">
        <f t="shared" ca="1" si="222"/>
        <v/>
      </c>
      <c r="E378" s="181" t="str">
        <f t="shared" ca="1" si="223"/>
        <v/>
      </c>
      <c r="F378" s="197" t="str">
        <f t="shared" ca="1" si="224"/>
        <v/>
      </c>
      <c r="G378" s="197" t="str">
        <f t="shared" si="225"/>
        <v/>
      </c>
      <c r="H378" s="197" t="str">
        <f t="shared" ca="1" si="226"/>
        <v/>
      </c>
      <c r="I378" s="197" t="str">
        <f t="shared" si="227"/>
        <v/>
      </c>
      <c r="J378" s="198" t="str">
        <f t="shared" ca="1" si="228"/>
        <v/>
      </c>
      <c r="K378" s="199" t="str">
        <f t="shared" si="229"/>
        <v/>
      </c>
    </row>
    <row r="379" spans="1:11" hidden="1">
      <c r="A379" s="4"/>
      <c r="B379" s="196" t="str">
        <f t="shared" si="220"/>
        <v/>
      </c>
      <c r="C379" s="104" t="str">
        <f t="shared" ca="1" si="221"/>
        <v/>
      </c>
      <c r="D379" s="180" t="str">
        <f t="shared" ca="1" si="222"/>
        <v/>
      </c>
      <c r="E379" s="181" t="str">
        <f t="shared" ca="1" si="223"/>
        <v/>
      </c>
      <c r="F379" s="197" t="str">
        <f t="shared" ca="1" si="224"/>
        <v/>
      </c>
      <c r="G379" s="197" t="str">
        <f t="shared" si="225"/>
        <v/>
      </c>
      <c r="H379" s="197" t="str">
        <f t="shared" ca="1" si="226"/>
        <v/>
      </c>
      <c r="I379" s="197" t="str">
        <f t="shared" si="227"/>
        <v/>
      </c>
      <c r="J379" s="198" t="str">
        <f t="shared" ca="1" si="228"/>
        <v/>
      </c>
      <c r="K379" s="199" t="str">
        <f t="shared" si="229"/>
        <v/>
      </c>
    </row>
    <row r="380" spans="1:11" hidden="1">
      <c r="A380" s="4"/>
      <c r="B380" s="196" t="str">
        <f t="shared" si="220"/>
        <v/>
      </c>
      <c r="C380" s="104" t="str">
        <f t="shared" ca="1" si="221"/>
        <v/>
      </c>
      <c r="D380" s="180" t="str">
        <f t="shared" ca="1" si="222"/>
        <v/>
      </c>
      <c r="E380" s="181" t="str">
        <f t="shared" ca="1" si="223"/>
        <v/>
      </c>
      <c r="F380" s="197" t="str">
        <f t="shared" ca="1" si="224"/>
        <v/>
      </c>
      <c r="G380" s="197" t="str">
        <f t="shared" si="225"/>
        <v/>
      </c>
      <c r="H380" s="197" t="str">
        <f t="shared" ca="1" si="226"/>
        <v/>
      </c>
      <c r="I380" s="197" t="str">
        <f t="shared" si="227"/>
        <v/>
      </c>
      <c r="J380" s="198" t="str">
        <f t="shared" ca="1" si="228"/>
        <v/>
      </c>
      <c r="K380" s="199" t="str">
        <f t="shared" si="229"/>
        <v/>
      </c>
    </row>
    <row r="381" spans="1:11" hidden="1">
      <c r="A381" s="4"/>
      <c r="B381" s="196" t="str">
        <f t="shared" si="220"/>
        <v/>
      </c>
      <c r="C381" s="104" t="str">
        <f t="shared" ca="1" si="221"/>
        <v/>
      </c>
      <c r="D381" s="180" t="str">
        <f t="shared" ca="1" si="222"/>
        <v/>
      </c>
      <c r="E381" s="181" t="str">
        <f t="shared" ca="1" si="223"/>
        <v/>
      </c>
      <c r="F381" s="197" t="str">
        <f t="shared" ca="1" si="224"/>
        <v/>
      </c>
      <c r="G381" s="197" t="str">
        <f t="shared" si="225"/>
        <v/>
      </c>
      <c r="H381" s="197" t="str">
        <f t="shared" ca="1" si="226"/>
        <v/>
      </c>
      <c r="I381" s="197" t="str">
        <f t="shared" si="227"/>
        <v/>
      </c>
      <c r="J381" s="198" t="str">
        <f t="shared" ca="1" si="228"/>
        <v/>
      </c>
      <c r="K381" s="199" t="str">
        <f t="shared" si="229"/>
        <v/>
      </c>
    </row>
    <row r="382" spans="1:11" hidden="1">
      <c r="B382" s="196" t="str">
        <f t="shared" si="220"/>
        <v/>
      </c>
      <c r="C382" s="104" t="str">
        <f t="shared" ca="1" si="221"/>
        <v/>
      </c>
      <c r="D382" s="180" t="str">
        <f t="shared" ca="1" si="222"/>
        <v/>
      </c>
      <c r="E382" s="181" t="str">
        <f t="shared" ca="1" si="223"/>
        <v/>
      </c>
      <c r="F382" s="197" t="str">
        <f t="shared" ca="1" si="224"/>
        <v/>
      </c>
      <c r="G382" s="197" t="str">
        <f t="shared" si="225"/>
        <v/>
      </c>
      <c r="H382" s="197" t="str">
        <f t="shared" ca="1" si="226"/>
        <v/>
      </c>
      <c r="I382" s="197" t="str">
        <f t="shared" si="227"/>
        <v/>
      </c>
      <c r="J382" s="198" t="str">
        <f t="shared" ca="1" si="228"/>
        <v/>
      </c>
      <c r="K382" s="199" t="str">
        <f t="shared" si="229"/>
        <v/>
      </c>
    </row>
    <row r="383" spans="1:11" hidden="1">
      <c r="B383" s="196" t="str">
        <f t="shared" si="220"/>
        <v/>
      </c>
      <c r="C383" s="104" t="str">
        <f t="shared" ca="1" si="221"/>
        <v/>
      </c>
      <c r="D383" s="180" t="str">
        <f t="shared" ca="1" si="222"/>
        <v/>
      </c>
      <c r="E383" s="181" t="str">
        <f t="shared" ca="1" si="223"/>
        <v/>
      </c>
      <c r="F383" s="197" t="str">
        <f t="shared" ca="1" si="224"/>
        <v/>
      </c>
      <c r="G383" s="197" t="str">
        <f t="shared" si="225"/>
        <v/>
      </c>
      <c r="H383" s="197" t="str">
        <f t="shared" ca="1" si="226"/>
        <v/>
      </c>
      <c r="I383" s="197" t="str">
        <f t="shared" si="227"/>
        <v/>
      </c>
      <c r="J383" s="198" t="str">
        <f t="shared" ca="1" si="228"/>
        <v/>
      </c>
      <c r="K383" s="199" t="str">
        <f t="shared" si="229"/>
        <v/>
      </c>
    </row>
    <row r="384" spans="1:11" hidden="1">
      <c r="B384" s="196" t="str">
        <f t="shared" si="220"/>
        <v/>
      </c>
      <c r="C384" s="104" t="str">
        <f t="shared" ca="1" si="221"/>
        <v/>
      </c>
      <c r="D384" s="180" t="str">
        <f t="shared" ca="1" si="222"/>
        <v/>
      </c>
      <c r="E384" s="181" t="str">
        <f t="shared" ca="1" si="223"/>
        <v/>
      </c>
      <c r="F384" s="197" t="str">
        <f t="shared" ca="1" si="224"/>
        <v/>
      </c>
      <c r="G384" s="197" t="str">
        <f t="shared" si="225"/>
        <v/>
      </c>
      <c r="H384" s="197" t="str">
        <f t="shared" ca="1" si="226"/>
        <v/>
      </c>
      <c r="I384" s="197" t="str">
        <f t="shared" si="227"/>
        <v/>
      </c>
      <c r="J384" s="198" t="str">
        <f t="shared" ca="1" si="228"/>
        <v/>
      </c>
      <c r="K384" s="199" t="str">
        <f t="shared" si="229"/>
        <v/>
      </c>
    </row>
    <row r="385" spans="1:11" hidden="1">
      <c r="B385" s="196" t="str">
        <f t="shared" si="220"/>
        <v/>
      </c>
      <c r="C385" s="104" t="str">
        <f t="shared" ca="1" si="221"/>
        <v/>
      </c>
      <c r="D385" s="180" t="str">
        <f t="shared" ca="1" si="222"/>
        <v/>
      </c>
      <c r="E385" s="181" t="str">
        <f t="shared" ca="1" si="223"/>
        <v/>
      </c>
      <c r="F385" s="197" t="str">
        <f t="shared" ca="1" si="224"/>
        <v/>
      </c>
      <c r="G385" s="197" t="str">
        <f t="shared" si="225"/>
        <v/>
      </c>
      <c r="H385" s="197" t="str">
        <f t="shared" ca="1" si="226"/>
        <v/>
      </c>
      <c r="I385" s="197" t="str">
        <f t="shared" si="227"/>
        <v/>
      </c>
      <c r="J385" s="198" t="str">
        <f t="shared" ca="1" si="228"/>
        <v/>
      </c>
      <c r="K385" s="199" t="str">
        <f t="shared" si="229"/>
        <v/>
      </c>
    </row>
    <row r="386" spans="1:11" hidden="1">
      <c r="A386" s="4"/>
      <c r="B386" s="196" t="str">
        <f t="shared" si="220"/>
        <v/>
      </c>
      <c r="C386" s="104" t="str">
        <f t="shared" ca="1" si="221"/>
        <v/>
      </c>
      <c r="D386" s="180" t="str">
        <f t="shared" ca="1" si="222"/>
        <v/>
      </c>
      <c r="E386" s="181" t="str">
        <f t="shared" ca="1" si="223"/>
        <v/>
      </c>
      <c r="F386" s="197" t="str">
        <f t="shared" ca="1" si="224"/>
        <v/>
      </c>
      <c r="G386" s="197" t="str">
        <f t="shared" si="225"/>
        <v/>
      </c>
      <c r="H386" s="197" t="str">
        <f t="shared" ca="1" si="226"/>
        <v/>
      </c>
      <c r="I386" s="197" t="str">
        <f t="shared" si="227"/>
        <v/>
      </c>
      <c r="J386" s="198" t="str">
        <f t="shared" ca="1" si="228"/>
        <v/>
      </c>
      <c r="K386" s="199" t="str">
        <f t="shared" si="229"/>
        <v/>
      </c>
    </row>
    <row r="387" spans="1:11" hidden="1">
      <c r="B387" s="196" t="str">
        <f t="shared" si="220"/>
        <v/>
      </c>
      <c r="C387" s="104" t="str">
        <f t="shared" ca="1" si="221"/>
        <v/>
      </c>
      <c r="D387" s="180" t="str">
        <f t="shared" ca="1" si="222"/>
        <v/>
      </c>
      <c r="E387" s="181" t="str">
        <f t="shared" ca="1" si="223"/>
        <v/>
      </c>
      <c r="F387" s="197" t="str">
        <f t="shared" ca="1" si="224"/>
        <v/>
      </c>
      <c r="G387" s="197" t="str">
        <f t="shared" si="225"/>
        <v/>
      </c>
      <c r="H387" s="197" t="str">
        <f t="shared" ca="1" si="226"/>
        <v/>
      </c>
      <c r="I387" s="197" t="str">
        <f t="shared" si="227"/>
        <v/>
      </c>
      <c r="J387" s="198" t="str">
        <f t="shared" ca="1" si="228"/>
        <v/>
      </c>
      <c r="K387" s="199" t="str">
        <f t="shared" si="229"/>
        <v/>
      </c>
    </row>
    <row r="388" spans="1:11" hidden="1">
      <c r="B388" s="196" t="str">
        <f t="shared" si="220"/>
        <v/>
      </c>
      <c r="C388" s="104" t="str">
        <f t="shared" ca="1" si="221"/>
        <v/>
      </c>
      <c r="D388" s="180" t="str">
        <f t="shared" ca="1" si="222"/>
        <v/>
      </c>
      <c r="E388" s="181" t="str">
        <f t="shared" ca="1" si="223"/>
        <v/>
      </c>
      <c r="F388" s="197" t="str">
        <f t="shared" ca="1" si="224"/>
        <v/>
      </c>
      <c r="G388" s="197" t="str">
        <f t="shared" si="225"/>
        <v/>
      </c>
      <c r="H388" s="197" t="str">
        <f t="shared" ca="1" si="226"/>
        <v/>
      </c>
      <c r="I388" s="197" t="str">
        <f t="shared" si="227"/>
        <v/>
      </c>
      <c r="J388" s="198" t="str">
        <f t="shared" ca="1" si="228"/>
        <v/>
      </c>
      <c r="K388" s="199" t="str">
        <f t="shared" si="229"/>
        <v/>
      </c>
    </row>
    <row r="389" spans="1:11" hidden="1">
      <c r="B389" s="196" t="str">
        <f t="shared" si="220"/>
        <v/>
      </c>
      <c r="C389" s="104" t="str">
        <f t="shared" ca="1" si="221"/>
        <v/>
      </c>
      <c r="D389" s="180" t="str">
        <f t="shared" ca="1" si="222"/>
        <v/>
      </c>
      <c r="E389" s="181" t="str">
        <f t="shared" ca="1" si="223"/>
        <v/>
      </c>
      <c r="F389" s="197" t="str">
        <f t="shared" ca="1" si="224"/>
        <v/>
      </c>
      <c r="G389" s="197" t="str">
        <f t="shared" si="225"/>
        <v/>
      </c>
      <c r="H389" s="197" t="str">
        <f t="shared" ca="1" si="226"/>
        <v/>
      </c>
      <c r="I389" s="197" t="str">
        <f t="shared" si="227"/>
        <v/>
      </c>
      <c r="J389" s="198" t="str">
        <f t="shared" ca="1" si="228"/>
        <v/>
      </c>
      <c r="K389" s="199" t="str">
        <f t="shared" si="229"/>
        <v/>
      </c>
    </row>
    <row r="390" spans="1:11" hidden="1">
      <c r="B390" s="196" t="str">
        <f t="shared" si="220"/>
        <v/>
      </c>
      <c r="C390" s="104" t="str">
        <f t="shared" ca="1" si="221"/>
        <v/>
      </c>
      <c r="D390" s="180" t="str">
        <f t="shared" ca="1" si="222"/>
        <v/>
      </c>
      <c r="E390" s="181" t="str">
        <f t="shared" ca="1" si="223"/>
        <v/>
      </c>
      <c r="F390" s="197" t="str">
        <f t="shared" ca="1" si="224"/>
        <v/>
      </c>
      <c r="G390" s="197" t="str">
        <f t="shared" si="225"/>
        <v/>
      </c>
      <c r="H390" s="197" t="str">
        <f t="shared" ca="1" si="226"/>
        <v/>
      </c>
      <c r="I390" s="197" t="str">
        <f t="shared" si="227"/>
        <v/>
      </c>
      <c r="J390" s="198" t="str">
        <f t="shared" ca="1" si="228"/>
        <v/>
      </c>
      <c r="K390" s="199" t="str">
        <f t="shared" si="229"/>
        <v/>
      </c>
    </row>
    <row r="391" spans="1:11" hidden="1">
      <c r="B391" s="196" t="str">
        <f t="shared" si="220"/>
        <v/>
      </c>
      <c r="C391" s="104" t="str">
        <f t="shared" ca="1" si="221"/>
        <v/>
      </c>
      <c r="D391" s="180" t="str">
        <f t="shared" ca="1" si="222"/>
        <v/>
      </c>
      <c r="E391" s="181" t="str">
        <f t="shared" ca="1" si="223"/>
        <v/>
      </c>
      <c r="F391" s="197" t="str">
        <f t="shared" ca="1" si="224"/>
        <v/>
      </c>
      <c r="G391" s="197" t="str">
        <f t="shared" si="225"/>
        <v/>
      </c>
      <c r="H391" s="197" t="str">
        <f t="shared" ca="1" si="226"/>
        <v/>
      </c>
      <c r="I391" s="197" t="str">
        <f t="shared" si="227"/>
        <v/>
      </c>
      <c r="J391" s="198" t="str">
        <f t="shared" ca="1" si="228"/>
        <v/>
      </c>
      <c r="K391" s="199" t="str">
        <f t="shared" si="229"/>
        <v/>
      </c>
    </row>
    <row r="392" spans="1:11" hidden="1">
      <c r="B392" s="196" t="str">
        <f t="shared" si="220"/>
        <v/>
      </c>
      <c r="C392" s="104" t="str">
        <f t="shared" ca="1" si="221"/>
        <v/>
      </c>
      <c r="D392" s="180" t="str">
        <f t="shared" ca="1" si="222"/>
        <v/>
      </c>
      <c r="E392" s="181" t="str">
        <f t="shared" ca="1" si="223"/>
        <v/>
      </c>
      <c r="F392" s="197" t="str">
        <f t="shared" ca="1" si="224"/>
        <v/>
      </c>
      <c r="G392" s="197" t="str">
        <f t="shared" si="225"/>
        <v/>
      </c>
      <c r="H392" s="197" t="str">
        <f t="shared" ca="1" si="226"/>
        <v/>
      </c>
      <c r="I392" s="197" t="str">
        <f t="shared" si="227"/>
        <v/>
      </c>
      <c r="J392" s="198" t="str">
        <f t="shared" ca="1" si="228"/>
        <v/>
      </c>
      <c r="K392" s="199" t="str">
        <f t="shared" si="229"/>
        <v/>
      </c>
    </row>
    <row r="393" spans="1:11" hidden="1">
      <c r="B393" s="196" t="str">
        <f t="shared" si="220"/>
        <v/>
      </c>
      <c r="C393" s="104" t="str">
        <f t="shared" ca="1" si="221"/>
        <v/>
      </c>
      <c r="D393" s="180" t="str">
        <f t="shared" ca="1" si="222"/>
        <v/>
      </c>
      <c r="E393" s="181" t="str">
        <f t="shared" ca="1" si="223"/>
        <v/>
      </c>
      <c r="F393" s="197" t="str">
        <f t="shared" ca="1" si="224"/>
        <v/>
      </c>
      <c r="G393" s="197" t="str">
        <f t="shared" si="225"/>
        <v/>
      </c>
      <c r="H393" s="197" t="str">
        <f t="shared" ca="1" si="226"/>
        <v/>
      </c>
      <c r="I393" s="197" t="str">
        <f t="shared" si="227"/>
        <v/>
      </c>
      <c r="J393" s="198" t="str">
        <f t="shared" ca="1" si="228"/>
        <v/>
      </c>
      <c r="K393" s="199" t="str">
        <f t="shared" si="229"/>
        <v/>
      </c>
    </row>
    <row r="394" spans="1:11" hidden="1">
      <c r="B394" s="196" t="str">
        <f t="shared" si="220"/>
        <v/>
      </c>
      <c r="C394" s="104" t="str">
        <f t="shared" ca="1" si="221"/>
        <v/>
      </c>
      <c r="D394" s="180" t="str">
        <f t="shared" ca="1" si="222"/>
        <v/>
      </c>
      <c r="E394" s="181" t="str">
        <f t="shared" ca="1" si="223"/>
        <v/>
      </c>
      <c r="F394" s="197" t="str">
        <f t="shared" ca="1" si="224"/>
        <v/>
      </c>
      <c r="G394" s="197" t="str">
        <f t="shared" si="225"/>
        <v/>
      </c>
      <c r="H394" s="197" t="str">
        <f t="shared" ca="1" si="226"/>
        <v/>
      </c>
      <c r="I394" s="197" t="str">
        <f t="shared" si="227"/>
        <v/>
      </c>
      <c r="J394" s="198" t="str">
        <f t="shared" ca="1" si="228"/>
        <v/>
      </c>
      <c r="K394" s="199" t="str">
        <f t="shared" si="229"/>
        <v/>
      </c>
    </row>
    <row r="395" spans="1:11" s="233" customFormat="1">
      <c r="A395" s="241" t="s">
        <v>261</v>
      </c>
      <c r="B395" s="241"/>
      <c r="C395" s="241"/>
      <c r="D395" s="242">
        <f ca="1">SUM(D300:D394)</f>
        <v>17</v>
      </c>
      <c r="E395" s="242">
        <f ca="1">IFERROR(SUMPRODUCT(D300:D394,$E300:$E394)/$D395,0)</f>
        <v>987.41176470588232</v>
      </c>
      <c r="F395" s="243">
        <f ca="1">IFERROR(SUMPRODUCT(F300:F394,$D300:$D394)/$D395,0)</f>
        <v>1005.8235294117648</v>
      </c>
      <c r="G395" s="243">
        <f ca="1">IFERROR(SUMPRODUCT(G300:G394,$D300:$D394)/$D395,0)</f>
        <v>0</v>
      </c>
      <c r="H395" s="243">
        <f ca="1">IFERROR(SUMPRODUCT(H300:H394,$D300:$D394)/$D395,0)</f>
        <v>1005.8235294117648</v>
      </c>
      <c r="I395" s="243">
        <f ca="1">IFERROR(SUMPRODUCT(I300:I394,$D300:$D394)/$D395,0)</f>
        <v>-45.882352941176471</v>
      </c>
      <c r="J395" s="244">
        <f ca="1">IFERROR(SUMPRODUCT(J300:J394,$D300:$D394)/$D395,0)</f>
        <v>959.94117647058829</v>
      </c>
      <c r="K395" s="245">
        <f ca="1">IFERROR(J395/$E395,0)</f>
        <v>0.97217919694983923</v>
      </c>
    </row>
    <row r="396" spans="1:11">
      <c r="A396" s="196"/>
      <c r="B396" s="196"/>
      <c r="C396" s="4"/>
      <c r="D396" s="202"/>
      <c r="E396" s="201"/>
      <c r="F396" s="203"/>
      <c r="G396" s="203"/>
      <c r="H396" s="203"/>
      <c r="I396" s="203"/>
      <c r="J396" s="204"/>
      <c r="K396" s="205"/>
    </row>
    <row r="397" spans="1:11">
      <c r="A397" s="206" t="s">
        <v>109</v>
      </c>
      <c r="B397" s="206"/>
      <c r="C397" s="206"/>
      <c r="D397" s="207"/>
      <c r="E397" s="207"/>
      <c r="F397" s="208"/>
      <c r="G397" s="208"/>
      <c r="H397" s="208"/>
      <c r="I397" s="208"/>
      <c r="J397" s="209"/>
      <c r="K397" s="210"/>
    </row>
    <row r="398" spans="1:11">
      <c r="A398" s="196" t="s">
        <v>21</v>
      </c>
      <c r="B398" s="196" t="str">
        <f t="shared" ref="B398:B405" si="230">IF(A398="","","4 Bedroom")</f>
        <v>4 Bedroom</v>
      </c>
      <c r="C398" s="104">
        <f t="shared" ref="C398:C405" ca="1" si="231">IF($A398="","",IFERROR(INDIRECT("'"&amp;$A398&amp;"'!$B$14"),0))</f>
        <v>3</v>
      </c>
      <c r="D398" s="180">
        <f t="shared" ref="D398:D405" ca="1" si="232">IF($A398="","",IFERROR(SUMIF(INDIRECT("'"&amp;$A398&amp;"'!A87:A92"),$B398,INDIRECT("'"&amp;$A398&amp;"'!F87:F92")),0))</f>
        <v>90</v>
      </c>
      <c r="E398" s="181">
        <f t="shared" ref="E398:E405" ca="1" si="233">IF($A398="","",IFERROR(SUMIF(INDIRECT("'"&amp;$A398&amp;"'!A87:A92"),$B398,INDIRECT("'"&amp;$A398&amp;"'!G87:G92")),0))</f>
        <v>1390.3999999999999</v>
      </c>
      <c r="F398" s="197">
        <f t="shared" ref="F398:F405" ca="1" si="234">IF($A398="","",IFERROR(SUMIF(INDIRECT("'"&amp;$A398&amp;"'!A87:A92"),$B398,INDIRECT("'"&amp;$A398&amp;"'!I87:I92")),0))</f>
        <v>0</v>
      </c>
      <c r="G398" s="197">
        <f t="shared" ref="G398:G405" ca="1" si="235">IF($A398="","",H398-F398)</f>
        <v>0</v>
      </c>
      <c r="H398" s="197">
        <f t="shared" ref="H398:H405" ca="1" si="236">IF($A398="","",IFERROR(SUMIF(INDIRECT("'"&amp;$A398&amp;"'!A87:A92"),$B398,INDIRECT("'"&amp;$A398&amp;"'!M87:M92")),0))</f>
        <v>0</v>
      </c>
      <c r="I398" s="197">
        <f t="shared" ref="I398:I405" ca="1" si="237">IF($A398="","",J398-H398)</f>
        <v>-45</v>
      </c>
      <c r="J398" s="198">
        <f t="shared" ref="J398:J405" ca="1" si="238">IF($A398="","",IFERROR(SUMIF(INDIRECT("'"&amp;$A398&amp;"'!A87:A92"),$B398,INDIRECT("'"&amp;$A398&amp;"'!V87:V92")),0))</f>
        <v>-45</v>
      </c>
      <c r="K398" s="199">
        <f t="shared" ref="K398:K405" ca="1" si="239">IF($A398="","",IFERROR(J398/E398,0))</f>
        <v>-3.2364787111622557E-2</v>
      </c>
    </row>
    <row r="399" spans="1:11">
      <c r="A399" s="196" t="s">
        <v>24</v>
      </c>
      <c r="B399" s="196" t="str">
        <f t="shared" si="230"/>
        <v>4 Bedroom</v>
      </c>
      <c r="C399" s="104">
        <f t="shared" ca="1" si="231"/>
        <v>4</v>
      </c>
      <c r="D399" s="180">
        <f t="shared" ca="1" si="232"/>
        <v>112</v>
      </c>
      <c r="E399" s="181">
        <f t="shared" ca="1" si="233"/>
        <v>1382.3928571428571</v>
      </c>
      <c r="F399" s="197">
        <f t="shared" ca="1" si="234"/>
        <v>922.21428571428555</v>
      </c>
      <c r="G399" s="197">
        <f t="shared" ca="1" si="235"/>
        <v>0</v>
      </c>
      <c r="H399" s="197">
        <f t="shared" ca="1" si="236"/>
        <v>922.21428571428555</v>
      </c>
      <c r="I399" s="197">
        <f t="shared" ca="1" si="237"/>
        <v>-60</v>
      </c>
      <c r="J399" s="198">
        <f t="shared" ca="1" si="238"/>
        <v>862.21428571428555</v>
      </c>
      <c r="K399" s="199">
        <f t="shared" ca="1" si="239"/>
        <v>0.62371147337690847</v>
      </c>
    </row>
    <row r="400" spans="1:11">
      <c r="A400" s="196" t="s">
        <v>28</v>
      </c>
      <c r="B400" s="196" t="str">
        <f t="shared" si="230"/>
        <v>4 Bedroom</v>
      </c>
      <c r="C400" s="104">
        <f t="shared" ca="1" si="231"/>
        <v>4</v>
      </c>
      <c r="D400" s="180">
        <f t="shared" ca="1" si="232"/>
        <v>120</v>
      </c>
      <c r="E400" s="181">
        <f t="shared" ca="1" si="233"/>
        <v>1591.4</v>
      </c>
      <c r="F400" s="197">
        <f t="shared" ca="1" si="234"/>
        <v>843.5</v>
      </c>
      <c r="G400" s="197">
        <f t="shared" ca="1" si="235"/>
        <v>0</v>
      </c>
      <c r="H400" s="197">
        <f t="shared" ca="1" si="236"/>
        <v>843.5</v>
      </c>
      <c r="I400" s="197">
        <f t="shared" ca="1" si="237"/>
        <v>-51</v>
      </c>
      <c r="J400" s="198">
        <f t="shared" ca="1" si="238"/>
        <v>792.5</v>
      </c>
      <c r="K400" s="199">
        <f t="shared" ca="1" si="239"/>
        <v>0.49798919190649737</v>
      </c>
    </row>
    <row r="401" spans="1:11">
      <c r="A401" s="196" t="s">
        <v>26</v>
      </c>
      <c r="B401" s="196" t="str">
        <f t="shared" si="230"/>
        <v>4 Bedroom</v>
      </c>
      <c r="C401" s="104">
        <f t="shared" ca="1" si="231"/>
        <v>3</v>
      </c>
      <c r="D401" s="180">
        <f t="shared" ca="1" si="232"/>
        <v>146</v>
      </c>
      <c r="E401" s="181">
        <f t="shared" ca="1" si="233"/>
        <v>1408.8356164383561</v>
      </c>
      <c r="F401" s="197">
        <f t="shared" ca="1" si="234"/>
        <v>729.60273972602738</v>
      </c>
      <c r="G401" s="197">
        <f t="shared" ca="1" si="235"/>
        <v>0</v>
      </c>
      <c r="H401" s="197">
        <f t="shared" ca="1" si="236"/>
        <v>729.60273972602738</v>
      </c>
      <c r="I401" s="197">
        <f t="shared" ca="1" si="237"/>
        <v>-58</v>
      </c>
      <c r="J401" s="198">
        <f t="shared" ca="1" si="238"/>
        <v>671.60273972602738</v>
      </c>
      <c r="K401" s="199">
        <f t="shared" ca="1" si="239"/>
        <v>0.47670766687733973</v>
      </c>
    </row>
    <row r="402" spans="1:11">
      <c r="A402" s="196" t="s">
        <v>25</v>
      </c>
      <c r="B402" s="196" t="str">
        <f t="shared" si="230"/>
        <v>4 Bedroom</v>
      </c>
      <c r="C402" s="104">
        <f t="shared" ca="1" si="231"/>
        <v>3</v>
      </c>
      <c r="D402" s="180">
        <f t="shared" ca="1" si="232"/>
        <v>156</v>
      </c>
      <c r="E402" s="181">
        <f t="shared" ca="1" si="233"/>
        <v>1348</v>
      </c>
      <c r="F402" s="197">
        <f t="shared" ca="1" si="234"/>
        <v>865</v>
      </c>
      <c r="G402" s="197">
        <f t="shared" ca="1" si="235"/>
        <v>0</v>
      </c>
      <c r="H402" s="197">
        <f t="shared" ca="1" si="236"/>
        <v>865</v>
      </c>
      <c r="I402" s="197">
        <f t="shared" ca="1" si="237"/>
        <v>-55</v>
      </c>
      <c r="J402" s="198">
        <f t="shared" ca="1" si="238"/>
        <v>810</v>
      </c>
      <c r="K402" s="199">
        <f t="shared" ca="1" si="239"/>
        <v>0.60089020771513357</v>
      </c>
    </row>
    <row r="403" spans="1:11">
      <c r="A403" s="196" t="s">
        <v>22</v>
      </c>
      <c r="B403" s="196" t="str">
        <f t="shared" si="230"/>
        <v>4 Bedroom</v>
      </c>
      <c r="C403" s="104">
        <f t="shared" ca="1" si="231"/>
        <v>3</v>
      </c>
      <c r="D403" s="180">
        <f t="shared" ca="1" si="232"/>
        <v>125</v>
      </c>
      <c r="E403" s="181">
        <f t="shared" ca="1" si="233"/>
        <v>1378.624</v>
      </c>
      <c r="F403" s="197">
        <f t="shared" ca="1" si="234"/>
        <v>983.40000000000009</v>
      </c>
      <c r="G403" s="197">
        <f t="shared" ca="1" si="235"/>
        <v>0</v>
      </c>
      <c r="H403" s="197">
        <f t="shared" ca="1" si="236"/>
        <v>983.40000000000009</v>
      </c>
      <c r="I403" s="197">
        <f t="shared" ca="1" si="237"/>
        <v>-45.000000000000227</v>
      </c>
      <c r="J403" s="198">
        <f t="shared" ca="1" si="238"/>
        <v>938.39999999999986</v>
      </c>
      <c r="K403" s="199">
        <f t="shared" ca="1" si="239"/>
        <v>0.68067870572396816</v>
      </c>
    </row>
    <row r="404" spans="1:11">
      <c r="A404" s="196" t="s">
        <v>23</v>
      </c>
      <c r="B404" s="196" t="str">
        <f t="shared" si="230"/>
        <v>4 Bedroom</v>
      </c>
      <c r="C404" s="104">
        <f t="shared" ca="1" si="231"/>
        <v>5</v>
      </c>
      <c r="D404" s="180">
        <f t="shared" ca="1" si="232"/>
        <v>476</v>
      </c>
      <c r="E404" s="181">
        <f t="shared" ca="1" si="233"/>
        <v>1801.75</v>
      </c>
      <c r="F404" s="197">
        <f t="shared" ca="1" si="234"/>
        <v>1050</v>
      </c>
      <c r="G404" s="197">
        <f t="shared" ca="1" si="235"/>
        <v>0</v>
      </c>
      <c r="H404" s="197">
        <f t="shared" ca="1" si="236"/>
        <v>1050</v>
      </c>
      <c r="I404" s="197">
        <f t="shared" ca="1" si="237"/>
        <v>-44</v>
      </c>
      <c r="J404" s="198">
        <f t="shared" ca="1" si="238"/>
        <v>1006</v>
      </c>
      <c r="K404" s="199">
        <f t="shared" ca="1" si="239"/>
        <v>0.55834605244900792</v>
      </c>
    </row>
    <row r="405" spans="1:11">
      <c r="A405" s="196" t="s">
        <v>27</v>
      </c>
      <c r="B405" s="196" t="str">
        <f t="shared" si="230"/>
        <v>4 Bedroom</v>
      </c>
      <c r="C405" s="104">
        <f t="shared" ca="1" si="231"/>
        <v>4</v>
      </c>
      <c r="D405" s="180">
        <f t="shared" ca="1" si="232"/>
        <v>96</v>
      </c>
      <c r="E405" s="181">
        <f t="shared" ca="1" si="233"/>
        <v>1414.5</v>
      </c>
      <c r="F405" s="197">
        <f t="shared" ca="1" si="234"/>
        <v>949</v>
      </c>
      <c r="G405" s="197">
        <f t="shared" ca="1" si="235"/>
        <v>0</v>
      </c>
      <c r="H405" s="197">
        <f t="shared" ca="1" si="236"/>
        <v>949</v>
      </c>
      <c r="I405" s="197">
        <f t="shared" ca="1" si="237"/>
        <v>-45</v>
      </c>
      <c r="J405" s="198">
        <f t="shared" ca="1" si="238"/>
        <v>904</v>
      </c>
      <c r="K405" s="199">
        <f t="shared" ca="1" si="239"/>
        <v>0.63909508660303993</v>
      </c>
    </row>
    <row r="406" spans="1:11" hidden="1">
      <c r="A406" s="196"/>
      <c r="B406" s="196" t="str">
        <f t="shared" ref="B406" si="240">IF(A406="","","4 Bedroom")</f>
        <v/>
      </c>
      <c r="C406" s="104" t="str">
        <f t="shared" ref="C406" ca="1" si="241">IF($A406="","",IFERROR(INDIRECT("'"&amp;$A406&amp;"'!$B$14"),0))</f>
        <v/>
      </c>
      <c r="D406" s="180" t="str">
        <f t="shared" ref="D406" ca="1" si="242">IF($A406="","",IFERROR(SUMIF(INDIRECT("'"&amp;$A406&amp;"'!A87:A92"),$B406,INDIRECT("'"&amp;$A406&amp;"'!F87:F92")),0))</f>
        <v/>
      </c>
      <c r="E406" s="181" t="str">
        <f t="shared" ref="E406" ca="1" si="243">IF($A406="","",IFERROR(SUMIF(INDIRECT("'"&amp;$A406&amp;"'!A87:A92"),$B406,INDIRECT("'"&amp;$A406&amp;"'!G87:G92")),0))</f>
        <v/>
      </c>
      <c r="F406" s="197" t="str">
        <f t="shared" ref="F406" ca="1" si="244">IF($A406="","",IFERROR(SUMIF(INDIRECT("'"&amp;$A406&amp;"'!A87:A92"),$B406,INDIRECT("'"&amp;$A406&amp;"'!I87:I92")),0))</f>
        <v/>
      </c>
      <c r="G406" s="197" t="str">
        <f t="shared" ref="G406" si="245">IF($A406="","",H406-F406)</f>
        <v/>
      </c>
      <c r="H406" s="197" t="str">
        <f t="shared" ref="H406" ca="1" si="246">IF($A406="","",IFERROR(SUMIF(INDIRECT("'"&amp;$A406&amp;"'!A87:A92"),$B406,INDIRECT("'"&amp;$A406&amp;"'!M87:M92")),0))</f>
        <v/>
      </c>
      <c r="I406" s="197" t="str">
        <f t="shared" ref="I406" si="247">IF($A406="","",J406-H406)</f>
        <v/>
      </c>
      <c r="J406" s="198" t="str">
        <f t="shared" ref="J406" ca="1" si="248">IF($A406="","",IFERROR(SUMIF(INDIRECT("'"&amp;$A406&amp;"'!A87:A92"),$B406,INDIRECT("'"&amp;$A406&amp;"'!V87:V92")),0))</f>
        <v/>
      </c>
      <c r="K406" s="199" t="str">
        <f t="shared" ref="K406" si="249">IF($A406="","",IFERROR(J406/E406,0))</f>
        <v/>
      </c>
    </row>
    <row r="407" spans="1:11" hidden="1">
      <c r="A407" s="196"/>
      <c r="B407" s="196" t="str">
        <f t="shared" ref="B407:B445" si="250">IF(A407="","","4 Bedroom")</f>
        <v/>
      </c>
      <c r="C407" s="104" t="str">
        <f t="shared" ref="C407:C445" ca="1" si="251">IF($A407="","",IFERROR(INDIRECT("'"&amp;$A407&amp;"'!$B$14"),0))</f>
        <v/>
      </c>
      <c r="D407" s="180" t="str">
        <f t="shared" ref="D407:D445" ca="1" si="252">IF($A407="","",IFERROR(SUMIF(INDIRECT("'"&amp;$A407&amp;"'!A87:A92"),$B407,INDIRECT("'"&amp;$A407&amp;"'!F87:F92")),0))</f>
        <v/>
      </c>
      <c r="E407" s="181" t="str">
        <f t="shared" ref="E407:E445" ca="1" si="253">IF($A407="","",IFERROR(SUMIF(INDIRECT("'"&amp;$A407&amp;"'!A87:A92"),$B407,INDIRECT("'"&amp;$A407&amp;"'!G87:G92")),0))</f>
        <v/>
      </c>
      <c r="F407" s="197" t="str">
        <f t="shared" ref="F407:F445" ca="1" si="254">IF($A407="","",IFERROR(SUMIF(INDIRECT("'"&amp;$A407&amp;"'!A87:A92"),$B407,INDIRECT("'"&amp;$A407&amp;"'!I87:I92")),0))</f>
        <v/>
      </c>
      <c r="G407" s="197" t="str">
        <f t="shared" ref="G407:G445" si="255">IF($A407="","",H407-F407)</f>
        <v/>
      </c>
      <c r="H407" s="197" t="str">
        <f t="shared" ref="H407:H445" ca="1" si="256">IF($A407="","",IFERROR(SUMIF(INDIRECT("'"&amp;$A407&amp;"'!A87:A92"),$B407,INDIRECT("'"&amp;$A407&amp;"'!M87:M92")),0))</f>
        <v/>
      </c>
      <c r="I407" s="197" t="str">
        <f t="shared" ref="I407:I445" si="257">IF($A407="","",J407-H407)</f>
        <v/>
      </c>
      <c r="J407" s="198" t="str">
        <f t="shared" ref="J407:J445" ca="1" si="258">IF($A407="","",IFERROR(SUMIF(INDIRECT("'"&amp;$A407&amp;"'!A87:A92"),$B407,INDIRECT("'"&amp;$A407&amp;"'!V87:V92")),0))</f>
        <v/>
      </c>
      <c r="K407" s="199" t="str">
        <f t="shared" ref="K407:K445" si="259">IF($A407="","",IFERROR(J407/E407,0))</f>
        <v/>
      </c>
    </row>
    <row r="408" spans="1:11" hidden="1">
      <c r="A408" s="196"/>
      <c r="B408" s="196" t="str">
        <f t="shared" si="250"/>
        <v/>
      </c>
      <c r="C408" s="104" t="str">
        <f t="shared" ca="1" si="251"/>
        <v/>
      </c>
      <c r="D408" s="180" t="str">
        <f t="shared" ca="1" si="252"/>
        <v/>
      </c>
      <c r="E408" s="181" t="str">
        <f t="shared" ca="1" si="253"/>
        <v/>
      </c>
      <c r="F408" s="197" t="str">
        <f t="shared" ca="1" si="254"/>
        <v/>
      </c>
      <c r="G408" s="197" t="str">
        <f t="shared" si="255"/>
        <v/>
      </c>
      <c r="H408" s="197" t="str">
        <f t="shared" ca="1" si="256"/>
        <v/>
      </c>
      <c r="I408" s="197" t="str">
        <f t="shared" si="257"/>
        <v/>
      </c>
      <c r="J408" s="198" t="str">
        <f t="shared" ca="1" si="258"/>
        <v/>
      </c>
      <c r="K408" s="199" t="str">
        <f t="shared" si="259"/>
        <v/>
      </c>
    </row>
    <row r="409" spans="1:11" hidden="1">
      <c r="A409" s="196"/>
      <c r="B409" s="196" t="str">
        <f t="shared" si="250"/>
        <v/>
      </c>
      <c r="C409" s="104" t="str">
        <f t="shared" ca="1" si="251"/>
        <v/>
      </c>
      <c r="D409" s="180" t="str">
        <f t="shared" ca="1" si="252"/>
        <v/>
      </c>
      <c r="E409" s="181" t="str">
        <f t="shared" ca="1" si="253"/>
        <v/>
      </c>
      <c r="F409" s="197" t="str">
        <f t="shared" ca="1" si="254"/>
        <v/>
      </c>
      <c r="G409" s="197" t="str">
        <f t="shared" si="255"/>
        <v/>
      </c>
      <c r="H409" s="197" t="str">
        <f t="shared" ca="1" si="256"/>
        <v/>
      </c>
      <c r="I409" s="197" t="str">
        <f t="shared" si="257"/>
        <v/>
      </c>
      <c r="J409" s="198" t="str">
        <f t="shared" ca="1" si="258"/>
        <v/>
      </c>
      <c r="K409" s="199" t="str">
        <f t="shared" si="259"/>
        <v/>
      </c>
    </row>
    <row r="410" spans="1:11" hidden="1">
      <c r="A410" s="196"/>
      <c r="B410" s="196" t="str">
        <f t="shared" si="250"/>
        <v/>
      </c>
      <c r="C410" s="104" t="str">
        <f t="shared" ca="1" si="251"/>
        <v/>
      </c>
      <c r="D410" s="180" t="str">
        <f t="shared" ca="1" si="252"/>
        <v/>
      </c>
      <c r="E410" s="181" t="str">
        <f t="shared" ca="1" si="253"/>
        <v/>
      </c>
      <c r="F410" s="197" t="str">
        <f t="shared" ca="1" si="254"/>
        <v/>
      </c>
      <c r="G410" s="197" t="str">
        <f t="shared" si="255"/>
        <v/>
      </c>
      <c r="H410" s="197" t="str">
        <f t="shared" ca="1" si="256"/>
        <v/>
      </c>
      <c r="I410" s="197" t="str">
        <f t="shared" si="257"/>
        <v/>
      </c>
      <c r="J410" s="198" t="str">
        <f t="shared" ca="1" si="258"/>
        <v/>
      </c>
      <c r="K410" s="199" t="str">
        <f t="shared" si="259"/>
        <v/>
      </c>
    </row>
    <row r="411" spans="1:11" hidden="1">
      <c r="A411" s="196"/>
      <c r="B411" s="196" t="str">
        <f t="shared" si="250"/>
        <v/>
      </c>
      <c r="C411" s="104" t="str">
        <f t="shared" ca="1" si="251"/>
        <v/>
      </c>
      <c r="D411" s="180" t="str">
        <f t="shared" ca="1" si="252"/>
        <v/>
      </c>
      <c r="E411" s="181" t="str">
        <f t="shared" ca="1" si="253"/>
        <v/>
      </c>
      <c r="F411" s="197" t="str">
        <f t="shared" ca="1" si="254"/>
        <v/>
      </c>
      <c r="G411" s="197" t="str">
        <f t="shared" si="255"/>
        <v/>
      </c>
      <c r="H411" s="197" t="str">
        <f t="shared" ca="1" si="256"/>
        <v/>
      </c>
      <c r="I411" s="197" t="str">
        <f t="shared" si="257"/>
        <v/>
      </c>
      <c r="J411" s="198" t="str">
        <f t="shared" ca="1" si="258"/>
        <v/>
      </c>
      <c r="K411" s="199" t="str">
        <f t="shared" si="259"/>
        <v/>
      </c>
    </row>
    <row r="412" spans="1:11" hidden="1">
      <c r="A412" s="196"/>
      <c r="B412" s="196" t="str">
        <f t="shared" si="250"/>
        <v/>
      </c>
      <c r="C412" s="104" t="str">
        <f t="shared" ca="1" si="251"/>
        <v/>
      </c>
      <c r="D412" s="180" t="str">
        <f t="shared" ca="1" si="252"/>
        <v/>
      </c>
      <c r="E412" s="181" t="str">
        <f t="shared" ca="1" si="253"/>
        <v/>
      </c>
      <c r="F412" s="197" t="str">
        <f t="shared" ca="1" si="254"/>
        <v/>
      </c>
      <c r="G412" s="197" t="str">
        <f t="shared" si="255"/>
        <v/>
      </c>
      <c r="H412" s="197" t="str">
        <f t="shared" ca="1" si="256"/>
        <v/>
      </c>
      <c r="I412" s="197" t="str">
        <f t="shared" si="257"/>
        <v/>
      </c>
      <c r="J412" s="198" t="str">
        <f t="shared" ca="1" si="258"/>
        <v/>
      </c>
      <c r="K412" s="199" t="str">
        <f t="shared" si="259"/>
        <v/>
      </c>
    </row>
    <row r="413" spans="1:11" hidden="1">
      <c r="A413" s="196"/>
      <c r="B413" s="196" t="str">
        <f t="shared" si="250"/>
        <v/>
      </c>
      <c r="C413" s="104" t="str">
        <f t="shared" ca="1" si="251"/>
        <v/>
      </c>
      <c r="D413" s="180" t="str">
        <f t="shared" ca="1" si="252"/>
        <v/>
      </c>
      <c r="E413" s="181" t="str">
        <f t="shared" ca="1" si="253"/>
        <v/>
      </c>
      <c r="F413" s="197" t="str">
        <f t="shared" ca="1" si="254"/>
        <v/>
      </c>
      <c r="G413" s="197" t="str">
        <f t="shared" si="255"/>
        <v/>
      </c>
      <c r="H413" s="197" t="str">
        <f t="shared" ca="1" si="256"/>
        <v/>
      </c>
      <c r="I413" s="197" t="str">
        <f t="shared" si="257"/>
        <v/>
      </c>
      <c r="J413" s="198" t="str">
        <f t="shared" ca="1" si="258"/>
        <v/>
      </c>
      <c r="K413" s="199" t="str">
        <f t="shared" si="259"/>
        <v/>
      </c>
    </row>
    <row r="414" spans="1:11" hidden="1">
      <c r="A414" s="196"/>
      <c r="B414" s="196" t="str">
        <f t="shared" si="250"/>
        <v/>
      </c>
      <c r="C414" s="104" t="str">
        <f t="shared" ca="1" si="251"/>
        <v/>
      </c>
      <c r="D414" s="180" t="str">
        <f t="shared" ca="1" si="252"/>
        <v/>
      </c>
      <c r="E414" s="181" t="str">
        <f t="shared" ca="1" si="253"/>
        <v/>
      </c>
      <c r="F414" s="197" t="str">
        <f t="shared" ca="1" si="254"/>
        <v/>
      </c>
      <c r="G414" s="197" t="str">
        <f t="shared" si="255"/>
        <v/>
      </c>
      <c r="H414" s="197" t="str">
        <f t="shared" ca="1" si="256"/>
        <v/>
      </c>
      <c r="I414" s="197" t="str">
        <f t="shared" si="257"/>
        <v/>
      </c>
      <c r="J414" s="198" t="str">
        <f t="shared" ca="1" si="258"/>
        <v/>
      </c>
      <c r="K414" s="199" t="str">
        <f t="shared" si="259"/>
        <v/>
      </c>
    </row>
    <row r="415" spans="1:11" hidden="1">
      <c r="A415" s="196"/>
      <c r="B415" s="196" t="str">
        <f t="shared" si="250"/>
        <v/>
      </c>
      <c r="C415" s="104" t="str">
        <f t="shared" ca="1" si="251"/>
        <v/>
      </c>
      <c r="D415" s="180" t="str">
        <f t="shared" ca="1" si="252"/>
        <v/>
      </c>
      <c r="E415" s="181" t="str">
        <f t="shared" ca="1" si="253"/>
        <v/>
      </c>
      <c r="F415" s="197" t="str">
        <f t="shared" ca="1" si="254"/>
        <v/>
      </c>
      <c r="G415" s="197" t="str">
        <f t="shared" si="255"/>
        <v/>
      </c>
      <c r="H415" s="197" t="str">
        <f t="shared" ca="1" si="256"/>
        <v/>
      </c>
      <c r="I415" s="197" t="str">
        <f t="shared" si="257"/>
        <v/>
      </c>
      <c r="J415" s="198" t="str">
        <f t="shared" ca="1" si="258"/>
        <v/>
      </c>
      <c r="K415" s="199" t="str">
        <f t="shared" si="259"/>
        <v/>
      </c>
    </row>
    <row r="416" spans="1:11" hidden="1">
      <c r="A416" s="196"/>
      <c r="B416" s="196" t="str">
        <f t="shared" si="250"/>
        <v/>
      </c>
      <c r="C416" s="104" t="str">
        <f t="shared" ca="1" si="251"/>
        <v/>
      </c>
      <c r="D416" s="180" t="str">
        <f t="shared" ca="1" si="252"/>
        <v/>
      </c>
      <c r="E416" s="181" t="str">
        <f t="shared" ca="1" si="253"/>
        <v/>
      </c>
      <c r="F416" s="197" t="str">
        <f t="shared" ca="1" si="254"/>
        <v/>
      </c>
      <c r="G416" s="197" t="str">
        <f t="shared" si="255"/>
        <v/>
      </c>
      <c r="H416" s="197" t="str">
        <f t="shared" ca="1" si="256"/>
        <v/>
      </c>
      <c r="I416" s="197" t="str">
        <f t="shared" si="257"/>
        <v/>
      </c>
      <c r="J416" s="198" t="str">
        <f t="shared" ca="1" si="258"/>
        <v/>
      </c>
      <c r="K416" s="199" t="str">
        <f t="shared" si="259"/>
        <v/>
      </c>
    </row>
    <row r="417" spans="1:11" hidden="1">
      <c r="A417" s="196"/>
      <c r="B417" s="196" t="str">
        <f t="shared" si="250"/>
        <v/>
      </c>
      <c r="C417" s="104" t="str">
        <f t="shared" ca="1" si="251"/>
        <v/>
      </c>
      <c r="D417" s="180" t="str">
        <f t="shared" ca="1" si="252"/>
        <v/>
      </c>
      <c r="E417" s="181" t="str">
        <f t="shared" ca="1" si="253"/>
        <v/>
      </c>
      <c r="F417" s="197" t="str">
        <f t="shared" ca="1" si="254"/>
        <v/>
      </c>
      <c r="G417" s="197" t="str">
        <f t="shared" si="255"/>
        <v/>
      </c>
      <c r="H417" s="197" t="str">
        <f t="shared" ca="1" si="256"/>
        <v/>
      </c>
      <c r="I417" s="197" t="str">
        <f t="shared" si="257"/>
        <v/>
      </c>
      <c r="J417" s="198" t="str">
        <f t="shared" ca="1" si="258"/>
        <v/>
      </c>
      <c r="K417" s="199" t="str">
        <f t="shared" si="259"/>
        <v/>
      </c>
    </row>
    <row r="418" spans="1:11" hidden="1">
      <c r="A418" s="196"/>
      <c r="B418" s="196" t="str">
        <f t="shared" si="250"/>
        <v/>
      </c>
      <c r="C418" s="104" t="str">
        <f t="shared" ca="1" si="251"/>
        <v/>
      </c>
      <c r="D418" s="180" t="str">
        <f t="shared" ca="1" si="252"/>
        <v/>
      </c>
      <c r="E418" s="181" t="str">
        <f t="shared" ca="1" si="253"/>
        <v/>
      </c>
      <c r="F418" s="197" t="str">
        <f t="shared" ca="1" si="254"/>
        <v/>
      </c>
      <c r="G418" s="197" t="str">
        <f t="shared" si="255"/>
        <v/>
      </c>
      <c r="H418" s="197" t="str">
        <f t="shared" ca="1" si="256"/>
        <v/>
      </c>
      <c r="I418" s="197" t="str">
        <f t="shared" si="257"/>
        <v/>
      </c>
      <c r="J418" s="198" t="str">
        <f t="shared" ca="1" si="258"/>
        <v/>
      </c>
      <c r="K418" s="199" t="str">
        <f t="shared" si="259"/>
        <v/>
      </c>
    </row>
    <row r="419" spans="1:11" hidden="1">
      <c r="A419" s="196"/>
      <c r="B419" s="196" t="str">
        <f t="shared" si="250"/>
        <v/>
      </c>
      <c r="C419" s="104" t="str">
        <f t="shared" ca="1" si="251"/>
        <v/>
      </c>
      <c r="D419" s="180" t="str">
        <f t="shared" ca="1" si="252"/>
        <v/>
      </c>
      <c r="E419" s="181" t="str">
        <f t="shared" ca="1" si="253"/>
        <v/>
      </c>
      <c r="F419" s="197" t="str">
        <f t="shared" ca="1" si="254"/>
        <v/>
      </c>
      <c r="G419" s="197" t="str">
        <f t="shared" si="255"/>
        <v/>
      </c>
      <c r="H419" s="197" t="str">
        <f t="shared" ca="1" si="256"/>
        <v/>
      </c>
      <c r="I419" s="197" t="str">
        <f t="shared" si="257"/>
        <v/>
      </c>
      <c r="J419" s="198" t="str">
        <f t="shared" ca="1" si="258"/>
        <v/>
      </c>
      <c r="K419" s="199" t="str">
        <f t="shared" si="259"/>
        <v/>
      </c>
    </row>
    <row r="420" spans="1:11" hidden="1">
      <c r="A420" s="196"/>
      <c r="B420" s="196" t="str">
        <f t="shared" si="250"/>
        <v/>
      </c>
      <c r="C420" s="104" t="str">
        <f t="shared" ca="1" si="251"/>
        <v/>
      </c>
      <c r="D420" s="180" t="str">
        <f t="shared" ca="1" si="252"/>
        <v/>
      </c>
      <c r="E420" s="181" t="str">
        <f t="shared" ca="1" si="253"/>
        <v/>
      </c>
      <c r="F420" s="197" t="str">
        <f t="shared" ca="1" si="254"/>
        <v/>
      </c>
      <c r="G420" s="197" t="str">
        <f t="shared" si="255"/>
        <v/>
      </c>
      <c r="H420" s="197" t="str">
        <f t="shared" ca="1" si="256"/>
        <v/>
      </c>
      <c r="I420" s="197" t="str">
        <f t="shared" si="257"/>
        <v/>
      </c>
      <c r="J420" s="198" t="str">
        <f t="shared" ca="1" si="258"/>
        <v/>
      </c>
      <c r="K420" s="199" t="str">
        <f t="shared" si="259"/>
        <v/>
      </c>
    </row>
    <row r="421" spans="1:11" hidden="1">
      <c r="A421" s="196"/>
      <c r="B421" s="196" t="str">
        <f t="shared" si="250"/>
        <v/>
      </c>
      <c r="C421" s="104" t="str">
        <f t="shared" ca="1" si="251"/>
        <v/>
      </c>
      <c r="D421" s="180" t="str">
        <f t="shared" ca="1" si="252"/>
        <v/>
      </c>
      <c r="E421" s="181" t="str">
        <f t="shared" ca="1" si="253"/>
        <v/>
      </c>
      <c r="F421" s="197" t="str">
        <f t="shared" ca="1" si="254"/>
        <v/>
      </c>
      <c r="G421" s="197" t="str">
        <f t="shared" si="255"/>
        <v/>
      </c>
      <c r="H421" s="197" t="str">
        <f t="shared" ca="1" si="256"/>
        <v/>
      </c>
      <c r="I421" s="197" t="str">
        <f t="shared" si="257"/>
        <v/>
      </c>
      <c r="J421" s="198" t="str">
        <f t="shared" ca="1" si="258"/>
        <v/>
      </c>
      <c r="K421" s="199" t="str">
        <f t="shared" si="259"/>
        <v/>
      </c>
    </row>
    <row r="422" spans="1:11" hidden="1">
      <c r="A422" s="196"/>
      <c r="B422" s="196" t="str">
        <f t="shared" si="250"/>
        <v/>
      </c>
      <c r="C422" s="104" t="str">
        <f t="shared" ca="1" si="251"/>
        <v/>
      </c>
      <c r="D422" s="180" t="str">
        <f t="shared" ca="1" si="252"/>
        <v/>
      </c>
      <c r="E422" s="181" t="str">
        <f t="shared" ca="1" si="253"/>
        <v/>
      </c>
      <c r="F422" s="197" t="str">
        <f t="shared" ca="1" si="254"/>
        <v/>
      </c>
      <c r="G422" s="197" t="str">
        <f t="shared" si="255"/>
        <v/>
      </c>
      <c r="H422" s="197" t="str">
        <f t="shared" ca="1" si="256"/>
        <v/>
      </c>
      <c r="I422" s="197" t="str">
        <f t="shared" si="257"/>
        <v/>
      </c>
      <c r="J422" s="198" t="str">
        <f t="shared" ca="1" si="258"/>
        <v/>
      </c>
      <c r="K422" s="199" t="str">
        <f t="shared" si="259"/>
        <v/>
      </c>
    </row>
    <row r="423" spans="1:11" hidden="1">
      <c r="A423" s="196"/>
      <c r="B423" s="196" t="str">
        <f t="shared" si="250"/>
        <v/>
      </c>
      <c r="C423" s="104" t="str">
        <f t="shared" ca="1" si="251"/>
        <v/>
      </c>
      <c r="D423" s="180" t="str">
        <f t="shared" ca="1" si="252"/>
        <v/>
      </c>
      <c r="E423" s="181" t="str">
        <f t="shared" ca="1" si="253"/>
        <v/>
      </c>
      <c r="F423" s="197" t="str">
        <f t="shared" ca="1" si="254"/>
        <v/>
      </c>
      <c r="G423" s="197" t="str">
        <f t="shared" si="255"/>
        <v/>
      </c>
      <c r="H423" s="197" t="str">
        <f t="shared" ca="1" si="256"/>
        <v/>
      </c>
      <c r="I423" s="197" t="str">
        <f t="shared" si="257"/>
        <v/>
      </c>
      <c r="J423" s="198" t="str">
        <f t="shared" ca="1" si="258"/>
        <v/>
      </c>
      <c r="K423" s="199" t="str">
        <f t="shared" si="259"/>
        <v/>
      </c>
    </row>
    <row r="424" spans="1:11" hidden="1">
      <c r="A424" s="196"/>
      <c r="B424" s="196" t="str">
        <f t="shared" si="250"/>
        <v/>
      </c>
      <c r="C424" s="104" t="str">
        <f t="shared" ca="1" si="251"/>
        <v/>
      </c>
      <c r="D424" s="180" t="str">
        <f t="shared" ca="1" si="252"/>
        <v/>
      </c>
      <c r="E424" s="181" t="str">
        <f t="shared" ca="1" si="253"/>
        <v/>
      </c>
      <c r="F424" s="197" t="str">
        <f t="shared" ca="1" si="254"/>
        <v/>
      </c>
      <c r="G424" s="197" t="str">
        <f t="shared" si="255"/>
        <v/>
      </c>
      <c r="H424" s="197" t="str">
        <f t="shared" ca="1" si="256"/>
        <v/>
      </c>
      <c r="I424" s="197" t="str">
        <f t="shared" si="257"/>
        <v/>
      </c>
      <c r="J424" s="198" t="str">
        <f t="shared" ca="1" si="258"/>
        <v/>
      </c>
      <c r="K424" s="199" t="str">
        <f t="shared" si="259"/>
        <v/>
      </c>
    </row>
    <row r="425" spans="1:11" hidden="1">
      <c r="A425" s="196"/>
      <c r="B425" s="196" t="str">
        <f t="shared" si="250"/>
        <v/>
      </c>
      <c r="C425" s="104" t="str">
        <f t="shared" ca="1" si="251"/>
        <v/>
      </c>
      <c r="D425" s="180" t="str">
        <f t="shared" ca="1" si="252"/>
        <v/>
      </c>
      <c r="E425" s="181" t="str">
        <f t="shared" ca="1" si="253"/>
        <v/>
      </c>
      <c r="F425" s="197" t="str">
        <f t="shared" ca="1" si="254"/>
        <v/>
      </c>
      <c r="G425" s="197" t="str">
        <f t="shared" si="255"/>
        <v/>
      </c>
      <c r="H425" s="197" t="str">
        <f t="shared" ca="1" si="256"/>
        <v/>
      </c>
      <c r="I425" s="197" t="str">
        <f t="shared" si="257"/>
        <v/>
      </c>
      <c r="J425" s="198" t="str">
        <f t="shared" ca="1" si="258"/>
        <v/>
      </c>
      <c r="K425" s="199" t="str">
        <f t="shared" si="259"/>
        <v/>
      </c>
    </row>
    <row r="426" spans="1:11" hidden="1">
      <c r="A426" s="196"/>
      <c r="B426" s="196" t="str">
        <f t="shared" si="250"/>
        <v/>
      </c>
      <c r="C426" s="104" t="str">
        <f t="shared" ca="1" si="251"/>
        <v/>
      </c>
      <c r="D426" s="180" t="str">
        <f t="shared" ca="1" si="252"/>
        <v/>
      </c>
      <c r="E426" s="181" t="str">
        <f t="shared" ca="1" si="253"/>
        <v/>
      </c>
      <c r="F426" s="197" t="str">
        <f t="shared" ca="1" si="254"/>
        <v/>
      </c>
      <c r="G426" s="197" t="str">
        <f t="shared" si="255"/>
        <v/>
      </c>
      <c r="H426" s="197" t="str">
        <f t="shared" ca="1" si="256"/>
        <v/>
      </c>
      <c r="I426" s="197" t="str">
        <f t="shared" si="257"/>
        <v/>
      </c>
      <c r="J426" s="198" t="str">
        <f t="shared" ca="1" si="258"/>
        <v/>
      </c>
      <c r="K426" s="199" t="str">
        <f t="shared" si="259"/>
        <v/>
      </c>
    </row>
    <row r="427" spans="1:11" hidden="1">
      <c r="A427" s="196"/>
      <c r="B427" s="196" t="str">
        <f t="shared" si="250"/>
        <v/>
      </c>
      <c r="C427" s="104" t="str">
        <f t="shared" ca="1" si="251"/>
        <v/>
      </c>
      <c r="D427" s="180" t="str">
        <f t="shared" ca="1" si="252"/>
        <v/>
      </c>
      <c r="E427" s="181" t="str">
        <f t="shared" ca="1" si="253"/>
        <v/>
      </c>
      <c r="F427" s="197" t="str">
        <f t="shared" ca="1" si="254"/>
        <v/>
      </c>
      <c r="G427" s="197" t="str">
        <f t="shared" si="255"/>
        <v/>
      </c>
      <c r="H427" s="197" t="str">
        <f t="shared" ca="1" si="256"/>
        <v/>
      </c>
      <c r="I427" s="197" t="str">
        <f t="shared" si="257"/>
        <v/>
      </c>
      <c r="J427" s="198" t="str">
        <f t="shared" ca="1" si="258"/>
        <v/>
      </c>
      <c r="K427" s="199" t="str">
        <f t="shared" si="259"/>
        <v/>
      </c>
    </row>
    <row r="428" spans="1:11" hidden="1">
      <c r="A428" s="196"/>
      <c r="B428" s="196" t="str">
        <f t="shared" si="250"/>
        <v/>
      </c>
      <c r="C428" s="104" t="str">
        <f t="shared" ca="1" si="251"/>
        <v/>
      </c>
      <c r="D428" s="180" t="str">
        <f t="shared" ca="1" si="252"/>
        <v/>
      </c>
      <c r="E428" s="181" t="str">
        <f t="shared" ca="1" si="253"/>
        <v/>
      </c>
      <c r="F428" s="197" t="str">
        <f t="shared" ca="1" si="254"/>
        <v/>
      </c>
      <c r="G428" s="197" t="str">
        <f t="shared" si="255"/>
        <v/>
      </c>
      <c r="H428" s="197" t="str">
        <f t="shared" ca="1" si="256"/>
        <v/>
      </c>
      <c r="I428" s="197" t="str">
        <f t="shared" si="257"/>
        <v/>
      </c>
      <c r="J428" s="198" t="str">
        <f t="shared" ca="1" si="258"/>
        <v/>
      </c>
      <c r="K428" s="199" t="str">
        <f t="shared" si="259"/>
        <v/>
      </c>
    </row>
    <row r="429" spans="1:11" hidden="1">
      <c r="A429" s="196"/>
      <c r="B429" s="196" t="str">
        <f t="shared" si="250"/>
        <v/>
      </c>
      <c r="C429" s="104" t="str">
        <f t="shared" ca="1" si="251"/>
        <v/>
      </c>
      <c r="D429" s="180" t="str">
        <f t="shared" ca="1" si="252"/>
        <v/>
      </c>
      <c r="E429" s="181" t="str">
        <f t="shared" ca="1" si="253"/>
        <v/>
      </c>
      <c r="F429" s="197" t="str">
        <f t="shared" ca="1" si="254"/>
        <v/>
      </c>
      <c r="G429" s="197" t="str">
        <f t="shared" si="255"/>
        <v/>
      </c>
      <c r="H429" s="197" t="str">
        <f t="shared" ca="1" si="256"/>
        <v/>
      </c>
      <c r="I429" s="197" t="str">
        <f t="shared" si="257"/>
        <v/>
      </c>
      <c r="J429" s="198" t="str">
        <f t="shared" ca="1" si="258"/>
        <v/>
      </c>
      <c r="K429" s="199" t="str">
        <f t="shared" si="259"/>
        <v/>
      </c>
    </row>
    <row r="430" spans="1:11" hidden="1">
      <c r="A430" s="196"/>
      <c r="B430" s="196" t="str">
        <f t="shared" si="250"/>
        <v/>
      </c>
      <c r="C430" s="104" t="str">
        <f t="shared" ca="1" si="251"/>
        <v/>
      </c>
      <c r="D430" s="180" t="str">
        <f t="shared" ca="1" si="252"/>
        <v/>
      </c>
      <c r="E430" s="181" t="str">
        <f t="shared" ca="1" si="253"/>
        <v/>
      </c>
      <c r="F430" s="197" t="str">
        <f t="shared" ca="1" si="254"/>
        <v/>
      </c>
      <c r="G430" s="197" t="str">
        <f t="shared" si="255"/>
        <v/>
      </c>
      <c r="H430" s="197" t="str">
        <f t="shared" ca="1" si="256"/>
        <v/>
      </c>
      <c r="I430" s="197" t="str">
        <f t="shared" si="257"/>
        <v/>
      </c>
      <c r="J430" s="198" t="str">
        <f t="shared" ca="1" si="258"/>
        <v/>
      </c>
      <c r="K430" s="199" t="str">
        <f t="shared" si="259"/>
        <v/>
      </c>
    </row>
    <row r="431" spans="1:11" hidden="1">
      <c r="A431" s="196"/>
      <c r="B431" s="196" t="str">
        <f t="shared" si="250"/>
        <v/>
      </c>
      <c r="C431" s="104" t="str">
        <f t="shared" ca="1" si="251"/>
        <v/>
      </c>
      <c r="D431" s="180" t="str">
        <f t="shared" ca="1" si="252"/>
        <v/>
      </c>
      <c r="E431" s="181" t="str">
        <f t="shared" ca="1" si="253"/>
        <v/>
      </c>
      <c r="F431" s="197" t="str">
        <f t="shared" ca="1" si="254"/>
        <v/>
      </c>
      <c r="G431" s="197" t="str">
        <f t="shared" si="255"/>
        <v/>
      </c>
      <c r="H431" s="197" t="str">
        <f t="shared" ca="1" si="256"/>
        <v/>
      </c>
      <c r="I431" s="197" t="str">
        <f t="shared" si="257"/>
        <v/>
      </c>
      <c r="J431" s="198" t="str">
        <f t="shared" ca="1" si="258"/>
        <v/>
      </c>
      <c r="K431" s="199" t="str">
        <f t="shared" si="259"/>
        <v/>
      </c>
    </row>
    <row r="432" spans="1:11" hidden="1">
      <c r="A432" s="196"/>
      <c r="B432" s="196" t="str">
        <f t="shared" si="250"/>
        <v/>
      </c>
      <c r="C432" s="104" t="str">
        <f t="shared" ca="1" si="251"/>
        <v/>
      </c>
      <c r="D432" s="180" t="str">
        <f t="shared" ca="1" si="252"/>
        <v/>
      </c>
      <c r="E432" s="181" t="str">
        <f t="shared" ca="1" si="253"/>
        <v/>
      </c>
      <c r="F432" s="197" t="str">
        <f t="shared" ca="1" si="254"/>
        <v/>
      </c>
      <c r="G432" s="197" t="str">
        <f t="shared" si="255"/>
        <v/>
      </c>
      <c r="H432" s="197" t="str">
        <f t="shared" ca="1" si="256"/>
        <v/>
      </c>
      <c r="I432" s="197" t="str">
        <f t="shared" si="257"/>
        <v/>
      </c>
      <c r="J432" s="198" t="str">
        <f t="shared" ca="1" si="258"/>
        <v/>
      </c>
      <c r="K432" s="199" t="str">
        <f t="shared" si="259"/>
        <v/>
      </c>
    </row>
    <row r="433" spans="1:11" hidden="1">
      <c r="A433" s="196"/>
      <c r="B433" s="196" t="str">
        <f t="shared" si="250"/>
        <v/>
      </c>
      <c r="C433" s="104" t="str">
        <f t="shared" ca="1" si="251"/>
        <v/>
      </c>
      <c r="D433" s="180" t="str">
        <f t="shared" ca="1" si="252"/>
        <v/>
      </c>
      <c r="E433" s="181" t="str">
        <f t="shared" ca="1" si="253"/>
        <v/>
      </c>
      <c r="F433" s="197" t="str">
        <f t="shared" ca="1" si="254"/>
        <v/>
      </c>
      <c r="G433" s="197" t="str">
        <f t="shared" si="255"/>
        <v/>
      </c>
      <c r="H433" s="197" t="str">
        <f t="shared" ca="1" si="256"/>
        <v/>
      </c>
      <c r="I433" s="197" t="str">
        <f t="shared" si="257"/>
        <v/>
      </c>
      <c r="J433" s="198" t="str">
        <f t="shared" ca="1" si="258"/>
        <v/>
      </c>
      <c r="K433" s="199" t="str">
        <f t="shared" si="259"/>
        <v/>
      </c>
    </row>
    <row r="434" spans="1:11" hidden="1">
      <c r="A434" s="196"/>
      <c r="B434" s="196" t="str">
        <f t="shared" si="250"/>
        <v/>
      </c>
      <c r="C434" s="104" t="str">
        <f t="shared" ca="1" si="251"/>
        <v/>
      </c>
      <c r="D434" s="180" t="str">
        <f t="shared" ca="1" si="252"/>
        <v/>
      </c>
      <c r="E434" s="181" t="str">
        <f t="shared" ca="1" si="253"/>
        <v/>
      </c>
      <c r="F434" s="197" t="str">
        <f t="shared" ca="1" si="254"/>
        <v/>
      </c>
      <c r="G434" s="197" t="str">
        <f t="shared" si="255"/>
        <v/>
      </c>
      <c r="H434" s="197" t="str">
        <f t="shared" ca="1" si="256"/>
        <v/>
      </c>
      <c r="I434" s="197" t="str">
        <f t="shared" si="257"/>
        <v/>
      </c>
      <c r="J434" s="198" t="str">
        <f t="shared" ca="1" si="258"/>
        <v/>
      </c>
      <c r="K434" s="199" t="str">
        <f t="shared" si="259"/>
        <v/>
      </c>
    </row>
    <row r="435" spans="1:11" hidden="1">
      <c r="A435" s="196"/>
      <c r="B435" s="196" t="str">
        <f t="shared" si="250"/>
        <v/>
      </c>
      <c r="C435" s="104" t="str">
        <f t="shared" ca="1" si="251"/>
        <v/>
      </c>
      <c r="D435" s="180" t="str">
        <f t="shared" ca="1" si="252"/>
        <v/>
      </c>
      <c r="E435" s="181" t="str">
        <f t="shared" ca="1" si="253"/>
        <v/>
      </c>
      <c r="F435" s="197" t="str">
        <f t="shared" ca="1" si="254"/>
        <v/>
      </c>
      <c r="G435" s="197" t="str">
        <f t="shared" si="255"/>
        <v/>
      </c>
      <c r="H435" s="197" t="str">
        <f t="shared" ca="1" si="256"/>
        <v/>
      </c>
      <c r="I435" s="197" t="str">
        <f t="shared" si="257"/>
        <v/>
      </c>
      <c r="J435" s="198" t="str">
        <f t="shared" ca="1" si="258"/>
        <v/>
      </c>
      <c r="K435" s="199" t="str">
        <f t="shared" si="259"/>
        <v/>
      </c>
    </row>
    <row r="436" spans="1:11" hidden="1">
      <c r="A436" s="196"/>
      <c r="B436" s="196" t="str">
        <f t="shared" si="250"/>
        <v/>
      </c>
      <c r="C436" s="104" t="str">
        <f t="shared" ca="1" si="251"/>
        <v/>
      </c>
      <c r="D436" s="180" t="str">
        <f t="shared" ca="1" si="252"/>
        <v/>
      </c>
      <c r="E436" s="181" t="str">
        <f t="shared" ca="1" si="253"/>
        <v/>
      </c>
      <c r="F436" s="197" t="str">
        <f t="shared" ca="1" si="254"/>
        <v/>
      </c>
      <c r="G436" s="197" t="str">
        <f t="shared" si="255"/>
        <v/>
      </c>
      <c r="H436" s="197" t="str">
        <f t="shared" ca="1" si="256"/>
        <v/>
      </c>
      <c r="I436" s="197" t="str">
        <f t="shared" si="257"/>
        <v/>
      </c>
      <c r="J436" s="198" t="str">
        <f t="shared" ca="1" si="258"/>
        <v/>
      </c>
      <c r="K436" s="199" t="str">
        <f t="shared" si="259"/>
        <v/>
      </c>
    </row>
    <row r="437" spans="1:11" hidden="1">
      <c r="A437" s="196"/>
      <c r="B437" s="196" t="str">
        <f t="shared" si="250"/>
        <v/>
      </c>
      <c r="C437" s="104" t="str">
        <f t="shared" ca="1" si="251"/>
        <v/>
      </c>
      <c r="D437" s="180" t="str">
        <f t="shared" ca="1" si="252"/>
        <v/>
      </c>
      <c r="E437" s="181" t="str">
        <f t="shared" ca="1" si="253"/>
        <v/>
      </c>
      <c r="F437" s="197" t="str">
        <f t="shared" ca="1" si="254"/>
        <v/>
      </c>
      <c r="G437" s="197" t="str">
        <f t="shared" si="255"/>
        <v/>
      </c>
      <c r="H437" s="197" t="str">
        <f t="shared" ca="1" si="256"/>
        <v/>
      </c>
      <c r="I437" s="197" t="str">
        <f t="shared" si="257"/>
        <v/>
      </c>
      <c r="J437" s="198" t="str">
        <f t="shared" ca="1" si="258"/>
        <v/>
      </c>
      <c r="K437" s="199" t="str">
        <f t="shared" si="259"/>
        <v/>
      </c>
    </row>
    <row r="438" spans="1:11" hidden="1">
      <c r="A438" s="196"/>
      <c r="B438" s="196" t="str">
        <f t="shared" si="250"/>
        <v/>
      </c>
      <c r="C438" s="104" t="str">
        <f t="shared" ca="1" si="251"/>
        <v/>
      </c>
      <c r="D438" s="180" t="str">
        <f t="shared" ca="1" si="252"/>
        <v/>
      </c>
      <c r="E438" s="181" t="str">
        <f t="shared" ca="1" si="253"/>
        <v/>
      </c>
      <c r="F438" s="197" t="str">
        <f t="shared" ca="1" si="254"/>
        <v/>
      </c>
      <c r="G438" s="197" t="str">
        <f t="shared" si="255"/>
        <v/>
      </c>
      <c r="H438" s="197" t="str">
        <f t="shared" ca="1" si="256"/>
        <v/>
      </c>
      <c r="I438" s="197" t="str">
        <f t="shared" si="257"/>
        <v/>
      </c>
      <c r="J438" s="198" t="str">
        <f t="shared" ca="1" si="258"/>
        <v/>
      </c>
      <c r="K438" s="199" t="str">
        <f t="shared" si="259"/>
        <v/>
      </c>
    </row>
    <row r="439" spans="1:11" hidden="1">
      <c r="A439" s="196"/>
      <c r="B439" s="196" t="str">
        <f t="shared" si="250"/>
        <v/>
      </c>
      <c r="C439" s="104" t="str">
        <f t="shared" ca="1" si="251"/>
        <v/>
      </c>
      <c r="D439" s="180" t="str">
        <f t="shared" ca="1" si="252"/>
        <v/>
      </c>
      <c r="E439" s="181" t="str">
        <f t="shared" ca="1" si="253"/>
        <v/>
      </c>
      <c r="F439" s="197" t="str">
        <f t="shared" ca="1" si="254"/>
        <v/>
      </c>
      <c r="G439" s="197" t="str">
        <f t="shared" si="255"/>
        <v/>
      </c>
      <c r="H439" s="197" t="str">
        <f t="shared" ca="1" si="256"/>
        <v/>
      </c>
      <c r="I439" s="197" t="str">
        <f t="shared" si="257"/>
        <v/>
      </c>
      <c r="J439" s="198" t="str">
        <f t="shared" ca="1" si="258"/>
        <v/>
      </c>
      <c r="K439" s="199" t="str">
        <f t="shared" si="259"/>
        <v/>
      </c>
    </row>
    <row r="440" spans="1:11" hidden="1">
      <c r="A440" s="196"/>
      <c r="B440" s="196" t="str">
        <f t="shared" si="250"/>
        <v/>
      </c>
      <c r="C440" s="104" t="str">
        <f t="shared" ca="1" si="251"/>
        <v/>
      </c>
      <c r="D440" s="180" t="str">
        <f t="shared" ca="1" si="252"/>
        <v/>
      </c>
      <c r="E440" s="181" t="str">
        <f t="shared" ca="1" si="253"/>
        <v/>
      </c>
      <c r="F440" s="197" t="str">
        <f t="shared" ca="1" si="254"/>
        <v/>
      </c>
      <c r="G440" s="197" t="str">
        <f t="shared" si="255"/>
        <v/>
      </c>
      <c r="H440" s="197" t="str">
        <f t="shared" ca="1" si="256"/>
        <v/>
      </c>
      <c r="I440" s="197" t="str">
        <f t="shared" si="257"/>
        <v/>
      </c>
      <c r="J440" s="198" t="str">
        <f t="shared" ca="1" si="258"/>
        <v/>
      </c>
      <c r="K440" s="199" t="str">
        <f t="shared" si="259"/>
        <v/>
      </c>
    </row>
    <row r="441" spans="1:11" hidden="1">
      <c r="A441" s="196"/>
      <c r="B441" s="196" t="str">
        <f t="shared" si="250"/>
        <v/>
      </c>
      <c r="C441" s="104" t="str">
        <f t="shared" ca="1" si="251"/>
        <v/>
      </c>
      <c r="D441" s="180" t="str">
        <f t="shared" ca="1" si="252"/>
        <v/>
      </c>
      <c r="E441" s="181" t="str">
        <f t="shared" ca="1" si="253"/>
        <v/>
      </c>
      <c r="F441" s="197" t="str">
        <f t="shared" ca="1" si="254"/>
        <v/>
      </c>
      <c r="G441" s="197" t="str">
        <f t="shared" si="255"/>
        <v/>
      </c>
      <c r="H441" s="197" t="str">
        <f t="shared" ca="1" si="256"/>
        <v/>
      </c>
      <c r="I441" s="197" t="str">
        <f t="shared" si="257"/>
        <v/>
      </c>
      <c r="J441" s="198" t="str">
        <f t="shared" ca="1" si="258"/>
        <v/>
      </c>
      <c r="K441" s="199" t="str">
        <f t="shared" si="259"/>
        <v/>
      </c>
    </row>
    <row r="442" spans="1:11" hidden="1">
      <c r="A442" s="196"/>
      <c r="B442" s="196" t="str">
        <f t="shared" si="250"/>
        <v/>
      </c>
      <c r="C442" s="104" t="str">
        <f t="shared" ca="1" si="251"/>
        <v/>
      </c>
      <c r="D442" s="180" t="str">
        <f t="shared" ca="1" si="252"/>
        <v/>
      </c>
      <c r="E442" s="181" t="str">
        <f t="shared" ca="1" si="253"/>
        <v/>
      </c>
      <c r="F442" s="197" t="str">
        <f t="shared" ca="1" si="254"/>
        <v/>
      </c>
      <c r="G442" s="197" t="str">
        <f t="shared" si="255"/>
        <v/>
      </c>
      <c r="H442" s="197" t="str">
        <f t="shared" ca="1" si="256"/>
        <v/>
      </c>
      <c r="I442" s="197" t="str">
        <f t="shared" si="257"/>
        <v/>
      </c>
      <c r="J442" s="198" t="str">
        <f t="shared" ca="1" si="258"/>
        <v/>
      </c>
      <c r="K442" s="199" t="str">
        <f t="shared" si="259"/>
        <v/>
      </c>
    </row>
    <row r="443" spans="1:11" hidden="1">
      <c r="A443" s="196"/>
      <c r="B443" s="196" t="str">
        <f t="shared" si="250"/>
        <v/>
      </c>
      <c r="C443" s="104" t="str">
        <f t="shared" ca="1" si="251"/>
        <v/>
      </c>
      <c r="D443" s="180" t="str">
        <f t="shared" ca="1" si="252"/>
        <v/>
      </c>
      <c r="E443" s="181" t="str">
        <f t="shared" ca="1" si="253"/>
        <v/>
      </c>
      <c r="F443" s="197" t="str">
        <f t="shared" ca="1" si="254"/>
        <v/>
      </c>
      <c r="G443" s="197" t="str">
        <f t="shared" si="255"/>
        <v/>
      </c>
      <c r="H443" s="197" t="str">
        <f t="shared" ca="1" si="256"/>
        <v/>
      </c>
      <c r="I443" s="197" t="str">
        <f t="shared" si="257"/>
        <v/>
      </c>
      <c r="J443" s="198" t="str">
        <f t="shared" ca="1" si="258"/>
        <v/>
      </c>
      <c r="K443" s="199" t="str">
        <f t="shared" si="259"/>
        <v/>
      </c>
    </row>
    <row r="444" spans="1:11" hidden="1">
      <c r="A444" s="196"/>
      <c r="B444" s="196" t="str">
        <f t="shared" si="250"/>
        <v/>
      </c>
      <c r="C444" s="104" t="str">
        <f t="shared" ca="1" si="251"/>
        <v/>
      </c>
      <c r="D444" s="180" t="str">
        <f t="shared" ca="1" si="252"/>
        <v/>
      </c>
      <c r="E444" s="181" t="str">
        <f t="shared" ca="1" si="253"/>
        <v/>
      </c>
      <c r="F444" s="197" t="str">
        <f t="shared" ca="1" si="254"/>
        <v/>
      </c>
      <c r="G444" s="197" t="str">
        <f t="shared" si="255"/>
        <v/>
      </c>
      <c r="H444" s="197" t="str">
        <f t="shared" ca="1" si="256"/>
        <v/>
      </c>
      <c r="I444" s="197" t="str">
        <f t="shared" si="257"/>
        <v/>
      </c>
      <c r="J444" s="198" t="str">
        <f t="shared" ca="1" si="258"/>
        <v/>
      </c>
      <c r="K444" s="199" t="str">
        <f t="shared" si="259"/>
        <v/>
      </c>
    </row>
    <row r="445" spans="1:11" hidden="1">
      <c r="A445" s="196"/>
      <c r="B445" s="196" t="str">
        <f t="shared" si="250"/>
        <v/>
      </c>
      <c r="C445" s="104" t="str">
        <f t="shared" ca="1" si="251"/>
        <v/>
      </c>
      <c r="D445" s="180" t="str">
        <f t="shared" ca="1" si="252"/>
        <v/>
      </c>
      <c r="E445" s="181" t="str">
        <f t="shared" ca="1" si="253"/>
        <v/>
      </c>
      <c r="F445" s="197" t="str">
        <f t="shared" ca="1" si="254"/>
        <v/>
      </c>
      <c r="G445" s="197" t="str">
        <f t="shared" si="255"/>
        <v/>
      </c>
      <c r="H445" s="197" t="str">
        <f t="shared" ca="1" si="256"/>
        <v/>
      </c>
      <c r="I445" s="197" t="str">
        <f t="shared" si="257"/>
        <v/>
      </c>
      <c r="J445" s="198" t="str">
        <f t="shared" ca="1" si="258"/>
        <v/>
      </c>
      <c r="K445" s="199" t="str">
        <f t="shared" si="259"/>
        <v/>
      </c>
    </row>
    <row r="446" spans="1:11" hidden="1">
      <c r="A446" s="196"/>
      <c r="B446" s="196" t="str">
        <f t="shared" ref="B446:B447" si="260">IF(A446="","","4 Bedroom")</f>
        <v/>
      </c>
      <c r="C446" s="104" t="str">
        <f t="shared" ref="C446:C447" ca="1" si="261">IF($A446="","",IFERROR(INDIRECT("'"&amp;$A446&amp;"'!$B$14"),0))</f>
        <v/>
      </c>
      <c r="D446" s="180" t="str">
        <f t="shared" ref="D446:D447" ca="1" si="262">IF($A446="","",IFERROR(SUMIF(INDIRECT("'"&amp;$A446&amp;"'!A87:A92"),$B446,INDIRECT("'"&amp;$A446&amp;"'!F87:F92")),0))</f>
        <v/>
      </c>
      <c r="E446" s="181" t="str">
        <f t="shared" ref="E446:E447" ca="1" si="263">IF($A446="","",IFERROR(SUMIF(INDIRECT("'"&amp;$A446&amp;"'!A87:A92"),$B446,INDIRECT("'"&amp;$A446&amp;"'!G87:G92")),0))</f>
        <v/>
      </c>
      <c r="F446" s="197" t="str">
        <f t="shared" ref="F446:F447" ca="1" si="264">IF($A446="","",IFERROR(SUMIF(INDIRECT("'"&amp;$A446&amp;"'!A87:A92"),$B446,INDIRECT("'"&amp;$A446&amp;"'!I87:I92")),0))</f>
        <v/>
      </c>
      <c r="G446" s="197" t="str">
        <f t="shared" ref="G446:G447" si="265">IF($A446="","",H446-F446)</f>
        <v/>
      </c>
      <c r="H446" s="197" t="str">
        <f t="shared" ref="H446:H447" ca="1" si="266">IF($A446="","",IFERROR(SUMIF(INDIRECT("'"&amp;$A446&amp;"'!A87:A92"),$B446,INDIRECT("'"&amp;$A446&amp;"'!M87:M92")),0))</f>
        <v/>
      </c>
      <c r="I446" s="197" t="str">
        <f t="shared" ref="I446:I447" si="267">IF($A446="","",J446-H446)</f>
        <v/>
      </c>
      <c r="J446" s="198" t="str">
        <f t="shared" ref="J446:J447" ca="1" si="268">IF($A446="","",IFERROR(SUMIF(INDIRECT("'"&amp;$A446&amp;"'!A87:A92"),$B446,INDIRECT("'"&amp;$A446&amp;"'!V87:V92")),0))</f>
        <v/>
      </c>
      <c r="K446" s="199" t="str">
        <f t="shared" ref="K446:K447" si="269">IF($A446="","",IFERROR(J446/E446,0))</f>
        <v/>
      </c>
    </row>
    <row r="447" spans="1:11" hidden="1">
      <c r="A447" s="196"/>
      <c r="B447" s="196" t="str">
        <f t="shared" si="260"/>
        <v/>
      </c>
      <c r="C447" s="104" t="str">
        <f t="shared" ca="1" si="261"/>
        <v/>
      </c>
      <c r="D447" s="180" t="str">
        <f t="shared" ca="1" si="262"/>
        <v/>
      </c>
      <c r="E447" s="181" t="str">
        <f t="shared" ca="1" si="263"/>
        <v/>
      </c>
      <c r="F447" s="197" t="str">
        <f t="shared" ca="1" si="264"/>
        <v/>
      </c>
      <c r="G447" s="197" t="str">
        <f t="shared" si="265"/>
        <v/>
      </c>
      <c r="H447" s="197" t="str">
        <f t="shared" ca="1" si="266"/>
        <v/>
      </c>
      <c r="I447" s="197" t="str">
        <f t="shared" si="267"/>
        <v/>
      </c>
      <c r="J447" s="198" t="str">
        <f t="shared" ca="1" si="268"/>
        <v/>
      </c>
      <c r="K447" s="199" t="str">
        <f t="shared" si="269"/>
        <v/>
      </c>
    </row>
    <row r="448" spans="1:11" hidden="1">
      <c r="A448" s="196"/>
      <c r="B448" s="196" t="str">
        <f t="shared" ref="B448:B461" si="270">IF(A448="","","4 Bedroom")</f>
        <v/>
      </c>
      <c r="C448" s="104" t="str">
        <f t="shared" ref="C448:C461" ca="1" si="271">IF($A448="","",IFERROR(INDIRECT("'"&amp;$A448&amp;"'!$B$14"),0))</f>
        <v/>
      </c>
      <c r="D448" s="180" t="str">
        <f t="shared" ref="D448:D461" ca="1" si="272">IF($A448="","",IFERROR(SUMIF(INDIRECT("'"&amp;$A448&amp;"'!A87:A92"),$B448,INDIRECT("'"&amp;$A448&amp;"'!F87:F92")),0))</f>
        <v/>
      </c>
      <c r="E448" s="181" t="str">
        <f t="shared" ref="E448:E461" ca="1" si="273">IF($A448="","",IFERROR(SUMIF(INDIRECT("'"&amp;$A448&amp;"'!A87:A92"),$B448,INDIRECT("'"&amp;$A448&amp;"'!G87:G92")),0))</f>
        <v/>
      </c>
      <c r="F448" s="197" t="str">
        <f t="shared" ref="F448:F461" ca="1" si="274">IF($A448="","",IFERROR(SUMIF(INDIRECT("'"&amp;$A448&amp;"'!A87:A92"),$B448,INDIRECT("'"&amp;$A448&amp;"'!I87:I92")),0))</f>
        <v/>
      </c>
      <c r="G448" s="197" t="str">
        <f t="shared" ref="G448:G461" si="275">IF($A448="","",H448-F448)</f>
        <v/>
      </c>
      <c r="H448" s="197" t="str">
        <f t="shared" ref="H448:H461" ca="1" si="276">IF($A448="","",IFERROR(SUMIF(INDIRECT("'"&amp;$A448&amp;"'!A87:A92"),$B448,INDIRECT("'"&amp;$A448&amp;"'!M87:M92")),0))</f>
        <v/>
      </c>
      <c r="I448" s="197" t="str">
        <f t="shared" ref="I448:I461" si="277">IF($A448="","",J448-H448)</f>
        <v/>
      </c>
      <c r="J448" s="198" t="str">
        <f t="shared" ref="J448:J461" ca="1" si="278">IF($A448="","",IFERROR(SUMIF(INDIRECT("'"&amp;$A448&amp;"'!A87:A92"),$B448,INDIRECT("'"&amp;$A448&amp;"'!V87:V92")),0))</f>
        <v/>
      </c>
      <c r="K448" s="199" t="str">
        <f t="shared" ref="K448:K461" si="279">IF($A448="","",IFERROR(J448/E448,0))</f>
        <v/>
      </c>
    </row>
    <row r="449" spans="1:11" hidden="1">
      <c r="A449" s="196"/>
      <c r="B449" s="196" t="str">
        <f t="shared" si="270"/>
        <v/>
      </c>
      <c r="C449" s="104" t="str">
        <f t="shared" ca="1" si="271"/>
        <v/>
      </c>
      <c r="D449" s="180" t="str">
        <f t="shared" ca="1" si="272"/>
        <v/>
      </c>
      <c r="E449" s="181" t="str">
        <f t="shared" ca="1" si="273"/>
        <v/>
      </c>
      <c r="F449" s="197" t="str">
        <f t="shared" ca="1" si="274"/>
        <v/>
      </c>
      <c r="G449" s="197" t="str">
        <f t="shared" si="275"/>
        <v/>
      </c>
      <c r="H449" s="197" t="str">
        <f t="shared" ca="1" si="276"/>
        <v/>
      </c>
      <c r="I449" s="197" t="str">
        <f t="shared" si="277"/>
        <v/>
      </c>
      <c r="J449" s="198" t="str">
        <f t="shared" ca="1" si="278"/>
        <v/>
      </c>
      <c r="K449" s="199" t="str">
        <f t="shared" si="279"/>
        <v/>
      </c>
    </row>
    <row r="450" spans="1:11" hidden="1">
      <c r="A450" s="196"/>
      <c r="B450" s="196" t="str">
        <f t="shared" si="270"/>
        <v/>
      </c>
      <c r="C450" s="104" t="str">
        <f t="shared" ca="1" si="271"/>
        <v/>
      </c>
      <c r="D450" s="180" t="str">
        <f t="shared" ca="1" si="272"/>
        <v/>
      </c>
      <c r="E450" s="181" t="str">
        <f t="shared" ca="1" si="273"/>
        <v/>
      </c>
      <c r="F450" s="197" t="str">
        <f t="shared" ca="1" si="274"/>
        <v/>
      </c>
      <c r="G450" s="197" t="str">
        <f t="shared" si="275"/>
        <v/>
      </c>
      <c r="H450" s="197" t="str">
        <f t="shared" ca="1" si="276"/>
        <v/>
      </c>
      <c r="I450" s="197" t="str">
        <f t="shared" si="277"/>
        <v/>
      </c>
      <c r="J450" s="198" t="str">
        <f t="shared" ca="1" si="278"/>
        <v/>
      </c>
      <c r="K450" s="199" t="str">
        <f t="shared" si="279"/>
        <v/>
      </c>
    </row>
    <row r="451" spans="1:11" hidden="1">
      <c r="A451" s="196"/>
      <c r="B451" s="196" t="str">
        <f t="shared" si="270"/>
        <v/>
      </c>
      <c r="C451" s="104" t="str">
        <f t="shared" ca="1" si="271"/>
        <v/>
      </c>
      <c r="D451" s="180" t="str">
        <f t="shared" ca="1" si="272"/>
        <v/>
      </c>
      <c r="E451" s="181" t="str">
        <f t="shared" ca="1" si="273"/>
        <v/>
      </c>
      <c r="F451" s="197" t="str">
        <f t="shared" ca="1" si="274"/>
        <v/>
      </c>
      <c r="G451" s="197" t="str">
        <f t="shared" si="275"/>
        <v/>
      </c>
      <c r="H451" s="197" t="str">
        <f t="shared" ca="1" si="276"/>
        <v/>
      </c>
      <c r="I451" s="197" t="str">
        <f t="shared" si="277"/>
        <v/>
      </c>
      <c r="J451" s="198" t="str">
        <f t="shared" ca="1" si="278"/>
        <v/>
      </c>
      <c r="K451" s="199" t="str">
        <f t="shared" si="279"/>
        <v/>
      </c>
    </row>
    <row r="452" spans="1:11" hidden="1">
      <c r="A452" s="196"/>
      <c r="B452" s="196" t="str">
        <f t="shared" si="270"/>
        <v/>
      </c>
      <c r="C452" s="104" t="str">
        <f t="shared" ca="1" si="271"/>
        <v/>
      </c>
      <c r="D452" s="180" t="str">
        <f t="shared" ca="1" si="272"/>
        <v/>
      </c>
      <c r="E452" s="181" t="str">
        <f t="shared" ca="1" si="273"/>
        <v/>
      </c>
      <c r="F452" s="197" t="str">
        <f t="shared" ca="1" si="274"/>
        <v/>
      </c>
      <c r="G452" s="197" t="str">
        <f t="shared" si="275"/>
        <v/>
      </c>
      <c r="H452" s="197" t="str">
        <f t="shared" ca="1" si="276"/>
        <v/>
      </c>
      <c r="I452" s="197" t="str">
        <f t="shared" si="277"/>
        <v/>
      </c>
      <c r="J452" s="198" t="str">
        <f t="shared" ca="1" si="278"/>
        <v/>
      </c>
      <c r="K452" s="199" t="str">
        <f t="shared" si="279"/>
        <v/>
      </c>
    </row>
    <row r="453" spans="1:11" hidden="1">
      <c r="A453" s="196"/>
      <c r="B453" s="196" t="str">
        <f t="shared" si="270"/>
        <v/>
      </c>
      <c r="C453" s="104" t="str">
        <f t="shared" ca="1" si="271"/>
        <v/>
      </c>
      <c r="D453" s="180" t="str">
        <f t="shared" ca="1" si="272"/>
        <v/>
      </c>
      <c r="E453" s="181" t="str">
        <f t="shared" ca="1" si="273"/>
        <v/>
      </c>
      <c r="F453" s="197" t="str">
        <f t="shared" ca="1" si="274"/>
        <v/>
      </c>
      <c r="G453" s="197" t="str">
        <f t="shared" si="275"/>
        <v/>
      </c>
      <c r="H453" s="197" t="str">
        <f t="shared" ca="1" si="276"/>
        <v/>
      </c>
      <c r="I453" s="197" t="str">
        <f t="shared" si="277"/>
        <v/>
      </c>
      <c r="J453" s="198" t="str">
        <f t="shared" ca="1" si="278"/>
        <v/>
      </c>
      <c r="K453" s="199" t="str">
        <f t="shared" si="279"/>
        <v/>
      </c>
    </row>
    <row r="454" spans="1:11" hidden="1">
      <c r="A454" s="196"/>
      <c r="B454" s="196" t="str">
        <f t="shared" si="270"/>
        <v/>
      </c>
      <c r="C454" s="104" t="str">
        <f t="shared" ca="1" si="271"/>
        <v/>
      </c>
      <c r="D454" s="180" t="str">
        <f t="shared" ca="1" si="272"/>
        <v/>
      </c>
      <c r="E454" s="181" t="str">
        <f t="shared" ca="1" si="273"/>
        <v/>
      </c>
      <c r="F454" s="197" t="str">
        <f t="shared" ca="1" si="274"/>
        <v/>
      </c>
      <c r="G454" s="197" t="str">
        <f t="shared" si="275"/>
        <v/>
      </c>
      <c r="H454" s="197" t="str">
        <f t="shared" ca="1" si="276"/>
        <v/>
      </c>
      <c r="I454" s="197" t="str">
        <f t="shared" si="277"/>
        <v/>
      </c>
      <c r="J454" s="198" t="str">
        <f t="shared" ca="1" si="278"/>
        <v/>
      </c>
      <c r="K454" s="199" t="str">
        <f t="shared" si="279"/>
        <v/>
      </c>
    </row>
    <row r="455" spans="1:11" hidden="1">
      <c r="A455" s="196"/>
      <c r="B455" s="196" t="str">
        <f t="shared" si="270"/>
        <v/>
      </c>
      <c r="C455" s="104" t="str">
        <f t="shared" ca="1" si="271"/>
        <v/>
      </c>
      <c r="D455" s="180" t="str">
        <f t="shared" ca="1" si="272"/>
        <v/>
      </c>
      <c r="E455" s="181" t="str">
        <f t="shared" ca="1" si="273"/>
        <v/>
      </c>
      <c r="F455" s="197" t="str">
        <f t="shared" ca="1" si="274"/>
        <v/>
      </c>
      <c r="G455" s="197" t="str">
        <f t="shared" si="275"/>
        <v/>
      </c>
      <c r="H455" s="197" t="str">
        <f t="shared" ca="1" si="276"/>
        <v/>
      </c>
      <c r="I455" s="197" t="str">
        <f t="shared" si="277"/>
        <v/>
      </c>
      <c r="J455" s="198" t="str">
        <f t="shared" ca="1" si="278"/>
        <v/>
      </c>
      <c r="K455" s="199" t="str">
        <f t="shared" si="279"/>
        <v/>
      </c>
    </row>
    <row r="456" spans="1:11" hidden="1">
      <c r="A456" s="196"/>
      <c r="B456" s="196" t="str">
        <f t="shared" si="270"/>
        <v/>
      </c>
      <c r="C456" s="104" t="str">
        <f t="shared" ca="1" si="271"/>
        <v/>
      </c>
      <c r="D456" s="180" t="str">
        <f t="shared" ca="1" si="272"/>
        <v/>
      </c>
      <c r="E456" s="181" t="str">
        <f t="shared" ca="1" si="273"/>
        <v/>
      </c>
      <c r="F456" s="197" t="str">
        <f t="shared" ca="1" si="274"/>
        <v/>
      </c>
      <c r="G456" s="197" t="str">
        <f t="shared" si="275"/>
        <v/>
      </c>
      <c r="H456" s="197" t="str">
        <f t="shared" ca="1" si="276"/>
        <v/>
      </c>
      <c r="I456" s="197" t="str">
        <f t="shared" si="277"/>
        <v/>
      </c>
      <c r="J456" s="198" t="str">
        <f t="shared" ca="1" si="278"/>
        <v/>
      </c>
      <c r="K456" s="199" t="str">
        <f t="shared" si="279"/>
        <v/>
      </c>
    </row>
    <row r="457" spans="1:11" hidden="1">
      <c r="A457" s="196"/>
      <c r="B457" s="196" t="str">
        <f t="shared" si="270"/>
        <v/>
      </c>
      <c r="C457" s="104" t="str">
        <f t="shared" ca="1" si="271"/>
        <v/>
      </c>
      <c r="D457" s="180" t="str">
        <f t="shared" ca="1" si="272"/>
        <v/>
      </c>
      <c r="E457" s="181" t="str">
        <f t="shared" ca="1" si="273"/>
        <v/>
      </c>
      <c r="F457" s="197" t="str">
        <f t="shared" ca="1" si="274"/>
        <v/>
      </c>
      <c r="G457" s="197" t="str">
        <f t="shared" si="275"/>
        <v/>
      </c>
      <c r="H457" s="197" t="str">
        <f t="shared" ca="1" si="276"/>
        <v/>
      </c>
      <c r="I457" s="197" t="str">
        <f t="shared" si="277"/>
        <v/>
      </c>
      <c r="J457" s="198" t="str">
        <f t="shared" ca="1" si="278"/>
        <v/>
      </c>
      <c r="K457" s="199" t="str">
        <f t="shared" si="279"/>
        <v/>
      </c>
    </row>
    <row r="458" spans="1:11" hidden="1">
      <c r="A458" s="196"/>
      <c r="B458" s="196" t="str">
        <f t="shared" si="270"/>
        <v/>
      </c>
      <c r="C458" s="104" t="str">
        <f t="shared" ca="1" si="271"/>
        <v/>
      </c>
      <c r="D458" s="180" t="str">
        <f t="shared" ca="1" si="272"/>
        <v/>
      </c>
      <c r="E458" s="181" t="str">
        <f t="shared" ca="1" si="273"/>
        <v/>
      </c>
      <c r="F458" s="197" t="str">
        <f t="shared" ca="1" si="274"/>
        <v/>
      </c>
      <c r="G458" s="197" t="str">
        <f t="shared" si="275"/>
        <v/>
      </c>
      <c r="H458" s="197" t="str">
        <f t="shared" ca="1" si="276"/>
        <v/>
      </c>
      <c r="I458" s="197" t="str">
        <f t="shared" si="277"/>
        <v/>
      </c>
      <c r="J458" s="198" t="str">
        <f t="shared" ca="1" si="278"/>
        <v/>
      </c>
      <c r="K458" s="199" t="str">
        <f t="shared" si="279"/>
        <v/>
      </c>
    </row>
    <row r="459" spans="1:11" hidden="1">
      <c r="A459" s="196"/>
      <c r="B459" s="196" t="str">
        <f t="shared" si="270"/>
        <v/>
      </c>
      <c r="C459" s="104" t="str">
        <f t="shared" ca="1" si="271"/>
        <v/>
      </c>
      <c r="D459" s="180" t="str">
        <f t="shared" ca="1" si="272"/>
        <v/>
      </c>
      <c r="E459" s="181" t="str">
        <f t="shared" ca="1" si="273"/>
        <v/>
      </c>
      <c r="F459" s="197" t="str">
        <f t="shared" ca="1" si="274"/>
        <v/>
      </c>
      <c r="G459" s="197" t="str">
        <f t="shared" si="275"/>
        <v/>
      </c>
      <c r="H459" s="197" t="str">
        <f t="shared" ca="1" si="276"/>
        <v/>
      </c>
      <c r="I459" s="197" t="str">
        <f t="shared" si="277"/>
        <v/>
      </c>
      <c r="J459" s="198" t="str">
        <f t="shared" ca="1" si="278"/>
        <v/>
      </c>
      <c r="K459" s="199" t="str">
        <f t="shared" si="279"/>
        <v/>
      </c>
    </row>
    <row r="460" spans="1:11" hidden="1">
      <c r="A460" s="196"/>
      <c r="B460" s="196" t="str">
        <f t="shared" si="270"/>
        <v/>
      </c>
      <c r="C460" s="104" t="str">
        <f t="shared" ca="1" si="271"/>
        <v/>
      </c>
      <c r="D460" s="180" t="str">
        <f t="shared" ca="1" si="272"/>
        <v/>
      </c>
      <c r="E460" s="181" t="str">
        <f t="shared" ca="1" si="273"/>
        <v/>
      </c>
      <c r="F460" s="197" t="str">
        <f t="shared" ca="1" si="274"/>
        <v/>
      </c>
      <c r="G460" s="197" t="str">
        <f t="shared" si="275"/>
        <v/>
      </c>
      <c r="H460" s="197" t="str">
        <f t="shared" ca="1" si="276"/>
        <v/>
      </c>
      <c r="I460" s="197" t="str">
        <f t="shared" si="277"/>
        <v/>
      </c>
      <c r="J460" s="198" t="str">
        <f t="shared" ca="1" si="278"/>
        <v/>
      </c>
      <c r="K460" s="199" t="str">
        <f t="shared" si="279"/>
        <v/>
      </c>
    </row>
    <row r="461" spans="1:11" hidden="1">
      <c r="A461" s="196"/>
      <c r="B461" s="196" t="str">
        <f t="shared" si="270"/>
        <v/>
      </c>
      <c r="C461" s="104" t="str">
        <f t="shared" ca="1" si="271"/>
        <v/>
      </c>
      <c r="D461" s="180" t="str">
        <f t="shared" ca="1" si="272"/>
        <v/>
      </c>
      <c r="E461" s="181" t="str">
        <f t="shared" ca="1" si="273"/>
        <v/>
      </c>
      <c r="F461" s="197" t="str">
        <f t="shared" ca="1" si="274"/>
        <v/>
      </c>
      <c r="G461" s="197" t="str">
        <f t="shared" si="275"/>
        <v/>
      </c>
      <c r="H461" s="197" t="str">
        <f t="shared" ca="1" si="276"/>
        <v/>
      </c>
      <c r="I461" s="197" t="str">
        <f t="shared" si="277"/>
        <v/>
      </c>
      <c r="J461" s="198" t="str">
        <f t="shared" ca="1" si="278"/>
        <v/>
      </c>
      <c r="K461" s="199" t="str">
        <f t="shared" si="279"/>
        <v/>
      </c>
    </row>
    <row r="462" spans="1:11" hidden="1">
      <c r="A462" s="196"/>
      <c r="B462" s="196" t="str">
        <f t="shared" ref="B462:B492" si="280">IF(A462="","","4 Bedroom")</f>
        <v/>
      </c>
      <c r="C462" s="104" t="str">
        <f t="shared" ref="C462:C492" ca="1" si="281">IF($A462="","",IFERROR(INDIRECT("'"&amp;$A462&amp;"'!$B$14"),0))</f>
        <v/>
      </c>
      <c r="D462" s="180" t="str">
        <f t="shared" ref="D462:D492" ca="1" si="282">IF($A462="","",IFERROR(SUMIF(INDIRECT("'"&amp;$A462&amp;"'!A87:A92"),$B462,INDIRECT("'"&amp;$A462&amp;"'!F87:F92")),0))</f>
        <v/>
      </c>
      <c r="E462" s="181" t="str">
        <f t="shared" ref="E462:E492" ca="1" si="283">IF($A462="","",IFERROR(SUMIF(INDIRECT("'"&amp;$A462&amp;"'!A87:A92"),$B462,INDIRECT("'"&amp;$A462&amp;"'!G87:G92")),0))</f>
        <v/>
      </c>
      <c r="F462" s="197" t="str">
        <f t="shared" ref="F462:F492" ca="1" si="284">IF($A462="","",IFERROR(SUMIF(INDIRECT("'"&amp;$A462&amp;"'!A87:A92"),$B462,INDIRECT("'"&amp;$A462&amp;"'!I87:I92")),0))</f>
        <v/>
      </c>
      <c r="G462" s="197" t="str">
        <f t="shared" ref="G462:G492" si="285">IF($A462="","",H462-F462)</f>
        <v/>
      </c>
      <c r="H462" s="197" t="str">
        <f t="shared" ref="H462:H492" ca="1" si="286">IF($A462="","",IFERROR(SUMIF(INDIRECT("'"&amp;$A462&amp;"'!A87:A92"),$B462,INDIRECT("'"&amp;$A462&amp;"'!M87:M92")),0))</f>
        <v/>
      </c>
      <c r="I462" s="197" t="str">
        <f t="shared" ref="I462:I492" si="287">IF($A462="","",J462-H462)</f>
        <v/>
      </c>
      <c r="J462" s="198" t="str">
        <f t="shared" ref="J462:J492" ca="1" si="288">IF($A462="","",IFERROR(SUMIF(INDIRECT("'"&amp;$A462&amp;"'!A87:A92"),$B462,INDIRECT("'"&amp;$A462&amp;"'!V87:V92")),0))</f>
        <v/>
      </c>
      <c r="K462" s="199" t="str">
        <f t="shared" ref="K462:K492" si="289">IF($A462="","",IFERROR(J462/E462,0))</f>
        <v/>
      </c>
    </row>
    <row r="463" spans="1:11" hidden="1">
      <c r="A463" s="196"/>
      <c r="B463" s="196" t="str">
        <f t="shared" si="280"/>
        <v/>
      </c>
      <c r="C463" s="104" t="str">
        <f t="shared" ca="1" si="281"/>
        <v/>
      </c>
      <c r="D463" s="180" t="str">
        <f t="shared" ca="1" si="282"/>
        <v/>
      </c>
      <c r="E463" s="181" t="str">
        <f t="shared" ca="1" si="283"/>
        <v/>
      </c>
      <c r="F463" s="197" t="str">
        <f t="shared" ca="1" si="284"/>
        <v/>
      </c>
      <c r="G463" s="197" t="str">
        <f t="shared" si="285"/>
        <v/>
      </c>
      <c r="H463" s="197" t="str">
        <f t="shared" ca="1" si="286"/>
        <v/>
      </c>
      <c r="I463" s="197" t="str">
        <f t="shared" si="287"/>
        <v/>
      </c>
      <c r="J463" s="198" t="str">
        <f t="shared" ca="1" si="288"/>
        <v/>
      </c>
      <c r="K463" s="199" t="str">
        <f t="shared" si="289"/>
        <v/>
      </c>
    </row>
    <row r="464" spans="1:11" hidden="1">
      <c r="A464" s="196"/>
      <c r="B464" s="196" t="str">
        <f t="shared" si="280"/>
        <v/>
      </c>
      <c r="C464" s="104" t="str">
        <f t="shared" ca="1" si="281"/>
        <v/>
      </c>
      <c r="D464" s="180" t="str">
        <f t="shared" ca="1" si="282"/>
        <v/>
      </c>
      <c r="E464" s="181" t="str">
        <f t="shared" ca="1" si="283"/>
        <v/>
      </c>
      <c r="F464" s="197" t="str">
        <f t="shared" ca="1" si="284"/>
        <v/>
      </c>
      <c r="G464" s="197" t="str">
        <f t="shared" si="285"/>
        <v/>
      </c>
      <c r="H464" s="197" t="str">
        <f t="shared" ca="1" si="286"/>
        <v/>
      </c>
      <c r="I464" s="197" t="str">
        <f t="shared" si="287"/>
        <v/>
      </c>
      <c r="J464" s="198" t="str">
        <f t="shared" ca="1" si="288"/>
        <v/>
      </c>
      <c r="K464" s="199" t="str">
        <f t="shared" si="289"/>
        <v/>
      </c>
    </row>
    <row r="465" spans="1:11" hidden="1">
      <c r="A465" s="196"/>
      <c r="B465" s="196" t="str">
        <f t="shared" si="280"/>
        <v/>
      </c>
      <c r="C465" s="104" t="str">
        <f t="shared" ca="1" si="281"/>
        <v/>
      </c>
      <c r="D465" s="180" t="str">
        <f t="shared" ca="1" si="282"/>
        <v/>
      </c>
      <c r="E465" s="181" t="str">
        <f t="shared" ca="1" si="283"/>
        <v/>
      </c>
      <c r="F465" s="197" t="str">
        <f t="shared" ca="1" si="284"/>
        <v/>
      </c>
      <c r="G465" s="197" t="str">
        <f t="shared" si="285"/>
        <v/>
      </c>
      <c r="H465" s="197" t="str">
        <f t="shared" ca="1" si="286"/>
        <v/>
      </c>
      <c r="I465" s="197" t="str">
        <f t="shared" si="287"/>
        <v/>
      </c>
      <c r="J465" s="198" t="str">
        <f t="shared" ca="1" si="288"/>
        <v/>
      </c>
      <c r="K465" s="199" t="str">
        <f t="shared" si="289"/>
        <v/>
      </c>
    </row>
    <row r="466" spans="1:11" hidden="1">
      <c r="A466" s="196"/>
      <c r="B466" s="196" t="str">
        <f t="shared" si="280"/>
        <v/>
      </c>
      <c r="C466" s="104" t="str">
        <f t="shared" ca="1" si="281"/>
        <v/>
      </c>
      <c r="D466" s="180" t="str">
        <f t="shared" ca="1" si="282"/>
        <v/>
      </c>
      <c r="E466" s="181" t="str">
        <f t="shared" ca="1" si="283"/>
        <v/>
      </c>
      <c r="F466" s="197" t="str">
        <f t="shared" ca="1" si="284"/>
        <v/>
      </c>
      <c r="G466" s="197" t="str">
        <f t="shared" si="285"/>
        <v/>
      </c>
      <c r="H466" s="197" t="str">
        <f t="shared" ca="1" si="286"/>
        <v/>
      </c>
      <c r="I466" s="197" t="str">
        <f t="shared" si="287"/>
        <v/>
      </c>
      <c r="J466" s="198" t="str">
        <f t="shared" ca="1" si="288"/>
        <v/>
      </c>
      <c r="K466" s="199" t="str">
        <f t="shared" si="289"/>
        <v/>
      </c>
    </row>
    <row r="467" spans="1:11" hidden="1">
      <c r="A467" s="196"/>
      <c r="B467" s="196" t="str">
        <f t="shared" si="280"/>
        <v/>
      </c>
      <c r="C467" s="104" t="str">
        <f t="shared" ca="1" si="281"/>
        <v/>
      </c>
      <c r="D467" s="180" t="str">
        <f t="shared" ca="1" si="282"/>
        <v/>
      </c>
      <c r="E467" s="181" t="str">
        <f t="shared" ca="1" si="283"/>
        <v/>
      </c>
      <c r="F467" s="197" t="str">
        <f t="shared" ca="1" si="284"/>
        <v/>
      </c>
      <c r="G467" s="197" t="str">
        <f t="shared" si="285"/>
        <v/>
      </c>
      <c r="H467" s="197" t="str">
        <f t="shared" ca="1" si="286"/>
        <v/>
      </c>
      <c r="I467" s="197" t="str">
        <f t="shared" si="287"/>
        <v/>
      </c>
      <c r="J467" s="198" t="str">
        <f t="shared" ca="1" si="288"/>
        <v/>
      </c>
      <c r="K467" s="199" t="str">
        <f t="shared" si="289"/>
        <v/>
      </c>
    </row>
    <row r="468" spans="1:11" hidden="1">
      <c r="A468" s="196"/>
      <c r="B468" s="196" t="str">
        <f t="shared" si="280"/>
        <v/>
      </c>
      <c r="C468" s="104" t="str">
        <f t="shared" ca="1" si="281"/>
        <v/>
      </c>
      <c r="D468" s="180" t="str">
        <f t="shared" ca="1" si="282"/>
        <v/>
      </c>
      <c r="E468" s="181" t="str">
        <f t="shared" ca="1" si="283"/>
        <v/>
      </c>
      <c r="F468" s="197" t="str">
        <f t="shared" ca="1" si="284"/>
        <v/>
      </c>
      <c r="G468" s="197" t="str">
        <f t="shared" si="285"/>
        <v/>
      </c>
      <c r="H468" s="197" t="str">
        <f t="shared" ca="1" si="286"/>
        <v/>
      </c>
      <c r="I468" s="197" t="str">
        <f t="shared" si="287"/>
        <v/>
      </c>
      <c r="J468" s="198" t="str">
        <f t="shared" ca="1" si="288"/>
        <v/>
      </c>
      <c r="K468" s="199" t="str">
        <f t="shared" si="289"/>
        <v/>
      </c>
    </row>
    <row r="469" spans="1:11" hidden="1">
      <c r="A469" s="196"/>
      <c r="B469" s="196" t="str">
        <f t="shared" si="280"/>
        <v/>
      </c>
      <c r="C469" s="104" t="str">
        <f t="shared" ca="1" si="281"/>
        <v/>
      </c>
      <c r="D469" s="180" t="str">
        <f t="shared" ca="1" si="282"/>
        <v/>
      </c>
      <c r="E469" s="181" t="str">
        <f t="shared" ca="1" si="283"/>
        <v/>
      </c>
      <c r="F469" s="197" t="str">
        <f t="shared" ca="1" si="284"/>
        <v/>
      </c>
      <c r="G469" s="197" t="str">
        <f t="shared" si="285"/>
        <v/>
      </c>
      <c r="H469" s="197" t="str">
        <f t="shared" ca="1" si="286"/>
        <v/>
      </c>
      <c r="I469" s="197" t="str">
        <f t="shared" si="287"/>
        <v/>
      </c>
      <c r="J469" s="198" t="str">
        <f t="shared" ca="1" si="288"/>
        <v/>
      </c>
      <c r="K469" s="199" t="str">
        <f t="shared" si="289"/>
        <v/>
      </c>
    </row>
    <row r="470" spans="1:11" hidden="1">
      <c r="A470" s="196"/>
      <c r="B470" s="196" t="str">
        <f t="shared" si="280"/>
        <v/>
      </c>
      <c r="C470" s="104" t="str">
        <f t="shared" ca="1" si="281"/>
        <v/>
      </c>
      <c r="D470" s="180" t="str">
        <f t="shared" ca="1" si="282"/>
        <v/>
      </c>
      <c r="E470" s="181" t="str">
        <f t="shared" ca="1" si="283"/>
        <v/>
      </c>
      <c r="F470" s="197" t="str">
        <f t="shared" ca="1" si="284"/>
        <v/>
      </c>
      <c r="G470" s="197" t="str">
        <f t="shared" si="285"/>
        <v/>
      </c>
      <c r="H470" s="197" t="str">
        <f t="shared" ca="1" si="286"/>
        <v/>
      </c>
      <c r="I470" s="197" t="str">
        <f t="shared" si="287"/>
        <v/>
      </c>
      <c r="J470" s="198" t="str">
        <f t="shared" ca="1" si="288"/>
        <v/>
      </c>
      <c r="K470" s="199" t="str">
        <f t="shared" si="289"/>
        <v/>
      </c>
    </row>
    <row r="471" spans="1:11" hidden="1">
      <c r="A471" s="196"/>
      <c r="B471" s="196" t="str">
        <f t="shared" si="280"/>
        <v/>
      </c>
      <c r="C471" s="104" t="str">
        <f t="shared" ca="1" si="281"/>
        <v/>
      </c>
      <c r="D471" s="180" t="str">
        <f t="shared" ca="1" si="282"/>
        <v/>
      </c>
      <c r="E471" s="181" t="str">
        <f t="shared" ca="1" si="283"/>
        <v/>
      </c>
      <c r="F471" s="197" t="str">
        <f t="shared" ca="1" si="284"/>
        <v/>
      </c>
      <c r="G471" s="197" t="str">
        <f t="shared" si="285"/>
        <v/>
      </c>
      <c r="H471" s="197" t="str">
        <f t="shared" ca="1" si="286"/>
        <v/>
      </c>
      <c r="I471" s="197" t="str">
        <f t="shared" si="287"/>
        <v/>
      </c>
      <c r="J471" s="198" t="str">
        <f t="shared" ca="1" si="288"/>
        <v/>
      </c>
      <c r="K471" s="199" t="str">
        <f t="shared" si="289"/>
        <v/>
      </c>
    </row>
    <row r="472" spans="1:11" hidden="1">
      <c r="A472" s="196"/>
      <c r="B472" s="196" t="str">
        <f t="shared" si="280"/>
        <v/>
      </c>
      <c r="C472" s="104" t="str">
        <f t="shared" ca="1" si="281"/>
        <v/>
      </c>
      <c r="D472" s="180" t="str">
        <f t="shared" ca="1" si="282"/>
        <v/>
      </c>
      <c r="E472" s="181" t="str">
        <f t="shared" ca="1" si="283"/>
        <v/>
      </c>
      <c r="F472" s="197" t="str">
        <f t="shared" ca="1" si="284"/>
        <v/>
      </c>
      <c r="G472" s="197" t="str">
        <f t="shared" si="285"/>
        <v/>
      </c>
      <c r="H472" s="197" t="str">
        <f t="shared" ca="1" si="286"/>
        <v/>
      </c>
      <c r="I472" s="197" t="str">
        <f t="shared" si="287"/>
        <v/>
      </c>
      <c r="J472" s="198" t="str">
        <f t="shared" ca="1" si="288"/>
        <v/>
      </c>
      <c r="K472" s="199" t="str">
        <f t="shared" si="289"/>
        <v/>
      </c>
    </row>
    <row r="473" spans="1:11" hidden="1">
      <c r="A473" s="196"/>
      <c r="B473" s="196" t="str">
        <f t="shared" si="280"/>
        <v/>
      </c>
      <c r="C473" s="104" t="str">
        <f t="shared" ca="1" si="281"/>
        <v/>
      </c>
      <c r="D473" s="180" t="str">
        <f t="shared" ca="1" si="282"/>
        <v/>
      </c>
      <c r="E473" s="181" t="str">
        <f t="shared" ca="1" si="283"/>
        <v/>
      </c>
      <c r="F473" s="197" t="str">
        <f t="shared" ca="1" si="284"/>
        <v/>
      </c>
      <c r="G473" s="197" t="str">
        <f t="shared" si="285"/>
        <v/>
      </c>
      <c r="H473" s="197" t="str">
        <f t="shared" ca="1" si="286"/>
        <v/>
      </c>
      <c r="I473" s="197" t="str">
        <f t="shared" si="287"/>
        <v/>
      </c>
      <c r="J473" s="198" t="str">
        <f t="shared" ca="1" si="288"/>
        <v/>
      </c>
      <c r="K473" s="199" t="str">
        <f t="shared" si="289"/>
        <v/>
      </c>
    </row>
    <row r="474" spans="1:11" hidden="1">
      <c r="A474" s="4"/>
      <c r="B474" s="196" t="str">
        <f t="shared" si="280"/>
        <v/>
      </c>
      <c r="C474" s="104" t="str">
        <f t="shared" ca="1" si="281"/>
        <v/>
      </c>
      <c r="D474" s="180" t="str">
        <f t="shared" ca="1" si="282"/>
        <v/>
      </c>
      <c r="E474" s="181" t="str">
        <f t="shared" ca="1" si="283"/>
        <v/>
      </c>
      <c r="F474" s="197" t="str">
        <f t="shared" ca="1" si="284"/>
        <v/>
      </c>
      <c r="G474" s="197" t="str">
        <f t="shared" si="285"/>
        <v/>
      </c>
      <c r="H474" s="197" t="str">
        <f t="shared" ca="1" si="286"/>
        <v/>
      </c>
      <c r="I474" s="197" t="str">
        <f t="shared" si="287"/>
        <v/>
      </c>
      <c r="J474" s="198" t="str">
        <f t="shared" ca="1" si="288"/>
        <v/>
      </c>
      <c r="K474" s="199" t="str">
        <f t="shared" si="289"/>
        <v/>
      </c>
    </row>
    <row r="475" spans="1:11" hidden="1">
      <c r="B475" s="196" t="str">
        <f t="shared" si="280"/>
        <v/>
      </c>
      <c r="C475" s="104" t="str">
        <f t="shared" ca="1" si="281"/>
        <v/>
      </c>
      <c r="D475" s="180" t="str">
        <f t="shared" ca="1" si="282"/>
        <v/>
      </c>
      <c r="E475" s="181" t="str">
        <f t="shared" ca="1" si="283"/>
        <v/>
      </c>
      <c r="F475" s="197" t="str">
        <f t="shared" ca="1" si="284"/>
        <v/>
      </c>
      <c r="G475" s="197" t="str">
        <f t="shared" si="285"/>
        <v/>
      </c>
      <c r="H475" s="197" t="str">
        <f t="shared" ca="1" si="286"/>
        <v/>
      </c>
      <c r="I475" s="197" t="str">
        <f t="shared" si="287"/>
        <v/>
      </c>
      <c r="J475" s="198" t="str">
        <f t="shared" ca="1" si="288"/>
        <v/>
      </c>
      <c r="K475" s="199" t="str">
        <f t="shared" si="289"/>
        <v/>
      </c>
    </row>
    <row r="476" spans="1:11" hidden="1">
      <c r="A476" s="4"/>
      <c r="B476" s="196" t="str">
        <f t="shared" si="280"/>
        <v/>
      </c>
      <c r="C476" s="104" t="str">
        <f t="shared" ca="1" si="281"/>
        <v/>
      </c>
      <c r="D476" s="180" t="str">
        <f t="shared" ca="1" si="282"/>
        <v/>
      </c>
      <c r="E476" s="181" t="str">
        <f t="shared" ca="1" si="283"/>
        <v/>
      </c>
      <c r="F476" s="197" t="str">
        <f t="shared" ca="1" si="284"/>
        <v/>
      </c>
      <c r="G476" s="197" t="str">
        <f t="shared" si="285"/>
        <v/>
      </c>
      <c r="H476" s="197" t="str">
        <f t="shared" ca="1" si="286"/>
        <v/>
      </c>
      <c r="I476" s="197" t="str">
        <f t="shared" si="287"/>
        <v/>
      </c>
      <c r="J476" s="198" t="str">
        <f t="shared" ca="1" si="288"/>
        <v/>
      </c>
      <c r="K476" s="199" t="str">
        <f t="shared" si="289"/>
        <v/>
      </c>
    </row>
    <row r="477" spans="1:11" hidden="1">
      <c r="B477" s="196" t="str">
        <f t="shared" si="280"/>
        <v/>
      </c>
      <c r="C477" s="104" t="str">
        <f t="shared" ca="1" si="281"/>
        <v/>
      </c>
      <c r="D477" s="180" t="str">
        <f t="shared" ca="1" si="282"/>
        <v/>
      </c>
      <c r="E477" s="181" t="str">
        <f t="shared" ca="1" si="283"/>
        <v/>
      </c>
      <c r="F477" s="197" t="str">
        <f t="shared" ca="1" si="284"/>
        <v/>
      </c>
      <c r="G477" s="197" t="str">
        <f t="shared" si="285"/>
        <v/>
      </c>
      <c r="H477" s="197" t="str">
        <f t="shared" ca="1" si="286"/>
        <v/>
      </c>
      <c r="I477" s="197" t="str">
        <f t="shared" si="287"/>
        <v/>
      </c>
      <c r="J477" s="198" t="str">
        <f t="shared" ca="1" si="288"/>
        <v/>
      </c>
      <c r="K477" s="199" t="str">
        <f t="shared" si="289"/>
        <v/>
      </c>
    </row>
    <row r="478" spans="1:11" hidden="1">
      <c r="B478" s="196" t="str">
        <f t="shared" si="280"/>
        <v/>
      </c>
      <c r="C478" s="104" t="str">
        <f t="shared" ca="1" si="281"/>
        <v/>
      </c>
      <c r="D478" s="180" t="str">
        <f t="shared" ca="1" si="282"/>
        <v/>
      </c>
      <c r="E478" s="181" t="str">
        <f t="shared" ca="1" si="283"/>
        <v/>
      </c>
      <c r="F478" s="197" t="str">
        <f t="shared" ca="1" si="284"/>
        <v/>
      </c>
      <c r="G478" s="197" t="str">
        <f t="shared" si="285"/>
        <v/>
      </c>
      <c r="H478" s="197" t="str">
        <f t="shared" ca="1" si="286"/>
        <v/>
      </c>
      <c r="I478" s="197" t="str">
        <f t="shared" si="287"/>
        <v/>
      </c>
      <c r="J478" s="198" t="str">
        <f t="shared" ca="1" si="288"/>
        <v/>
      </c>
      <c r="K478" s="199" t="str">
        <f t="shared" si="289"/>
        <v/>
      </c>
    </row>
    <row r="479" spans="1:11" hidden="1">
      <c r="A479" s="4"/>
      <c r="B479" s="196" t="str">
        <f t="shared" si="280"/>
        <v/>
      </c>
      <c r="C479" s="104" t="str">
        <f t="shared" ca="1" si="281"/>
        <v/>
      </c>
      <c r="D479" s="180" t="str">
        <f t="shared" ca="1" si="282"/>
        <v/>
      </c>
      <c r="E479" s="181" t="str">
        <f t="shared" ca="1" si="283"/>
        <v/>
      </c>
      <c r="F479" s="197" t="str">
        <f t="shared" ca="1" si="284"/>
        <v/>
      </c>
      <c r="G479" s="197" t="str">
        <f t="shared" si="285"/>
        <v/>
      </c>
      <c r="H479" s="197" t="str">
        <f t="shared" ca="1" si="286"/>
        <v/>
      </c>
      <c r="I479" s="197" t="str">
        <f t="shared" si="287"/>
        <v/>
      </c>
      <c r="J479" s="198" t="str">
        <f t="shared" ca="1" si="288"/>
        <v/>
      </c>
      <c r="K479" s="199" t="str">
        <f t="shared" si="289"/>
        <v/>
      </c>
    </row>
    <row r="480" spans="1:11" hidden="1">
      <c r="A480" s="4"/>
      <c r="B480" s="196" t="str">
        <f t="shared" si="280"/>
        <v/>
      </c>
      <c r="C480" s="104" t="str">
        <f t="shared" ca="1" si="281"/>
        <v/>
      </c>
      <c r="D480" s="180" t="str">
        <f t="shared" ca="1" si="282"/>
        <v/>
      </c>
      <c r="E480" s="181" t="str">
        <f t="shared" ca="1" si="283"/>
        <v/>
      </c>
      <c r="F480" s="197" t="str">
        <f t="shared" ca="1" si="284"/>
        <v/>
      </c>
      <c r="G480" s="197" t="str">
        <f t="shared" si="285"/>
        <v/>
      </c>
      <c r="H480" s="197" t="str">
        <f t="shared" ca="1" si="286"/>
        <v/>
      </c>
      <c r="I480" s="197" t="str">
        <f t="shared" si="287"/>
        <v/>
      </c>
      <c r="J480" s="198" t="str">
        <f t="shared" ca="1" si="288"/>
        <v/>
      </c>
      <c r="K480" s="199" t="str">
        <f t="shared" si="289"/>
        <v/>
      </c>
    </row>
    <row r="481" spans="1:11" hidden="1">
      <c r="A481" s="4"/>
      <c r="B481" s="196" t="str">
        <f t="shared" si="280"/>
        <v/>
      </c>
      <c r="C481" s="104" t="str">
        <f t="shared" ca="1" si="281"/>
        <v/>
      </c>
      <c r="D481" s="180" t="str">
        <f t="shared" ca="1" si="282"/>
        <v/>
      </c>
      <c r="E481" s="181" t="str">
        <f t="shared" ca="1" si="283"/>
        <v/>
      </c>
      <c r="F481" s="197" t="str">
        <f t="shared" ca="1" si="284"/>
        <v/>
      </c>
      <c r="G481" s="197" t="str">
        <f t="shared" si="285"/>
        <v/>
      </c>
      <c r="H481" s="197" t="str">
        <f t="shared" ca="1" si="286"/>
        <v/>
      </c>
      <c r="I481" s="197" t="str">
        <f t="shared" si="287"/>
        <v/>
      </c>
      <c r="J481" s="198" t="str">
        <f t="shared" ca="1" si="288"/>
        <v/>
      </c>
      <c r="K481" s="199" t="str">
        <f t="shared" si="289"/>
        <v/>
      </c>
    </row>
    <row r="482" spans="1:11" hidden="1">
      <c r="B482" s="196" t="str">
        <f t="shared" si="280"/>
        <v/>
      </c>
      <c r="C482" s="104" t="str">
        <f t="shared" ca="1" si="281"/>
        <v/>
      </c>
      <c r="D482" s="180" t="str">
        <f t="shared" ca="1" si="282"/>
        <v/>
      </c>
      <c r="E482" s="181" t="str">
        <f t="shared" ca="1" si="283"/>
        <v/>
      </c>
      <c r="F482" s="197" t="str">
        <f t="shared" ca="1" si="284"/>
        <v/>
      </c>
      <c r="G482" s="197" t="str">
        <f t="shared" si="285"/>
        <v/>
      </c>
      <c r="H482" s="197" t="str">
        <f t="shared" ca="1" si="286"/>
        <v/>
      </c>
      <c r="I482" s="197" t="str">
        <f t="shared" si="287"/>
        <v/>
      </c>
      <c r="J482" s="198" t="str">
        <f t="shared" ca="1" si="288"/>
        <v/>
      </c>
      <c r="K482" s="199" t="str">
        <f t="shared" si="289"/>
        <v/>
      </c>
    </row>
    <row r="483" spans="1:11" hidden="1">
      <c r="B483" s="196" t="str">
        <f t="shared" si="280"/>
        <v/>
      </c>
      <c r="C483" s="104" t="str">
        <f t="shared" ca="1" si="281"/>
        <v/>
      </c>
      <c r="D483" s="180" t="str">
        <f t="shared" ca="1" si="282"/>
        <v/>
      </c>
      <c r="E483" s="181" t="str">
        <f t="shared" ca="1" si="283"/>
        <v/>
      </c>
      <c r="F483" s="197" t="str">
        <f t="shared" ca="1" si="284"/>
        <v/>
      </c>
      <c r="G483" s="197" t="str">
        <f t="shared" si="285"/>
        <v/>
      </c>
      <c r="H483" s="197" t="str">
        <f t="shared" ca="1" si="286"/>
        <v/>
      </c>
      <c r="I483" s="197" t="str">
        <f t="shared" si="287"/>
        <v/>
      </c>
      <c r="J483" s="198" t="str">
        <f t="shared" ca="1" si="288"/>
        <v/>
      </c>
      <c r="K483" s="199" t="str">
        <f t="shared" si="289"/>
        <v/>
      </c>
    </row>
    <row r="484" spans="1:11" hidden="1">
      <c r="A484" s="4"/>
      <c r="B484" s="196" t="str">
        <f t="shared" si="280"/>
        <v/>
      </c>
      <c r="C484" s="104" t="str">
        <f t="shared" ca="1" si="281"/>
        <v/>
      </c>
      <c r="D484" s="180" t="str">
        <f t="shared" ca="1" si="282"/>
        <v/>
      </c>
      <c r="E484" s="181" t="str">
        <f t="shared" ca="1" si="283"/>
        <v/>
      </c>
      <c r="F484" s="197" t="str">
        <f t="shared" ca="1" si="284"/>
        <v/>
      </c>
      <c r="G484" s="197" t="str">
        <f t="shared" si="285"/>
        <v/>
      </c>
      <c r="H484" s="197" t="str">
        <f t="shared" ca="1" si="286"/>
        <v/>
      </c>
      <c r="I484" s="197" t="str">
        <f t="shared" si="287"/>
        <v/>
      </c>
      <c r="J484" s="198" t="str">
        <f t="shared" ca="1" si="288"/>
        <v/>
      </c>
      <c r="K484" s="199" t="str">
        <f t="shared" si="289"/>
        <v/>
      </c>
    </row>
    <row r="485" spans="1:11" hidden="1">
      <c r="B485" s="196" t="str">
        <f t="shared" si="280"/>
        <v/>
      </c>
      <c r="C485" s="104" t="str">
        <f t="shared" ca="1" si="281"/>
        <v/>
      </c>
      <c r="D485" s="180" t="str">
        <f t="shared" ca="1" si="282"/>
        <v/>
      </c>
      <c r="E485" s="181" t="str">
        <f t="shared" ca="1" si="283"/>
        <v/>
      </c>
      <c r="F485" s="197" t="str">
        <f t="shared" ca="1" si="284"/>
        <v/>
      </c>
      <c r="G485" s="197" t="str">
        <f t="shared" si="285"/>
        <v/>
      </c>
      <c r="H485" s="197" t="str">
        <f t="shared" ca="1" si="286"/>
        <v/>
      </c>
      <c r="I485" s="197" t="str">
        <f t="shared" si="287"/>
        <v/>
      </c>
      <c r="J485" s="198" t="str">
        <f t="shared" ca="1" si="288"/>
        <v/>
      </c>
      <c r="K485" s="199" t="str">
        <f t="shared" si="289"/>
        <v/>
      </c>
    </row>
    <row r="486" spans="1:11" hidden="1">
      <c r="B486" s="196" t="str">
        <f t="shared" si="280"/>
        <v/>
      </c>
      <c r="C486" s="104" t="str">
        <f t="shared" ca="1" si="281"/>
        <v/>
      </c>
      <c r="D486" s="180" t="str">
        <f t="shared" ca="1" si="282"/>
        <v/>
      </c>
      <c r="E486" s="181" t="str">
        <f t="shared" ca="1" si="283"/>
        <v/>
      </c>
      <c r="F486" s="197" t="str">
        <f t="shared" ca="1" si="284"/>
        <v/>
      </c>
      <c r="G486" s="197" t="str">
        <f t="shared" si="285"/>
        <v/>
      </c>
      <c r="H486" s="197" t="str">
        <f t="shared" ca="1" si="286"/>
        <v/>
      </c>
      <c r="I486" s="197" t="str">
        <f t="shared" si="287"/>
        <v/>
      </c>
      <c r="J486" s="198" t="str">
        <f t="shared" ca="1" si="288"/>
        <v/>
      </c>
      <c r="K486" s="199" t="str">
        <f t="shared" si="289"/>
        <v/>
      </c>
    </row>
    <row r="487" spans="1:11" hidden="1">
      <c r="B487" s="196" t="str">
        <f t="shared" si="280"/>
        <v/>
      </c>
      <c r="C487" s="104" t="str">
        <f t="shared" ca="1" si="281"/>
        <v/>
      </c>
      <c r="D487" s="180" t="str">
        <f t="shared" ca="1" si="282"/>
        <v/>
      </c>
      <c r="E487" s="181" t="str">
        <f t="shared" ca="1" si="283"/>
        <v/>
      </c>
      <c r="F487" s="197" t="str">
        <f t="shared" ca="1" si="284"/>
        <v/>
      </c>
      <c r="G487" s="197" t="str">
        <f t="shared" si="285"/>
        <v/>
      </c>
      <c r="H487" s="197" t="str">
        <f t="shared" ca="1" si="286"/>
        <v/>
      </c>
      <c r="I487" s="197" t="str">
        <f t="shared" si="287"/>
        <v/>
      </c>
      <c r="J487" s="198" t="str">
        <f t="shared" ca="1" si="288"/>
        <v/>
      </c>
      <c r="K487" s="199" t="str">
        <f t="shared" si="289"/>
        <v/>
      </c>
    </row>
    <row r="488" spans="1:11" hidden="1">
      <c r="B488" s="196" t="str">
        <f t="shared" si="280"/>
        <v/>
      </c>
      <c r="C488" s="104" t="str">
        <f t="shared" ca="1" si="281"/>
        <v/>
      </c>
      <c r="D488" s="180" t="str">
        <f t="shared" ca="1" si="282"/>
        <v/>
      </c>
      <c r="E488" s="181" t="str">
        <f t="shared" ca="1" si="283"/>
        <v/>
      </c>
      <c r="F488" s="197" t="str">
        <f t="shared" ca="1" si="284"/>
        <v/>
      </c>
      <c r="G488" s="197" t="str">
        <f t="shared" si="285"/>
        <v/>
      </c>
      <c r="H488" s="197" t="str">
        <f t="shared" ca="1" si="286"/>
        <v/>
      </c>
      <c r="I488" s="197" t="str">
        <f t="shared" si="287"/>
        <v/>
      </c>
      <c r="J488" s="198" t="str">
        <f t="shared" ca="1" si="288"/>
        <v/>
      </c>
      <c r="K488" s="199" t="str">
        <f t="shared" si="289"/>
        <v/>
      </c>
    </row>
    <row r="489" spans="1:11" hidden="1">
      <c r="B489" s="196" t="str">
        <f t="shared" si="280"/>
        <v/>
      </c>
      <c r="C489" s="104" t="str">
        <f t="shared" ca="1" si="281"/>
        <v/>
      </c>
      <c r="D489" s="180" t="str">
        <f t="shared" ca="1" si="282"/>
        <v/>
      </c>
      <c r="E489" s="181" t="str">
        <f t="shared" ca="1" si="283"/>
        <v/>
      </c>
      <c r="F489" s="197" t="str">
        <f t="shared" ca="1" si="284"/>
        <v/>
      </c>
      <c r="G489" s="197" t="str">
        <f t="shared" si="285"/>
        <v/>
      </c>
      <c r="H489" s="197" t="str">
        <f t="shared" ca="1" si="286"/>
        <v/>
      </c>
      <c r="I489" s="197" t="str">
        <f t="shared" si="287"/>
        <v/>
      </c>
      <c r="J489" s="198" t="str">
        <f t="shared" ca="1" si="288"/>
        <v/>
      </c>
      <c r="K489" s="199" t="str">
        <f t="shared" si="289"/>
        <v/>
      </c>
    </row>
    <row r="490" spans="1:11" hidden="1">
      <c r="B490" s="196" t="str">
        <f t="shared" si="280"/>
        <v/>
      </c>
      <c r="C490" s="104" t="str">
        <f t="shared" ca="1" si="281"/>
        <v/>
      </c>
      <c r="D490" s="180" t="str">
        <f t="shared" ca="1" si="282"/>
        <v/>
      </c>
      <c r="E490" s="181" t="str">
        <f t="shared" ca="1" si="283"/>
        <v/>
      </c>
      <c r="F490" s="197" t="str">
        <f t="shared" ca="1" si="284"/>
        <v/>
      </c>
      <c r="G490" s="197" t="str">
        <f t="shared" si="285"/>
        <v/>
      </c>
      <c r="H490" s="197" t="str">
        <f t="shared" ca="1" si="286"/>
        <v/>
      </c>
      <c r="I490" s="197" t="str">
        <f t="shared" si="287"/>
        <v/>
      </c>
      <c r="J490" s="198" t="str">
        <f t="shared" ca="1" si="288"/>
        <v/>
      </c>
      <c r="K490" s="199" t="str">
        <f t="shared" si="289"/>
        <v/>
      </c>
    </row>
    <row r="491" spans="1:11" hidden="1">
      <c r="B491" s="196" t="str">
        <f t="shared" si="280"/>
        <v/>
      </c>
      <c r="C491" s="104" t="str">
        <f t="shared" ca="1" si="281"/>
        <v/>
      </c>
      <c r="D491" s="180" t="str">
        <f t="shared" ca="1" si="282"/>
        <v/>
      </c>
      <c r="E491" s="181" t="str">
        <f t="shared" ca="1" si="283"/>
        <v/>
      </c>
      <c r="F491" s="197" t="str">
        <f t="shared" ca="1" si="284"/>
        <v/>
      </c>
      <c r="G491" s="197" t="str">
        <f t="shared" si="285"/>
        <v/>
      </c>
      <c r="H491" s="197" t="str">
        <f t="shared" ca="1" si="286"/>
        <v/>
      </c>
      <c r="I491" s="197" t="str">
        <f t="shared" si="287"/>
        <v/>
      </c>
      <c r="J491" s="198" t="str">
        <f t="shared" ca="1" si="288"/>
        <v/>
      </c>
      <c r="K491" s="199" t="str">
        <f t="shared" si="289"/>
        <v/>
      </c>
    </row>
    <row r="492" spans="1:11" hidden="1">
      <c r="B492" s="196" t="str">
        <f t="shared" si="280"/>
        <v/>
      </c>
      <c r="C492" s="104" t="str">
        <f t="shared" ca="1" si="281"/>
        <v/>
      </c>
      <c r="D492" s="180" t="str">
        <f t="shared" ca="1" si="282"/>
        <v/>
      </c>
      <c r="E492" s="181" t="str">
        <f t="shared" ca="1" si="283"/>
        <v/>
      </c>
      <c r="F492" s="197" t="str">
        <f t="shared" ca="1" si="284"/>
        <v/>
      </c>
      <c r="G492" s="197" t="str">
        <f t="shared" si="285"/>
        <v/>
      </c>
      <c r="H492" s="197" t="str">
        <f t="shared" ca="1" si="286"/>
        <v/>
      </c>
      <c r="I492" s="197" t="str">
        <f t="shared" si="287"/>
        <v/>
      </c>
      <c r="J492" s="198" t="str">
        <f t="shared" ca="1" si="288"/>
        <v/>
      </c>
      <c r="K492" s="199" t="str">
        <f t="shared" si="289"/>
        <v/>
      </c>
    </row>
    <row r="493" spans="1:11" s="233" customFormat="1">
      <c r="A493" s="241" t="s">
        <v>261</v>
      </c>
      <c r="B493" s="241"/>
      <c r="C493" s="241"/>
      <c r="D493" s="242">
        <f ca="1">SUM(D398:D492)</f>
        <v>1321</v>
      </c>
      <c r="E493" s="242">
        <f ca="1">IFERROR(SUMPRODUCT(D398:D492,$E398:$E492)/$D493,0)</f>
        <v>1553.8705526116578</v>
      </c>
      <c r="F493" s="243">
        <f ca="1">IFERROR(SUMPRODUCT(F398:F492,$D398:$D492)/$D493,0)</f>
        <v>877.97047691143075</v>
      </c>
      <c r="G493" s="243">
        <f ca="1">IFERROR(SUMPRODUCT(G398:G492,$D398:$D492)/$D493,0)</f>
        <v>0</v>
      </c>
      <c r="H493" s="243">
        <f ca="1">IFERROR(SUMPRODUCT(H398:H492,$D398:$D492)/$D493,0)</f>
        <v>877.97047691143075</v>
      </c>
      <c r="I493" s="243">
        <f ca="1">IFERROR(SUMPRODUCT(I398:I492,$D398:$D492)/$D493,0)</f>
        <v>-49.074186222558687</v>
      </c>
      <c r="J493" s="244">
        <f ca="1">IFERROR(SUMPRODUCT(J398:J492,$D398:$D492)/$D493,0)</f>
        <v>828.89629068887211</v>
      </c>
      <c r="K493" s="245">
        <f ca="1">IFERROR(J493/$E493,0)</f>
        <v>0.53343973170461989</v>
      </c>
    </row>
    <row r="494" spans="1:11">
      <c r="D494" s="202"/>
      <c r="E494" s="201"/>
      <c r="F494" s="203"/>
      <c r="G494" s="203"/>
      <c r="H494" s="203"/>
      <c r="I494" s="203"/>
      <c r="J494" s="204"/>
      <c r="K494" s="205"/>
    </row>
    <row r="495" spans="1:11">
      <c r="A495" s="191" t="s">
        <v>110</v>
      </c>
      <c r="B495" s="191"/>
      <c r="C495" s="191"/>
      <c r="D495" s="192"/>
      <c r="E495" s="192"/>
      <c r="F495" s="193"/>
      <c r="G495" s="193"/>
      <c r="H495" s="193"/>
      <c r="I495" s="193"/>
      <c r="J495" s="194"/>
      <c r="K495" s="195"/>
    </row>
    <row r="496" spans="1:11">
      <c r="A496" s="196" t="s">
        <v>23</v>
      </c>
      <c r="B496" s="196" t="str">
        <f t="shared" ref="B496:B503" si="290">IF(A496="","","5 Bedroom")</f>
        <v>5 Bedroom</v>
      </c>
      <c r="C496" s="104">
        <f t="shared" ref="C496:C503" ca="1" si="291">IF($A496="","",IFERROR(INDIRECT("'"&amp;$A496&amp;"'!$B$14"),0))</f>
        <v>5</v>
      </c>
      <c r="D496" s="180">
        <f t="shared" ref="D496:D503" ca="1" si="292">IF($A496="","",IFERROR(SUMIF(INDIRECT("'"&amp;$A496&amp;"'!A87:A92"),$B496,INDIRECT("'"&amp;$A496&amp;"'!F87:F92")),0))</f>
        <v>105</v>
      </c>
      <c r="E496" s="181">
        <f t="shared" ref="E496:E503" ca="1" si="293">IF($A496="","",IFERROR(SUMIF(INDIRECT("'"&amp;$A496&amp;"'!A87:A92"),$B496,INDIRECT("'"&amp;$A496&amp;"'!G87:G92")),0))</f>
        <v>2127</v>
      </c>
      <c r="F496" s="197">
        <f t="shared" ref="F496:F503" ca="1" si="294">IF($A496="","",IFERROR(SUMIF(INDIRECT("'"&amp;$A496&amp;"'!A87:A92"),$B496,INDIRECT("'"&amp;$A496&amp;"'!I87:I92")),0))</f>
        <v>1075</v>
      </c>
      <c r="G496" s="197">
        <f t="shared" ref="G496:G503" ca="1" si="295">IF($A496="","",H496-F496)</f>
        <v>0</v>
      </c>
      <c r="H496" s="197">
        <f t="shared" ref="H496:H503" ca="1" si="296">IF($A496="","",IFERROR(SUMIF(INDIRECT("'"&amp;$A496&amp;"'!A87:A92"),$B496,INDIRECT("'"&amp;$A496&amp;"'!M87:M92")),0))</f>
        <v>1075</v>
      </c>
      <c r="I496" s="197">
        <f t="shared" ref="I496:I503" ca="1" si="297">IF($A496="","",J496-H496)</f>
        <v>-44</v>
      </c>
      <c r="J496" s="198">
        <f t="shared" ref="J496:J503" ca="1" si="298">IF($A496="","",IFERROR(SUMIF(INDIRECT("'"&amp;$A496&amp;"'!A87:A92"),$B496,INDIRECT("'"&amp;$A496&amp;"'!V87:V92")),0))</f>
        <v>1031</v>
      </c>
      <c r="K496" s="199">
        <f t="shared" ref="K496:K503" ca="1" si="299">IF($A496="","",IFERROR(J496/E496,0))</f>
        <v>0.48472026328161733</v>
      </c>
    </row>
    <row r="497" spans="1:11">
      <c r="A497" s="196" t="s">
        <v>21</v>
      </c>
      <c r="B497" s="196" t="str">
        <f t="shared" si="290"/>
        <v>5 Bedroom</v>
      </c>
      <c r="C497" s="104">
        <f t="shared" ca="1" si="291"/>
        <v>3</v>
      </c>
      <c r="D497" s="180">
        <f t="shared" ca="1" si="292"/>
        <v>0</v>
      </c>
      <c r="E497" s="181">
        <f t="shared" ca="1" si="293"/>
        <v>0</v>
      </c>
      <c r="F497" s="197">
        <f t="shared" ca="1" si="294"/>
        <v>0</v>
      </c>
      <c r="G497" s="197">
        <f t="shared" ca="1" si="295"/>
        <v>0</v>
      </c>
      <c r="H497" s="197">
        <f t="shared" ca="1" si="296"/>
        <v>0</v>
      </c>
      <c r="I497" s="197">
        <f t="shared" ca="1" si="297"/>
        <v>0</v>
      </c>
      <c r="J497" s="198">
        <f t="shared" ca="1" si="298"/>
        <v>0</v>
      </c>
      <c r="K497" s="199">
        <f t="shared" ca="1" si="299"/>
        <v>0</v>
      </c>
    </row>
    <row r="498" spans="1:11">
      <c r="A498" s="196" t="s">
        <v>22</v>
      </c>
      <c r="B498" s="196" t="str">
        <f t="shared" si="290"/>
        <v>5 Bedroom</v>
      </c>
      <c r="C498" s="104">
        <f t="shared" ca="1" si="291"/>
        <v>3</v>
      </c>
      <c r="D498" s="180">
        <f t="shared" ca="1" si="292"/>
        <v>0</v>
      </c>
      <c r="E498" s="181">
        <f t="shared" ca="1" si="293"/>
        <v>0</v>
      </c>
      <c r="F498" s="197">
        <f t="shared" ca="1" si="294"/>
        <v>0</v>
      </c>
      <c r="G498" s="197">
        <f t="shared" ca="1" si="295"/>
        <v>0</v>
      </c>
      <c r="H498" s="197">
        <f t="shared" ca="1" si="296"/>
        <v>0</v>
      </c>
      <c r="I498" s="197">
        <f t="shared" ca="1" si="297"/>
        <v>0</v>
      </c>
      <c r="J498" s="198">
        <f t="shared" ca="1" si="298"/>
        <v>0</v>
      </c>
      <c r="K498" s="199">
        <f t="shared" ca="1" si="299"/>
        <v>0</v>
      </c>
    </row>
    <row r="499" spans="1:11">
      <c r="A499" s="196" t="s">
        <v>24</v>
      </c>
      <c r="B499" s="196" t="str">
        <f t="shared" si="290"/>
        <v>5 Bedroom</v>
      </c>
      <c r="C499" s="104">
        <f t="shared" ca="1" si="291"/>
        <v>4</v>
      </c>
      <c r="D499" s="180">
        <f t="shared" ca="1" si="292"/>
        <v>0</v>
      </c>
      <c r="E499" s="181">
        <f t="shared" ca="1" si="293"/>
        <v>0</v>
      </c>
      <c r="F499" s="197">
        <f t="shared" ca="1" si="294"/>
        <v>0</v>
      </c>
      <c r="G499" s="197">
        <f t="shared" ca="1" si="295"/>
        <v>0</v>
      </c>
      <c r="H499" s="197">
        <f t="shared" ca="1" si="296"/>
        <v>0</v>
      </c>
      <c r="I499" s="197">
        <f t="shared" ca="1" si="297"/>
        <v>0</v>
      </c>
      <c r="J499" s="198">
        <f t="shared" ca="1" si="298"/>
        <v>0</v>
      </c>
      <c r="K499" s="199">
        <f t="shared" ca="1" si="299"/>
        <v>0</v>
      </c>
    </row>
    <row r="500" spans="1:11">
      <c r="A500" s="196" t="s">
        <v>25</v>
      </c>
      <c r="B500" s="196" t="str">
        <f t="shared" si="290"/>
        <v>5 Bedroom</v>
      </c>
      <c r="C500" s="104">
        <f t="shared" ca="1" si="291"/>
        <v>3</v>
      </c>
      <c r="D500" s="180">
        <f t="shared" ca="1" si="292"/>
        <v>0</v>
      </c>
      <c r="E500" s="181">
        <f t="shared" ca="1" si="293"/>
        <v>0</v>
      </c>
      <c r="F500" s="197">
        <f t="shared" ca="1" si="294"/>
        <v>0</v>
      </c>
      <c r="G500" s="197">
        <f t="shared" ca="1" si="295"/>
        <v>0</v>
      </c>
      <c r="H500" s="197">
        <f t="shared" ca="1" si="296"/>
        <v>0</v>
      </c>
      <c r="I500" s="197">
        <f t="shared" ca="1" si="297"/>
        <v>0</v>
      </c>
      <c r="J500" s="198">
        <f t="shared" ca="1" si="298"/>
        <v>0</v>
      </c>
      <c r="K500" s="199">
        <f t="shared" ca="1" si="299"/>
        <v>0</v>
      </c>
    </row>
    <row r="501" spans="1:11">
      <c r="A501" s="196" t="s">
        <v>26</v>
      </c>
      <c r="B501" s="196" t="str">
        <f t="shared" si="290"/>
        <v>5 Bedroom</v>
      </c>
      <c r="C501" s="104">
        <f t="shared" ca="1" si="291"/>
        <v>3</v>
      </c>
      <c r="D501" s="180">
        <f t="shared" ca="1" si="292"/>
        <v>0</v>
      </c>
      <c r="E501" s="181">
        <f t="shared" ca="1" si="293"/>
        <v>0</v>
      </c>
      <c r="F501" s="197">
        <f t="shared" ca="1" si="294"/>
        <v>0</v>
      </c>
      <c r="G501" s="197">
        <f t="shared" ca="1" si="295"/>
        <v>0</v>
      </c>
      <c r="H501" s="197">
        <f t="shared" ca="1" si="296"/>
        <v>0</v>
      </c>
      <c r="I501" s="197">
        <f t="shared" ca="1" si="297"/>
        <v>0</v>
      </c>
      <c r="J501" s="198">
        <f t="shared" ca="1" si="298"/>
        <v>0</v>
      </c>
      <c r="K501" s="199">
        <f t="shared" ca="1" si="299"/>
        <v>0</v>
      </c>
    </row>
    <row r="502" spans="1:11">
      <c r="A502" s="196" t="s">
        <v>27</v>
      </c>
      <c r="B502" s="196" t="str">
        <f t="shared" si="290"/>
        <v>5 Bedroom</v>
      </c>
      <c r="C502" s="104">
        <f t="shared" ca="1" si="291"/>
        <v>4</v>
      </c>
      <c r="D502" s="180">
        <f t="shared" ca="1" si="292"/>
        <v>0</v>
      </c>
      <c r="E502" s="181">
        <f t="shared" ca="1" si="293"/>
        <v>0</v>
      </c>
      <c r="F502" s="197">
        <f t="shared" ca="1" si="294"/>
        <v>0</v>
      </c>
      <c r="G502" s="197">
        <f t="shared" ca="1" si="295"/>
        <v>0</v>
      </c>
      <c r="H502" s="197">
        <f t="shared" ca="1" si="296"/>
        <v>0</v>
      </c>
      <c r="I502" s="197">
        <f t="shared" ca="1" si="297"/>
        <v>0</v>
      </c>
      <c r="J502" s="198">
        <f t="shared" ca="1" si="298"/>
        <v>0</v>
      </c>
      <c r="K502" s="199">
        <f t="shared" ca="1" si="299"/>
        <v>0</v>
      </c>
    </row>
    <row r="503" spans="1:11">
      <c r="A503" s="196" t="s">
        <v>28</v>
      </c>
      <c r="B503" s="196" t="str">
        <f t="shared" si="290"/>
        <v>5 Bedroom</v>
      </c>
      <c r="C503" s="104">
        <f t="shared" ca="1" si="291"/>
        <v>4</v>
      </c>
      <c r="D503" s="180">
        <f t="shared" ca="1" si="292"/>
        <v>0</v>
      </c>
      <c r="E503" s="181">
        <f t="shared" ca="1" si="293"/>
        <v>0</v>
      </c>
      <c r="F503" s="197">
        <f t="shared" ca="1" si="294"/>
        <v>0</v>
      </c>
      <c r="G503" s="197">
        <f t="shared" ca="1" si="295"/>
        <v>0</v>
      </c>
      <c r="H503" s="197">
        <f t="shared" ca="1" si="296"/>
        <v>0</v>
      </c>
      <c r="I503" s="197">
        <f t="shared" ca="1" si="297"/>
        <v>0</v>
      </c>
      <c r="J503" s="198">
        <f t="shared" ca="1" si="298"/>
        <v>0</v>
      </c>
      <c r="K503" s="199">
        <f t="shared" ca="1" si="299"/>
        <v>0</v>
      </c>
    </row>
    <row r="504" spans="1:11" hidden="1">
      <c r="A504" s="196"/>
      <c r="B504" s="196" t="str">
        <f t="shared" ref="B504" si="300">IF(A504="","","5 Bedroom")</f>
        <v/>
      </c>
      <c r="C504" s="104" t="str">
        <f t="shared" ref="C504" ca="1" si="301">IF($A504="","",IFERROR(INDIRECT("'"&amp;$A504&amp;"'!$B$14"),0))</f>
        <v/>
      </c>
      <c r="D504" s="180" t="str">
        <f t="shared" ref="D504" ca="1" si="302">IF($A504="","",IFERROR(SUMIF(INDIRECT("'"&amp;$A504&amp;"'!A87:A92"),$B504,INDIRECT("'"&amp;$A504&amp;"'!F87:F92")),0))</f>
        <v/>
      </c>
      <c r="E504" s="181" t="str">
        <f t="shared" ref="E504" ca="1" si="303">IF($A504="","",IFERROR(SUMIF(INDIRECT("'"&amp;$A504&amp;"'!A87:A92"),$B504,INDIRECT("'"&amp;$A504&amp;"'!G87:G92")),0))</f>
        <v/>
      </c>
      <c r="F504" s="197" t="str">
        <f t="shared" ref="F504" ca="1" si="304">IF($A504="","",IFERROR(SUMIF(INDIRECT("'"&amp;$A504&amp;"'!A87:A92"),$B504,INDIRECT("'"&amp;$A504&amp;"'!I87:I92")),0))</f>
        <v/>
      </c>
      <c r="G504" s="197" t="str">
        <f t="shared" ref="G504" si="305">IF($A504="","",H504-F504)</f>
        <v/>
      </c>
      <c r="H504" s="197" t="str">
        <f t="shared" ref="H504" ca="1" si="306">IF($A504="","",IFERROR(SUMIF(INDIRECT("'"&amp;$A504&amp;"'!A87:A92"),$B504,INDIRECT("'"&amp;$A504&amp;"'!M87:M92")),0))</f>
        <v/>
      </c>
      <c r="I504" s="197" t="str">
        <f t="shared" ref="I504" si="307">IF($A504="","",J504-H504)</f>
        <v/>
      </c>
      <c r="J504" s="198" t="str">
        <f t="shared" ref="J504" ca="1" si="308">IF($A504="","",IFERROR(SUMIF(INDIRECT("'"&amp;$A504&amp;"'!A87:A92"),$B504,INDIRECT("'"&amp;$A504&amp;"'!V87:V92")),0))</f>
        <v/>
      </c>
      <c r="K504" s="199" t="str">
        <f t="shared" ref="K504" si="309">IF($A504="","",IFERROR(J504/E504,0))</f>
        <v/>
      </c>
    </row>
    <row r="505" spans="1:11" hidden="1">
      <c r="A505" s="196"/>
      <c r="B505" s="196" t="str">
        <f t="shared" ref="B505:B543" si="310">IF(A505="","","5 Bedroom")</f>
        <v/>
      </c>
      <c r="C505" s="104" t="str">
        <f t="shared" ref="C505:C543" ca="1" si="311">IF($A505="","",IFERROR(INDIRECT("'"&amp;$A505&amp;"'!$B$14"),0))</f>
        <v/>
      </c>
      <c r="D505" s="180" t="str">
        <f t="shared" ref="D505:D543" ca="1" si="312">IF($A505="","",IFERROR(SUMIF(INDIRECT("'"&amp;$A505&amp;"'!A87:A92"),$B505,INDIRECT("'"&amp;$A505&amp;"'!F87:F92")),0))</f>
        <v/>
      </c>
      <c r="E505" s="181" t="str">
        <f t="shared" ref="E505:E543" ca="1" si="313">IF($A505="","",IFERROR(SUMIF(INDIRECT("'"&amp;$A505&amp;"'!A87:A92"),$B505,INDIRECT("'"&amp;$A505&amp;"'!G87:G92")),0))</f>
        <v/>
      </c>
      <c r="F505" s="197" t="str">
        <f t="shared" ref="F505:F543" ca="1" si="314">IF($A505="","",IFERROR(SUMIF(INDIRECT("'"&amp;$A505&amp;"'!A87:A92"),$B505,INDIRECT("'"&amp;$A505&amp;"'!I87:I92")),0))</f>
        <v/>
      </c>
      <c r="G505" s="197" t="str">
        <f t="shared" ref="G505:G543" si="315">IF($A505="","",H505-F505)</f>
        <v/>
      </c>
      <c r="H505" s="197" t="str">
        <f t="shared" ref="H505:H543" ca="1" si="316">IF($A505="","",IFERROR(SUMIF(INDIRECT("'"&amp;$A505&amp;"'!A87:A92"),$B505,INDIRECT("'"&amp;$A505&amp;"'!M87:M92")),0))</f>
        <v/>
      </c>
      <c r="I505" s="197" t="str">
        <f t="shared" ref="I505:I543" si="317">IF($A505="","",J505-H505)</f>
        <v/>
      </c>
      <c r="J505" s="198" t="str">
        <f t="shared" ref="J505:J543" ca="1" si="318">IF($A505="","",IFERROR(SUMIF(INDIRECT("'"&amp;$A505&amp;"'!A87:A92"),$B505,INDIRECT("'"&amp;$A505&amp;"'!V87:V92")),0))</f>
        <v/>
      </c>
      <c r="K505" s="199" t="str">
        <f t="shared" ref="K505:K543" si="319">IF($A505="","",IFERROR(J505/E505,0))</f>
        <v/>
      </c>
    </row>
    <row r="506" spans="1:11" hidden="1">
      <c r="A506" s="196"/>
      <c r="B506" s="196" t="str">
        <f t="shared" si="310"/>
        <v/>
      </c>
      <c r="C506" s="104" t="str">
        <f t="shared" ca="1" si="311"/>
        <v/>
      </c>
      <c r="D506" s="180" t="str">
        <f t="shared" ca="1" si="312"/>
        <v/>
      </c>
      <c r="E506" s="181" t="str">
        <f t="shared" ca="1" si="313"/>
        <v/>
      </c>
      <c r="F506" s="197" t="str">
        <f t="shared" ca="1" si="314"/>
        <v/>
      </c>
      <c r="G506" s="197" t="str">
        <f t="shared" si="315"/>
        <v/>
      </c>
      <c r="H506" s="197" t="str">
        <f t="shared" ca="1" si="316"/>
        <v/>
      </c>
      <c r="I506" s="197" t="str">
        <f t="shared" si="317"/>
        <v/>
      </c>
      <c r="J506" s="198" t="str">
        <f t="shared" ca="1" si="318"/>
        <v/>
      </c>
      <c r="K506" s="199" t="str">
        <f t="shared" si="319"/>
        <v/>
      </c>
    </row>
    <row r="507" spans="1:11" hidden="1">
      <c r="A507" s="196"/>
      <c r="B507" s="196" t="str">
        <f t="shared" si="310"/>
        <v/>
      </c>
      <c r="C507" s="104" t="str">
        <f t="shared" ca="1" si="311"/>
        <v/>
      </c>
      <c r="D507" s="180" t="str">
        <f t="shared" ca="1" si="312"/>
        <v/>
      </c>
      <c r="E507" s="181" t="str">
        <f t="shared" ca="1" si="313"/>
        <v/>
      </c>
      <c r="F507" s="197" t="str">
        <f t="shared" ca="1" si="314"/>
        <v/>
      </c>
      <c r="G507" s="197" t="str">
        <f t="shared" si="315"/>
        <v/>
      </c>
      <c r="H507" s="197" t="str">
        <f t="shared" ca="1" si="316"/>
        <v/>
      </c>
      <c r="I507" s="197" t="str">
        <f t="shared" si="317"/>
        <v/>
      </c>
      <c r="J507" s="198" t="str">
        <f t="shared" ca="1" si="318"/>
        <v/>
      </c>
      <c r="K507" s="199" t="str">
        <f t="shared" si="319"/>
        <v/>
      </c>
    </row>
    <row r="508" spans="1:11" hidden="1">
      <c r="A508" s="196"/>
      <c r="B508" s="196" t="str">
        <f t="shared" si="310"/>
        <v/>
      </c>
      <c r="C508" s="104" t="str">
        <f t="shared" ca="1" si="311"/>
        <v/>
      </c>
      <c r="D508" s="180" t="str">
        <f t="shared" ca="1" si="312"/>
        <v/>
      </c>
      <c r="E508" s="181" t="str">
        <f t="shared" ca="1" si="313"/>
        <v/>
      </c>
      <c r="F508" s="197" t="str">
        <f t="shared" ca="1" si="314"/>
        <v/>
      </c>
      <c r="G508" s="197" t="str">
        <f t="shared" si="315"/>
        <v/>
      </c>
      <c r="H508" s="197" t="str">
        <f t="shared" ca="1" si="316"/>
        <v/>
      </c>
      <c r="I508" s="197" t="str">
        <f t="shared" si="317"/>
        <v/>
      </c>
      <c r="J508" s="198" t="str">
        <f t="shared" ca="1" si="318"/>
        <v/>
      </c>
      <c r="K508" s="199" t="str">
        <f t="shared" si="319"/>
        <v/>
      </c>
    </row>
    <row r="509" spans="1:11" hidden="1">
      <c r="A509" s="196"/>
      <c r="B509" s="196" t="str">
        <f t="shared" si="310"/>
        <v/>
      </c>
      <c r="C509" s="104" t="str">
        <f t="shared" ca="1" si="311"/>
        <v/>
      </c>
      <c r="D509" s="180" t="str">
        <f t="shared" ca="1" si="312"/>
        <v/>
      </c>
      <c r="E509" s="181" t="str">
        <f t="shared" ca="1" si="313"/>
        <v/>
      </c>
      <c r="F509" s="197" t="str">
        <f t="shared" ca="1" si="314"/>
        <v/>
      </c>
      <c r="G509" s="197" t="str">
        <f t="shared" si="315"/>
        <v/>
      </c>
      <c r="H509" s="197" t="str">
        <f t="shared" ca="1" si="316"/>
        <v/>
      </c>
      <c r="I509" s="197" t="str">
        <f t="shared" si="317"/>
        <v/>
      </c>
      <c r="J509" s="198" t="str">
        <f t="shared" ca="1" si="318"/>
        <v/>
      </c>
      <c r="K509" s="199" t="str">
        <f t="shared" si="319"/>
        <v/>
      </c>
    </row>
    <row r="510" spans="1:11" hidden="1">
      <c r="A510" s="196"/>
      <c r="B510" s="196" t="str">
        <f t="shared" si="310"/>
        <v/>
      </c>
      <c r="C510" s="104" t="str">
        <f t="shared" ca="1" si="311"/>
        <v/>
      </c>
      <c r="D510" s="180" t="str">
        <f t="shared" ca="1" si="312"/>
        <v/>
      </c>
      <c r="E510" s="181" t="str">
        <f t="shared" ca="1" si="313"/>
        <v/>
      </c>
      <c r="F510" s="197" t="str">
        <f t="shared" ca="1" si="314"/>
        <v/>
      </c>
      <c r="G510" s="197" t="str">
        <f t="shared" si="315"/>
        <v/>
      </c>
      <c r="H510" s="197" t="str">
        <f t="shared" ca="1" si="316"/>
        <v/>
      </c>
      <c r="I510" s="197" t="str">
        <f t="shared" si="317"/>
        <v/>
      </c>
      <c r="J510" s="198" t="str">
        <f t="shared" ca="1" si="318"/>
        <v/>
      </c>
      <c r="K510" s="199" t="str">
        <f t="shared" si="319"/>
        <v/>
      </c>
    </row>
    <row r="511" spans="1:11" hidden="1">
      <c r="A511" s="196"/>
      <c r="B511" s="196" t="str">
        <f t="shared" si="310"/>
        <v/>
      </c>
      <c r="C511" s="104" t="str">
        <f t="shared" ca="1" si="311"/>
        <v/>
      </c>
      <c r="D511" s="180" t="str">
        <f t="shared" ca="1" si="312"/>
        <v/>
      </c>
      <c r="E511" s="181" t="str">
        <f t="shared" ca="1" si="313"/>
        <v/>
      </c>
      <c r="F511" s="197" t="str">
        <f t="shared" ca="1" si="314"/>
        <v/>
      </c>
      <c r="G511" s="197" t="str">
        <f t="shared" si="315"/>
        <v/>
      </c>
      <c r="H511" s="197" t="str">
        <f t="shared" ca="1" si="316"/>
        <v/>
      </c>
      <c r="I511" s="197" t="str">
        <f t="shared" si="317"/>
        <v/>
      </c>
      <c r="J511" s="198" t="str">
        <f t="shared" ca="1" si="318"/>
        <v/>
      </c>
      <c r="K511" s="199" t="str">
        <f t="shared" si="319"/>
        <v/>
      </c>
    </row>
    <row r="512" spans="1:11" hidden="1">
      <c r="A512" s="196"/>
      <c r="B512" s="196" t="str">
        <f t="shared" si="310"/>
        <v/>
      </c>
      <c r="C512" s="104" t="str">
        <f t="shared" ca="1" si="311"/>
        <v/>
      </c>
      <c r="D512" s="180" t="str">
        <f t="shared" ca="1" si="312"/>
        <v/>
      </c>
      <c r="E512" s="181" t="str">
        <f t="shared" ca="1" si="313"/>
        <v/>
      </c>
      <c r="F512" s="197" t="str">
        <f t="shared" ca="1" si="314"/>
        <v/>
      </c>
      <c r="G512" s="197" t="str">
        <f t="shared" si="315"/>
        <v/>
      </c>
      <c r="H512" s="197" t="str">
        <f t="shared" ca="1" si="316"/>
        <v/>
      </c>
      <c r="I512" s="197" t="str">
        <f t="shared" si="317"/>
        <v/>
      </c>
      <c r="J512" s="198" t="str">
        <f t="shared" ca="1" si="318"/>
        <v/>
      </c>
      <c r="K512" s="199" t="str">
        <f t="shared" si="319"/>
        <v/>
      </c>
    </row>
    <row r="513" spans="1:11" hidden="1">
      <c r="A513" s="196"/>
      <c r="B513" s="196" t="str">
        <f t="shared" si="310"/>
        <v/>
      </c>
      <c r="C513" s="104" t="str">
        <f t="shared" ca="1" si="311"/>
        <v/>
      </c>
      <c r="D513" s="180" t="str">
        <f t="shared" ca="1" si="312"/>
        <v/>
      </c>
      <c r="E513" s="181" t="str">
        <f t="shared" ca="1" si="313"/>
        <v/>
      </c>
      <c r="F513" s="197" t="str">
        <f t="shared" ca="1" si="314"/>
        <v/>
      </c>
      <c r="G513" s="197" t="str">
        <f t="shared" si="315"/>
        <v/>
      </c>
      <c r="H513" s="197" t="str">
        <f t="shared" ca="1" si="316"/>
        <v/>
      </c>
      <c r="I513" s="197" t="str">
        <f t="shared" si="317"/>
        <v/>
      </c>
      <c r="J513" s="198" t="str">
        <f t="shared" ca="1" si="318"/>
        <v/>
      </c>
      <c r="K513" s="199" t="str">
        <f t="shared" si="319"/>
        <v/>
      </c>
    </row>
    <row r="514" spans="1:11" hidden="1">
      <c r="A514" s="196"/>
      <c r="B514" s="196" t="str">
        <f t="shared" si="310"/>
        <v/>
      </c>
      <c r="C514" s="104" t="str">
        <f t="shared" ca="1" si="311"/>
        <v/>
      </c>
      <c r="D514" s="180" t="str">
        <f t="shared" ca="1" si="312"/>
        <v/>
      </c>
      <c r="E514" s="181" t="str">
        <f t="shared" ca="1" si="313"/>
        <v/>
      </c>
      <c r="F514" s="197" t="str">
        <f t="shared" ca="1" si="314"/>
        <v/>
      </c>
      <c r="G514" s="197" t="str">
        <f t="shared" si="315"/>
        <v/>
      </c>
      <c r="H514" s="197" t="str">
        <f t="shared" ca="1" si="316"/>
        <v/>
      </c>
      <c r="I514" s="197" t="str">
        <f t="shared" si="317"/>
        <v/>
      </c>
      <c r="J514" s="198" t="str">
        <f t="shared" ca="1" si="318"/>
        <v/>
      </c>
      <c r="K514" s="199" t="str">
        <f t="shared" si="319"/>
        <v/>
      </c>
    </row>
    <row r="515" spans="1:11" hidden="1">
      <c r="A515" s="196"/>
      <c r="B515" s="196" t="str">
        <f t="shared" si="310"/>
        <v/>
      </c>
      <c r="C515" s="104" t="str">
        <f t="shared" ca="1" si="311"/>
        <v/>
      </c>
      <c r="D515" s="180" t="str">
        <f t="shared" ca="1" si="312"/>
        <v/>
      </c>
      <c r="E515" s="181" t="str">
        <f t="shared" ca="1" si="313"/>
        <v/>
      </c>
      <c r="F515" s="197" t="str">
        <f t="shared" ca="1" si="314"/>
        <v/>
      </c>
      <c r="G515" s="197" t="str">
        <f t="shared" si="315"/>
        <v/>
      </c>
      <c r="H515" s="197" t="str">
        <f t="shared" ca="1" si="316"/>
        <v/>
      </c>
      <c r="I515" s="197" t="str">
        <f t="shared" si="317"/>
        <v/>
      </c>
      <c r="J515" s="198" t="str">
        <f t="shared" ca="1" si="318"/>
        <v/>
      </c>
      <c r="K515" s="199" t="str">
        <f t="shared" si="319"/>
        <v/>
      </c>
    </row>
    <row r="516" spans="1:11" hidden="1">
      <c r="A516" s="196"/>
      <c r="B516" s="196" t="str">
        <f t="shared" si="310"/>
        <v/>
      </c>
      <c r="C516" s="104" t="str">
        <f t="shared" ca="1" si="311"/>
        <v/>
      </c>
      <c r="D516" s="180" t="str">
        <f t="shared" ca="1" si="312"/>
        <v/>
      </c>
      <c r="E516" s="181" t="str">
        <f t="shared" ca="1" si="313"/>
        <v/>
      </c>
      <c r="F516" s="197" t="str">
        <f t="shared" ca="1" si="314"/>
        <v/>
      </c>
      <c r="G516" s="197" t="str">
        <f t="shared" si="315"/>
        <v/>
      </c>
      <c r="H516" s="197" t="str">
        <f t="shared" ca="1" si="316"/>
        <v/>
      </c>
      <c r="I516" s="197" t="str">
        <f t="shared" si="317"/>
        <v/>
      </c>
      <c r="J516" s="198" t="str">
        <f t="shared" ca="1" si="318"/>
        <v/>
      </c>
      <c r="K516" s="199" t="str">
        <f t="shared" si="319"/>
        <v/>
      </c>
    </row>
    <row r="517" spans="1:11" hidden="1">
      <c r="A517" s="196"/>
      <c r="B517" s="196" t="str">
        <f t="shared" si="310"/>
        <v/>
      </c>
      <c r="C517" s="104" t="str">
        <f t="shared" ca="1" si="311"/>
        <v/>
      </c>
      <c r="D517" s="180" t="str">
        <f t="shared" ca="1" si="312"/>
        <v/>
      </c>
      <c r="E517" s="181" t="str">
        <f t="shared" ca="1" si="313"/>
        <v/>
      </c>
      <c r="F517" s="197" t="str">
        <f t="shared" ca="1" si="314"/>
        <v/>
      </c>
      <c r="G517" s="197" t="str">
        <f t="shared" si="315"/>
        <v/>
      </c>
      <c r="H517" s="197" t="str">
        <f t="shared" ca="1" si="316"/>
        <v/>
      </c>
      <c r="I517" s="197" t="str">
        <f t="shared" si="317"/>
        <v/>
      </c>
      <c r="J517" s="198" t="str">
        <f t="shared" ca="1" si="318"/>
        <v/>
      </c>
      <c r="K517" s="199" t="str">
        <f t="shared" si="319"/>
        <v/>
      </c>
    </row>
    <row r="518" spans="1:11" hidden="1">
      <c r="A518" s="196"/>
      <c r="B518" s="196" t="str">
        <f t="shared" si="310"/>
        <v/>
      </c>
      <c r="C518" s="104" t="str">
        <f t="shared" ca="1" si="311"/>
        <v/>
      </c>
      <c r="D518" s="180" t="str">
        <f t="shared" ca="1" si="312"/>
        <v/>
      </c>
      <c r="E518" s="181" t="str">
        <f t="shared" ca="1" si="313"/>
        <v/>
      </c>
      <c r="F518" s="197" t="str">
        <f t="shared" ca="1" si="314"/>
        <v/>
      </c>
      <c r="G518" s="197" t="str">
        <f t="shared" si="315"/>
        <v/>
      </c>
      <c r="H518" s="197" t="str">
        <f t="shared" ca="1" si="316"/>
        <v/>
      </c>
      <c r="I518" s="197" t="str">
        <f t="shared" si="317"/>
        <v/>
      </c>
      <c r="J518" s="198" t="str">
        <f t="shared" ca="1" si="318"/>
        <v/>
      </c>
      <c r="K518" s="199" t="str">
        <f t="shared" si="319"/>
        <v/>
      </c>
    </row>
    <row r="519" spans="1:11" hidden="1">
      <c r="A519" s="196"/>
      <c r="B519" s="196" t="str">
        <f t="shared" si="310"/>
        <v/>
      </c>
      <c r="C519" s="104" t="str">
        <f t="shared" ca="1" si="311"/>
        <v/>
      </c>
      <c r="D519" s="180" t="str">
        <f t="shared" ca="1" si="312"/>
        <v/>
      </c>
      <c r="E519" s="181" t="str">
        <f t="shared" ca="1" si="313"/>
        <v/>
      </c>
      <c r="F519" s="197" t="str">
        <f t="shared" ca="1" si="314"/>
        <v/>
      </c>
      <c r="G519" s="197" t="str">
        <f t="shared" si="315"/>
        <v/>
      </c>
      <c r="H519" s="197" t="str">
        <f t="shared" ca="1" si="316"/>
        <v/>
      </c>
      <c r="I519" s="197" t="str">
        <f t="shared" si="317"/>
        <v/>
      </c>
      <c r="J519" s="198" t="str">
        <f t="shared" ca="1" si="318"/>
        <v/>
      </c>
      <c r="K519" s="199" t="str">
        <f t="shared" si="319"/>
        <v/>
      </c>
    </row>
    <row r="520" spans="1:11" hidden="1">
      <c r="A520" s="196"/>
      <c r="B520" s="196" t="str">
        <f t="shared" si="310"/>
        <v/>
      </c>
      <c r="C520" s="104" t="str">
        <f t="shared" ca="1" si="311"/>
        <v/>
      </c>
      <c r="D520" s="180" t="str">
        <f t="shared" ca="1" si="312"/>
        <v/>
      </c>
      <c r="E520" s="181" t="str">
        <f t="shared" ca="1" si="313"/>
        <v/>
      </c>
      <c r="F520" s="197" t="str">
        <f t="shared" ca="1" si="314"/>
        <v/>
      </c>
      <c r="G520" s="197" t="str">
        <f t="shared" si="315"/>
        <v/>
      </c>
      <c r="H520" s="197" t="str">
        <f t="shared" ca="1" si="316"/>
        <v/>
      </c>
      <c r="I520" s="197" t="str">
        <f t="shared" si="317"/>
        <v/>
      </c>
      <c r="J520" s="198" t="str">
        <f t="shared" ca="1" si="318"/>
        <v/>
      </c>
      <c r="K520" s="199" t="str">
        <f t="shared" si="319"/>
        <v/>
      </c>
    </row>
    <row r="521" spans="1:11" hidden="1">
      <c r="A521" s="196"/>
      <c r="B521" s="196" t="str">
        <f t="shared" si="310"/>
        <v/>
      </c>
      <c r="C521" s="104" t="str">
        <f t="shared" ca="1" si="311"/>
        <v/>
      </c>
      <c r="D521" s="180" t="str">
        <f t="shared" ca="1" si="312"/>
        <v/>
      </c>
      <c r="E521" s="181" t="str">
        <f t="shared" ca="1" si="313"/>
        <v/>
      </c>
      <c r="F521" s="197" t="str">
        <f t="shared" ca="1" si="314"/>
        <v/>
      </c>
      <c r="G521" s="197" t="str">
        <f t="shared" si="315"/>
        <v/>
      </c>
      <c r="H521" s="197" t="str">
        <f t="shared" ca="1" si="316"/>
        <v/>
      </c>
      <c r="I521" s="197" t="str">
        <f t="shared" si="317"/>
        <v/>
      </c>
      <c r="J521" s="198" t="str">
        <f t="shared" ca="1" si="318"/>
        <v/>
      </c>
      <c r="K521" s="199" t="str">
        <f t="shared" si="319"/>
        <v/>
      </c>
    </row>
    <row r="522" spans="1:11" hidden="1">
      <c r="A522" s="196"/>
      <c r="B522" s="196" t="str">
        <f t="shared" si="310"/>
        <v/>
      </c>
      <c r="C522" s="104" t="str">
        <f t="shared" ca="1" si="311"/>
        <v/>
      </c>
      <c r="D522" s="180" t="str">
        <f t="shared" ca="1" si="312"/>
        <v/>
      </c>
      <c r="E522" s="181" t="str">
        <f t="shared" ca="1" si="313"/>
        <v/>
      </c>
      <c r="F522" s="197" t="str">
        <f t="shared" ca="1" si="314"/>
        <v/>
      </c>
      <c r="G522" s="197" t="str">
        <f t="shared" si="315"/>
        <v/>
      </c>
      <c r="H522" s="197" t="str">
        <f t="shared" ca="1" si="316"/>
        <v/>
      </c>
      <c r="I522" s="197" t="str">
        <f t="shared" si="317"/>
        <v/>
      </c>
      <c r="J522" s="198" t="str">
        <f t="shared" ca="1" si="318"/>
        <v/>
      </c>
      <c r="K522" s="199" t="str">
        <f t="shared" si="319"/>
        <v/>
      </c>
    </row>
    <row r="523" spans="1:11" hidden="1">
      <c r="A523" s="196"/>
      <c r="B523" s="196" t="str">
        <f t="shared" si="310"/>
        <v/>
      </c>
      <c r="C523" s="104" t="str">
        <f t="shared" ca="1" si="311"/>
        <v/>
      </c>
      <c r="D523" s="180" t="str">
        <f t="shared" ca="1" si="312"/>
        <v/>
      </c>
      <c r="E523" s="181" t="str">
        <f t="shared" ca="1" si="313"/>
        <v/>
      </c>
      <c r="F523" s="197" t="str">
        <f t="shared" ca="1" si="314"/>
        <v/>
      </c>
      <c r="G523" s="197" t="str">
        <f t="shared" si="315"/>
        <v/>
      </c>
      <c r="H523" s="197" t="str">
        <f t="shared" ca="1" si="316"/>
        <v/>
      </c>
      <c r="I523" s="197" t="str">
        <f t="shared" si="317"/>
        <v/>
      </c>
      <c r="J523" s="198" t="str">
        <f t="shared" ca="1" si="318"/>
        <v/>
      </c>
      <c r="K523" s="199" t="str">
        <f t="shared" si="319"/>
        <v/>
      </c>
    </row>
    <row r="524" spans="1:11" hidden="1">
      <c r="A524" s="196"/>
      <c r="B524" s="196" t="str">
        <f t="shared" si="310"/>
        <v/>
      </c>
      <c r="C524" s="104" t="str">
        <f t="shared" ca="1" si="311"/>
        <v/>
      </c>
      <c r="D524" s="180" t="str">
        <f t="shared" ca="1" si="312"/>
        <v/>
      </c>
      <c r="E524" s="181" t="str">
        <f t="shared" ca="1" si="313"/>
        <v/>
      </c>
      <c r="F524" s="197" t="str">
        <f t="shared" ca="1" si="314"/>
        <v/>
      </c>
      <c r="G524" s="197" t="str">
        <f t="shared" si="315"/>
        <v/>
      </c>
      <c r="H524" s="197" t="str">
        <f t="shared" ca="1" si="316"/>
        <v/>
      </c>
      <c r="I524" s="197" t="str">
        <f t="shared" si="317"/>
        <v/>
      </c>
      <c r="J524" s="198" t="str">
        <f t="shared" ca="1" si="318"/>
        <v/>
      </c>
      <c r="K524" s="199" t="str">
        <f t="shared" si="319"/>
        <v/>
      </c>
    </row>
    <row r="525" spans="1:11" hidden="1">
      <c r="A525" s="196"/>
      <c r="B525" s="196" t="str">
        <f t="shared" si="310"/>
        <v/>
      </c>
      <c r="C525" s="104" t="str">
        <f t="shared" ca="1" si="311"/>
        <v/>
      </c>
      <c r="D525" s="180" t="str">
        <f t="shared" ca="1" si="312"/>
        <v/>
      </c>
      <c r="E525" s="181" t="str">
        <f t="shared" ca="1" si="313"/>
        <v/>
      </c>
      <c r="F525" s="197" t="str">
        <f t="shared" ca="1" si="314"/>
        <v/>
      </c>
      <c r="G525" s="197" t="str">
        <f t="shared" si="315"/>
        <v/>
      </c>
      <c r="H525" s="197" t="str">
        <f t="shared" ca="1" si="316"/>
        <v/>
      </c>
      <c r="I525" s="197" t="str">
        <f t="shared" si="317"/>
        <v/>
      </c>
      <c r="J525" s="198" t="str">
        <f t="shared" ca="1" si="318"/>
        <v/>
      </c>
      <c r="K525" s="199" t="str">
        <f t="shared" si="319"/>
        <v/>
      </c>
    </row>
    <row r="526" spans="1:11" hidden="1">
      <c r="A526" s="196"/>
      <c r="B526" s="196" t="str">
        <f t="shared" si="310"/>
        <v/>
      </c>
      <c r="C526" s="104" t="str">
        <f t="shared" ca="1" si="311"/>
        <v/>
      </c>
      <c r="D526" s="180" t="str">
        <f t="shared" ca="1" si="312"/>
        <v/>
      </c>
      <c r="E526" s="181" t="str">
        <f t="shared" ca="1" si="313"/>
        <v/>
      </c>
      <c r="F526" s="197" t="str">
        <f t="shared" ca="1" si="314"/>
        <v/>
      </c>
      <c r="G526" s="197" t="str">
        <f t="shared" si="315"/>
        <v/>
      </c>
      <c r="H526" s="197" t="str">
        <f t="shared" ca="1" si="316"/>
        <v/>
      </c>
      <c r="I526" s="197" t="str">
        <f t="shared" si="317"/>
        <v/>
      </c>
      <c r="J526" s="198" t="str">
        <f t="shared" ca="1" si="318"/>
        <v/>
      </c>
      <c r="K526" s="199" t="str">
        <f t="shared" si="319"/>
        <v/>
      </c>
    </row>
    <row r="527" spans="1:11" hidden="1">
      <c r="A527" s="196"/>
      <c r="B527" s="196" t="str">
        <f t="shared" si="310"/>
        <v/>
      </c>
      <c r="C527" s="104" t="str">
        <f t="shared" ca="1" si="311"/>
        <v/>
      </c>
      <c r="D527" s="180" t="str">
        <f t="shared" ca="1" si="312"/>
        <v/>
      </c>
      <c r="E527" s="181" t="str">
        <f t="shared" ca="1" si="313"/>
        <v/>
      </c>
      <c r="F527" s="197" t="str">
        <f t="shared" ca="1" si="314"/>
        <v/>
      </c>
      <c r="G527" s="197" t="str">
        <f t="shared" si="315"/>
        <v/>
      </c>
      <c r="H527" s="197" t="str">
        <f t="shared" ca="1" si="316"/>
        <v/>
      </c>
      <c r="I527" s="197" t="str">
        <f t="shared" si="317"/>
        <v/>
      </c>
      <c r="J527" s="198" t="str">
        <f t="shared" ca="1" si="318"/>
        <v/>
      </c>
      <c r="K527" s="199" t="str">
        <f t="shared" si="319"/>
        <v/>
      </c>
    </row>
    <row r="528" spans="1:11" hidden="1">
      <c r="A528" s="196"/>
      <c r="B528" s="196" t="str">
        <f t="shared" si="310"/>
        <v/>
      </c>
      <c r="C528" s="104" t="str">
        <f t="shared" ca="1" si="311"/>
        <v/>
      </c>
      <c r="D528" s="180" t="str">
        <f t="shared" ca="1" si="312"/>
        <v/>
      </c>
      <c r="E528" s="181" t="str">
        <f t="shared" ca="1" si="313"/>
        <v/>
      </c>
      <c r="F528" s="197" t="str">
        <f t="shared" ca="1" si="314"/>
        <v/>
      </c>
      <c r="G528" s="197" t="str">
        <f t="shared" si="315"/>
        <v/>
      </c>
      <c r="H528" s="197" t="str">
        <f t="shared" ca="1" si="316"/>
        <v/>
      </c>
      <c r="I528" s="197" t="str">
        <f t="shared" si="317"/>
        <v/>
      </c>
      <c r="J528" s="198" t="str">
        <f t="shared" ca="1" si="318"/>
        <v/>
      </c>
      <c r="K528" s="199" t="str">
        <f t="shared" si="319"/>
        <v/>
      </c>
    </row>
    <row r="529" spans="1:11" hidden="1">
      <c r="A529" s="196"/>
      <c r="B529" s="196" t="str">
        <f t="shared" si="310"/>
        <v/>
      </c>
      <c r="C529" s="104" t="str">
        <f t="shared" ca="1" si="311"/>
        <v/>
      </c>
      <c r="D529" s="180" t="str">
        <f t="shared" ca="1" si="312"/>
        <v/>
      </c>
      <c r="E529" s="181" t="str">
        <f t="shared" ca="1" si="313"/>
        <v/>
      </c>
      <c r="F529" s="197" t="str">
        <f t="shared" ca="1" si="314"/>
        <v/>
      </c>
      <c r="G529" s="197" t="str">
        <f t="shared" si="315"/>
        <v/>
      </c>
      <c r="H529" s="197" t="str">
        <f t="shared" ca="1" si="316"/>
        <v/>
      </c>
      <c r="I529" s="197" t="str">
        <f t="shared" si="317"/>
        <v/>
      </c>
      <c r="J529" s="198" t="str">
        <f t="shared" ca="1" si="318"/>
        <v/>
      </c>
      <c r="K529" s="199" t="str">
        <f t="shared" si="319"/>
        <v/>
      </c>
    </row>
    <row r="530" spans="1:11" hidden="1">
      <c r="A530" s="196"/>
      <c r="B530" s="196" t="str">
        <f t="shared" si="310"/>
        <v/>
      </c>
      <c r="C530" s="104" t="str">
        <f t="shared" ca="1" si="311"/>
        <v/>
      </c>
      <c r="D530" s="180" t="str">
        <f t="shared" ca="1" si="312"/>
        <v/>
      </c>
      <c r="E530" s="181" t="str">
        <f t="shared" ca="1" si="313"/>
        <v/>
      </c>
      <c r="F530" s="197" t="str">
        <f t="shared" ca="1" si="314"/>
        <v/>
      </c>
      <c r="G530" s="197" t="str">
        <f t="shared" si="315"/>
        <v/>
      </c>
      <c r="H530" s="197" t="str">
        <f t="shared" ca="1" si="316"/>
        <v/>
      </c>
      <c r="I530" s="197" t="str">
        <f t="shared" si="317"/>
        <v/>
      </c>
      <c r="J530" s="198" t="str">
        <f t="shared" ca="1" si="318"/>
        <v/>
      </c>
      <c r="K530" s="199" t="str">
        <f t="shared" si="319"/>
        <v/>
      </c>
    </row>
    <row r="531" spans="1:11" hidden="1">
      <c r="A531" s="196"/>
      <c r="B531" s="196" t="str">
        <f t="shared" si="310"/>
        <v/>
      </c>
      <c r="C531" s="104" t="str">
        <f t="shared" ca="1" si="311"/>
        <v/>
      </c>
      <c r="D531" s="180" t="str">
        <f t="shared" ca="1" si="312"/>
        <v/>
      </c>
      <c r="E531" s="181" t="str">
        <f t="shared" ca="1" si="313"/>
        <v/>
      </c>
      <c r="F531" s="197" t="str">
        <f t="shared" ca="1" si="314"/>
        <v/>
      </c>
      <c r="G531" s="197" t="str">
        <f t="shared" si="315"/>
        <v/>
      </c>
      <c r="H531" s="197" t="str">
        <f t="shared" ca="1" si="316"/>
        <v/>
      </c>
      <c r="I531" s="197" t="str">
        <f t="shared" si="317"/>
        <v/>
      </c>
      <c r="J531" s="198" t="str">
        <f t="shared" ca="1" si="318"/>
        <v/>
      </c>
      <c r="K531" s="199" t="str">
        <f t="shared" si="319"/>
        <v/>
      </c>
    </row>
    <row r="532" spans="1:11" hidden="1">
      <c r="A532" s="196"/>
      <c r="B532" s="196" t="str">
        <f t="shared" si="310"/>
        <v/>
      </c>
      <c r="C532" s="104" t="str">
        <f t="shared" ca="1" si="311"/>
        <v/>
      </c>
      <c r="D532" s="180" t="str">
        <f t="shared" ca="1" si="312"/>
        <v/>
      </c>
      <c r="E532" s="181" t="str">
        <f t="shared" ca="1" si="313"/>
        <v/>
      </c>
      <c r="F532" s="197" t="str">
        <f t="shared" ca="1" si="314"/>
        <v/>
      </c>
      <c r="G532" s="197" t="str">
        <f t="shared" si="315"/>
        <v/>
      </c>
      <c r="H532" s="197" t="str">
        <f t="shared" ca="1" si="316"/>
        <v/>
      </c>
      <c r="I532" s="197" t="str">
        <f t="shared" si="317"/>
        <v/>
      </c>
      <c r="J532" s="198" t="str">
        <f t="shared" ca="1" si="318"/>
        <v/>
      </c>
      <c r="K532" s="199" t="str">
        <f t="shared" si="319"/>
        <v/>
      </c>
    </row>
    <row r="533" spans="1:11" hidden="1">
      <c r="A533" s="196"/>
      <c r="B533" s="196" t="str">
        <f t="shared" si="310"/>
        <v/>
      </c>
      <c r="C533" s="104" t="str">
        <f t="shared" ca="1" si="311"/>
        <v/>
      </c>
      <c r="D533" s="180" t="str">
        <f t="shared" ca="1" si="312"/>
        <v/>
      </c>
      <c r="E533" s="181" t="str">
        <f t="shared" ca="1" si="313"/>
        <v/>
      </c>
      <c r="F533" s="197" t="str">
        <f t="shared" ca="1" si="314"/>
        <v/>
      </c>
      <c r="G533" s="197" t="str">
        <f t="shared" si="315"/>
        <v/>
      </c>
      <c r="H533" s="197" t="str">
        <f t="shared" ca="1" si="316"/>
        <v/>
      </c>
      <c r="I533" s="197" t="str">
        <f t="shared" si="317"/>
        <v/>
      </c>
      <c r="J533" s="198" t="str">
        <f t="shared" ca="1" si="318"/>
        <v/>
      </c>
      <c r="K533" s="199" t="str">
        <f t="shared" si="319"/>
        <v/>
      </c>
    </row>
    <row r="534" spans="1:11" hidden="1">
      <c r="A534" s="196"/>
      <c r="B534" s="196" t="str">
        <f t="shared" si="310"/>
        <v/>
      </c>
      <c r="C534" s="104" t="str">
        <f t="shared" ca="1" si="311"/>
        <v/>
      </c>
      <c r="D534" s="180" t="str">
        <f t="shared" ca="1" si="312"/>
        <v/>
      </c>
      <c r="E534" s="181" t="str">
        <f t="shared" ca="1" si="313"/>
        <v/>
      </c>
      <c r="F534" s="197" t="str">
        <f t="shared" ca="1" si="314"/>
        <v/>
      </c>
      <c r="G534" s="197" t="str">
        <f t="shared" si="315"/>
        <v/>
      </c>
      <c r="H534" s="197" t="str">
        <f t="shared" ca="1" si="316"/>
        <v/>
      </c>
      <c r="I534" s="197" t="str">
        <f t="shared" si="317"/>
        <v/>
      </c>
      <c r="J534" s="198" t="str">
        <f t="shared" ca="1" si="318"/>
        <v/>
      </c>
      <c r="K534" s="199" t="str">
        <f t="shared" si="319"/>
        <v/>
      </c>
    </row>
    <row r="535" spans="1:11" hidden="1">
      <c r="A535" s="196"/>
      <c r="B535" s="196" t="str">
        <f t="shared" si="310"/>
        <v/>
      </c>
      <c r="C535" s="104" t="str">
        <f t="shared" ca="1" si="311"/>
        <v/>
      </c>
      <c r="D535" s="180" t="str">
        <f t="shared" ca="1" si="312"/>
        <v/>
      </c>
      <c r="E535" s="181" t="str">
        <f t="shared" ca="1" si="313"/>
        <v/>
      </c>
      <c r="F535" s="197" t="str">
        <f t="shared" ca="1" si="314"/>
        <v/>
      </c>
      <c r="G535" s="197" t="str">
        <f t="shared" si="315"/>
        <v/>
      </c>
      <c r="H535" s="197" t="str">
        <f t="shared" ca="1" si="316"/>
        <v/>
      </c>
      <c r="I535" s="197" t="str">
        <f t="shared" si="317"/>
        <v/>
      </c>
      <c r="J535" s="198" t="str">
        <f t="shared" ca="1" si="318"/>
        <v/>
      </c>
      <c r="K535" s="199" t="str">
        <f t="shared" si="319"/>
        <v/>
      </c>
    </row>
    <row r="536" spans="1:11" hidden="1">
      <c r="A536" s="196"/>
      <c r="B536" s="196" t="str">
        <f t="shared" si="310"/>
        <v/>
      </c>
      <c r="C536" s="104" t="str">
        <f t="shared" ca="1" si="311"/>
        <v/>
      </c>
      <c r="D536" s="180" t="str">
        <f t="shared" ca="1" si="312"/>
        <v/>
      </c>
      <c r="E536" s="181" t="str">
        <f t="shared" ca="1" si="313"/>
        <v/>
      </c>
      <c r="F536" s="197" t="str">
        <f t="shared" ca="1" si="314"/>
        <v/>
      </c>
      <c r="G536" s="197" t="str">
        <f t="shared" si="315"/>
        <v/>
      </c>
      <c r="H536" s="197" t="str">
        <f t="shared" ca="1" si="316"/>
        <v/>
      </c>
      <c r="I536" s="197" t="str">
        <f t="shared" si="317"/>
        <v/>
      </c>
      <c r="J536" s="198" t="str">
        <f t="shared" ca="1" si="318"/>
        <v/>
      </c>
      <c r="K536" s="199" t="str">
        <f t="shared" si="319"/>
        <v/>
      </c>
    </row>
    <row r="537" spans="1:11" hidden="1">
      <c r="A537" s="196"/>
      <c r="B537" s="196" t="str">
        <f t="shared" si="310"/>
        <v/>
      </c>
      <c r="C537" s="104" t="str">
        <f t="shared" ca="1" si="311"/>
        <v/>
      </c>
      <c r="D537" s="180" t="str">
        <f t="shared" ca="1" si="312"/>
        <v/>
      </c>
      <c r="E537" s="181" t="str">
        <f t="shared" ca="1" si="313"/>
        <v/>
      </c>
      <c r="F537" s="197" t="str">
        <f t="shared" ca="1" si="314"/>
        <v/>
      </c>
      <c r="G537" s="197" t="str">
        <f t="shared" si="315"/>
        <v/>
      </c>
      <c r="H537" s="197" t="str">
        <f t="shared" ca="1" si="316"/>
        <v/>
      </c>
      <c r="I537" s="197" t="str">
        <f t="shared" si="317"/>
        <v/>
      </c>
      <c r="J537" s="198" t="str">
        <f t="shared" ca="1" si="318"/>
        <v/>
      </c>
      <c r="K537" s="199" t="str">
        <f t="shared" si="319"/>
        <v/>
      </c>
    </row>
    <row r="538" spans="1:11" hidden="1">
      <c r="A538" s="196"/>
      <c r="B538" s="196" t="str">
        <f t="shared" si="310"/>
        <v/>
      </c>
      <c r="C538" s="104" t="str">
        <f t="shared" ca="1" si="311"/>
        <v/>
      </c>
      <c r="D538" s="180" t="str">
        <f t="shared" ca="1" si="312"/>
        <v/>
      </c>
      <c r="E538" s="181" t="str">
        <f t="shared" ca="1" si="313"/>
        <v/>
      </c>
      <c r="F538" s="197" t="str">
        <f t="shared" ca="1" si="314"/>
        <v/>
      </c>
      <c r="G538" s="197" t="str">
        <f t="shared" si="315"/>
        <v/>
      </c>
      <c r="H538" s="197" t="str">
        <f t="shared" ca="1" si="316"/>
        <v/>
      </c>
      <c r="I538" s="197" t="str">
        <f t="shared" si="317"/>
        <v/>
      </c>
      <c r="J538" s="198" t="str">
        <f t="shared" ca="1" si="318"/>
        <v/>
      </c>
      <c r="K538" s="199" t="str">
        <f t="shared" si="319"/>
        <v/>
      </c>
    </row>
    <row r="539" spans="1:11" hidden="1">
      <c r="A539" s="196"/>
      <c r="B539" s="196" t="str">
        <f t="shared" si="310"/>
        <v/>
      </c>
      <c r="C539" s="104" t="str">
        <f t="shared" ca="1" si="311"/>
        <v/>
      </c>
      <c r="D539" s="180" t="str">
        <f t="shared" ca="1" si="312"/>
        <v/>
      </c>
      <c r="E539" s="181" t="str">
        <f t="shared" ca="1" si="313"/>
        <v/>
      </c>
      <c r="F539" s="197" t="str">
        <f t="shared" ca="1" si="314"/>
        <v/>
      </c>
      <c r="G539" s="197" t="str">
        <f t="shared" si="315"/>
        <v/>
      </c>
      <c r="H539" s="197" t="str">
        <f t="shared" ca="1" si="316"/>
        <v/>
      </c>
      <c r="I539" s="197" t="str">
        <f t="shared" si="317"/>
        <v/>
      </c>
      <c r="J539" s="198" t="str">
        <f t="shared" ca="1" si="318"/>
        <v/>
      </c>
      <c r="K539" s="199" t="str">
        <f t="shared" si="319"/>
        <v/>
      </c>
    </row>
    <row r="540" spans="1:11" hidden="1">
      <c r="A540" s="196"/>
      <c r="B540" s="196" t="str">
        <f t="shared" si="310"/>
        <v/>
      </c>
      <c r="C540" s="104" t="str">
        <f t="shared" ca="1" si="311"/>
        <v/>
      </c>
      <c r="D540" s="180" t="str">
        <f t="shared" ca="1" si="312"/>
        <v/>
      </c>
      <c r="E540" s="181" t="str">
        <f t="shared" ca="1" si="313"/>
        <v/>
      </c>
      <c r="F540" s="197" t="str">
        <f t="shared" ca="1" si="314"/>
        <v/>
      </c>
      <c r="G540" s="197" t="str">
        <f t="shared" si="315"/>
        <v/>
      </c>
      <c r="H540" s="197" t="str">
        <f t="shared" ca="1" si="316"/>
        <v/>
      </c>
      <c r="I540" s="197" t="str">
        <f t="shared" si="317"/>
        <v/>
      </c>
      <c r="J540" s="198" t="str">
        <f t="shared" ca="1" si="318"/>
        <v/>
      </c>
      <c r="K540" s="199" t="str">
        <f t="shared" si="319"/>
        <v/>
      </c>
    </row>
    <row r="541" spans="1:11" hidden="1">
      <c r="A541" s="196"/>
      <c r="B541" s="196" t="str">
        <f t="shared" si="310"/>
        <v/>
      </c>
      <c r="C541" s="104" t="str">
        <f t="shared" ca="1" si="311"/>
        <v/>
      </c>
      <c r="D541" s="180" t="str">
        <f t="shared" ca="1" si="312"/>
        <v/>
      </c>
      <c r="E541" s="181" t="str">
        <f t="shared" ca="1" si="313"/>
        <v/>
      </c>
      <c r="F541" s="197" t="str">
        <f t="shared" ca="1" si="314"/>
        <v/>
      </c>
      <c r="G541" s="197" t="str">
        <f t="shared" si="315"/>
        <v/>
      </c>
      <c r="H541" s="197" t="str">
        <f t="shared" ca="1" si="316"/>
        <v/>
      </c>
      <c r="I541" s="197" t="str">
        <f t="shared" si="317"/>
        <v/>
      </c>
      <c r="J541" s="198" t="str">
        <f t="shared" ca="1" si="318"/>
        <v/>
      </c>
      <c r="K541" s="199" t="str">
        <f t="shared" si="319"/>
        <v/>
      </c>
    </row>
    <row r="542" spans="1:11" hidden="1">
      <c r="A542" s="196"/>
      <c r="B542" s="196" t="str">
        <f t="shared" si="310"/>
        <v/>
      </c>
      <c r="C542" s="104" t="str">
        <f t="shared" ca="1" si="311"/>
        <v/>
      </c>
      <c r="D542" s="180" t="str">
        <f t="shared" ca="1" si="312"/>
        <v/>
      </c>
      <c r="E542" s="181" t="str">
        <f t="shared" ca="1" si="313"/>
        <v/>
      </c>
      <c r="F542" s="197" t="str">
        <f t="shared" ca="1" si="314"/>
        <v/>
      </c>
      <c r="G542" s="197" t="str">
        <f t="shared" si="315"/>
        <v/>
      </c>
      <c r="H542" s="197" t="str">
        <f t="shared" ca="1" si="316"/>
        <v/>
      </c>
      <c r="I542" s="197" t="str">
        <f t="shared" si="317"/>
        <v/>
      </c>
      <c r="J542" s="198" t="str">
        <f t="shared" ca="1" si="318"/>
        <v/>
      </c>
      <c r="K542" s="199" t="str">
        <f t="shared" si="319"/>
        <v/>
      </c>
    </row>
    <row r="543" spans="1:11" hidden="1">
      <c r="A543" s="196"/>
      <c r="B543" s="196" t="str">
        <f t="shared" si="310"/>
        <v/>
      </c>
      <c r="C543" s="104" t="str">
        <f t="shared" ca="1" si="311"/>
        <v/>
      </c>
      <c r="D543" s="180" t="str">
        <f t="shared" ca="1" si="312"/>
        <v/>
      </c>
      <c r="E543" s="181" t="str">
        <f t="shared" ca="1" si="313"/>
        <v/>
      </c>
      <c r="F543" s="197" t="str">
        <f t="shared" ca="1" si="314"/>
        <v/>
      </c>
      <c r="G543" s="197" t="str">
        <f t="shared" si="315"/>
        <v/>
      </c>
      <c r="H543" s="197" t="str">
        <f t="shared" ca="1" si="316"/>
        <v/>
      </c>
      <c r="I543" s="197" t="str">
        <f t="shared" si="317"/>
        <v/>
      </c>
      <c r="J543" s="198" t="str">
        <f t="shared" ca="1" si="318"/>
        <v/>
      </c>
      <c r="K543" s="199" t="str">
        <f t="shared" si="319"/>
        <v/>
      </c>
    </row>
    <row r="544" spans="1:11" hidden="1">
      <c r="A544" s="196"/>
      <c r="B544" s="196" t="str">
        <f t="shared" ref="B544:B545" si="320">IF(A544="","","5 Bedroom")</f>
        <v/>
      </c>
      <c r="C544" s="104" t="str">
        <f t="shared" ref="C544:C545" ca="1" si="321">IF($A544="","",IFERROR(INDIRECT("'"&amp;$A544&amp;"'!$B$14"),0))</f>
        <v/>
      </c>
      <c r="D544" s="180" t="str">
        <f t="shared" ref="D544:D545" ca="1" si="322">IF($A544="","",IFERROR(SUMIF(INDIRECT("'"&amp;$A544&amp;"'!A87:A92"),$B544,INDIRECT("'"&amp;$A544&amp;"'!F87:F92")),0))</f>
        <v/>
      </c>
      <c r="E544" s="181" t="str">
        <f t="shared" ref="E544:E545" ca="1" si="323">IF($A544="","",IFERROR(SUMIF(INDIRECT("'"&amp;$A544&amp;"'!A87:A92"),$B544,INDIRECT("'"&amp;$A544&amp;"'!G87:G92")),0))</f>
        <v/>
      </c>
      <c r="F544" s="197" t="str">
        <f t="shared" ref="F544:F545" ca="1" si="324">IF($A544="","",IFERROR(SUMIF(INDIRECT("'"&amp;$A544&amp;"'!A87:A92"),$B544,INDIRECT("'"&amp;$A544&amp;"'!I87:I92")),0))</f>
        <v/>
      </c>
      <c r="G544" s="197" t="str">
        <f t="shared" ref="G544:G545" si="325">IF($A544="","",H544-F544)</f>
        <v/>
      </c>
      <c r="H544" s="197" t="str">
        <f t="shared" ref="H544:H545" ca="1" si="326">IF($A544="","",IFERROR(SUMIF(INDIRECT("'"&amp;$A544&amp;"'!A87:A92"),$B544,INDIRECT("'"&amp;$A544&amp;"'!M87:M92")),0))</f>
        <v/>
      </c>
      <c r="I544" s="197" t="str">
        <f t="shared" ref="I544:I545" si="327">IF($A544="","",J544-H544)</f>
        <v/>
      </c>
      <c r="J544" s="198" t="str">
        <f t="shared" ref="J544:J545" ca="1" si="328">IF($A544="","",IFERROR(SUMIF(INDIRECT("'"&amp;$A544&amp;"'!A87:A92"),$B544,INDIRECT("'"&amp;$A544&amp;"'!V87:V92")),0))</f>
        <v/>
      </c>
      <c r="K544" s="199" t="str">
        <f t="shared" ref="K544:K545" si="329">IF($A544="","",IFERROR(J544/E544,0))</f>
        <v/>
      </c>
    </row>
    <row r="545" spans="1:11" hidden="1">
      <c r="A545" s="196"/>
      <c r="B545" s="196" t="str">
        <f t="shared" si="320"/>
        <v/>
      </c>
      <c r="C545" s="104" t="str">
        <f t="shared" ca="1" si="321"/>
        <v/>
      </c>
      <c r="D545" s="180" t="str">
        <f t="shared" ca="1" si="322"/>
        <v/>
      </c>
      <c r="E545" s="181" t="str">
        <f t="shared" ca="1" si="323"/>
        <v/>
      </c>
      <c r="F545" s="197" t="str">
        <f t="shared" ca="1" si="324"/>
        <v/>
      </c>
      <c r="G545" s="197" t="str">
        <f t="shared" si="325"/>
        <v/>
      </c>
      <c r="H545" s="197" t="str">
        <f t="shared" ca="1" si="326"/>
        <v/>
      </c>
      <c r="I545" s="197" t="str">
        <f t="shared" si="327"/>
        <v/>
      </c>
      <c r="J545" s="198" t="str">
        <f t="shared" ca="1" si="328"/>
        <v/>
      </c>
      <c r="K545" s="199" t="str">
        <f t="shared" si="329"/>
        <v/>
      </c>
    </row>
    <row r="546" spans="1:11" hidden="1">
      <c r="A546" s="196"/>
      <c r="B546" s="196" t="str">
        <f t="shared" ref="B546:B559" si="330">IF(A546="","","5 Bedroom")</f>
        <v/>
      </c>
      <c r="C546" s="104" t="str">
        <f t="shared" ref="C546:C559" ca="1" si="331">IF($A546="","",IFERROR(INDIRECT("'"&amp;$A546&amp;"'!$B$14"),0))</f>
        <v/>
      </c>
      <c r="D546" s="180" t="str">
        <f t="shared" ref="D546:D559" ca="1" si="332">IF($A546="","",IFERROR(SUMIF(INDIRECT("'"&amp;$A546&amp;"'!A87:A92"),$B546,INDIRECT("'"&amp;$A546&amp;"'!F87:F92")),0))</f>
        <v/>
      </c>
      <c r="E546" s="181" t="str">
        <f t="shared" ref="E546:E559" ca="1" si="333">IF($A546="","",IFERROR(SUMIF(INDIRECT("'"&amp;$A546&amp;"'!A87:A92"),$B546,INDIRECT("'"&amp;$A546&amp;"'!G87:G92")),0))</f>
        <v/>
      </c>
      <c r="F546" s="197" t="str">
        <f t="shared" ref="F546:F559" ca="1" si="334">IF($A546="","",IFERROR(SUMIF(INDIRECT("'"&amp;$A546&amp;"'!A87:A92"),$B546,INDIRECT("'"&amp;$A546&amp;"'!I87:I92")),0))</f>
        <v/>
      </c>
      <c r="G546" s="197" t="str">
        <f t="shared" ref="G546:G559" si="335">IF($A546="","",H546-F546)</f>
        <v/>
      </c>
      <c r="H546" s="197" t="str">
        <f t="shared" ref="H546:H559" ca="1" si="336">IF($A546="","",IFERROR(SUMIF(INDIRECT("'"&amp;$A546&amp;"'!A87:A92"),$B546,INDIRECT("'"&amp;$A546&amp;"'!M87:M92")),0))</f>
        <v/>
      </c>
      <c r="I546" s="197" t="str">
        <f t="shared" ref="I546:I559" si="337">IF($A546="","",J546-H546)</f>
        <v/>
      </c>
      <c r="J546" s="198" t="str">
        <f t="shared" ref="J546:J559" ca="1" si="338">IF($A546="","",IFERROR(SUMIF(INDIRECT("'"&amp;$A546&amp;"'!A87:A92"),$B546,INDIRECT("'"&amp;$A546&amp;"'!V87:V92")),0))</f>
        <v/>
      </c>
      <c r="K546" s="199" t="str">
        <f t="shared" ref="K546:K559" si="339">IF($A546="","",IFERROR(J546/E546,0))</f>
        <v/>
      </c>
    </row>
    <row r="547" spans="1:11" hidden="1">
      <c r="A547" s="196"/>
      <c r="B547" s="196" t="str">
        <f t="shared" si="330"/>
        <v/>
      </c>
      <c r="C547" s="104" t="str">
        <f t="shared" ca="1" si="331"/>
        <v/>
      </c>
      <c r="D547" s="180" t="str">
        <f t="shared" ca="1" si="332"/>
        <v/>
      </c>
      <c r="E547" s="181" t="str">
        <f t="shared" ca="1" si="333"/>
        <v/>
      </c>
      <c r="F547" s="197" t="str">
        <f t="shared" ca="1" si="334"/>
        <v/>
      </c>
      <c r="G547" s="197" t="str">
        <f t="shared" si="335"/>
        <v/>
      </c>
      <c r="H547" s="197" t="str">
        <f t="shared" ca="1" si="336"/>
        <v/>
      </c>
      <c r="I547" s="197" t="str">
        <f t="shared" si="337"/>
        <v/>
      </c>
      <c r="J547" s="198" t="str">
        <f t="shared" ca="1" si="338"/>
        <v/>
      </c>
      <c r="K547" s="199" t="str">
        <f t="shared" si="339"/>
        <v/>
      </c>
    </row>
    <row r="548" spans="1:11" hidden="1">
      <c r="A548" s="196"/>
      <c r="B548" s="196" t="str">
        <f t="shared" si="330"/>
        <v/>
      </c>
      <c r="C548" s="104" t="str">
        <f t="shared" ca="1" si="331"/>
        <v/>
      </c>
      <c r="D548" s="180" t="str">
        <f t="shared" ca="1" si="332"/>
        <v/>
      </c>
      <c r="E548" s="181" t="str">
        <f t="shared" ca="1" si="333"/>
        <v/>
      </c>
      <c r="F548" s="197" t="str">
        <f t="shared" ca="1" si="334"/>
        <v/>
      </c>
      <c r="G548" s="197" t="str">
        <f t="shared" si="335"/>
        <v/>
      </c>
      <c r="H548" s="197" t="str">
        <f t="shared" ca="1" si="336"/>
        <v/>
      </c>
      <c r="I548" s="197" t="str">
        <f t="shared" si="337"/>
        <v/>
      </c>
      <c r="J548" s="198" t="str">
        <f t="shared" ca="1" si="338"/>
        <v/>
      </c>
      <c r="K548" s="199" t="str">
        <f t="shared" si="339"/>
        <v/>
      </c>
    </row>
    <row r="549" spans="1:11" hidden="1">
      <c r="A549" s="196"/>
      <c r="B549" s="196" t="str">
        <f t="shared" si="330"/>
        <v/>
      </c>
      <c r="C549" s="104" t="str">
        <f t="shared" ca="1" si="331"/>
        <v/>
      </c>
      <c r="D549" s="180" t="str">
        <f t="shared" ca="1" si="332"/>
        <v/>
      </c>
      <c r="E549" s="181" t="str">
        <f t="shared" ca="1" si="333"/>
        <v/>
      </c>
      <c r="F549" s="197" t="str">
        <f t="shared" ca="1" si="334"/>
        <v/>
      </c>
      <c r="G549" s="197" t="str">
        <f t="shared" si="335"/>
        <v/>
      </c>
      <c r="H549" s="197" t="str">
        <f t="shared" ca="1" si="336"/>
        <v/>
      </c>
      <c r="I549" s="197" t="str">
        <f t="shared" si="337"/>
        <v/>
      </c>
      <c r="J549" s="198" t="str">
        <f t="shared" ca="1" si="338"/>
        <v/>
      </c>
      <c r="K549" s="199" t="str">
        <f t="shared" si="339"/>
        <v/>
      </c>
    </row>
    <row r="550" spans="1:11" hidden="1">
      <c r="A550" s="196"/>
      <c r="B550" s="196" t="str">
        <f t="shared" si="330"/>
        <v/>
      </c>
      <c r="C550" s="104" t="str">
        <f t="shared" ca="1" si="331"/>
        <v/>
      </c>
      <c r="D550" s="180" t="str">
        <f t="shared" ca="1" si="332"/>
        <v/>
      </c>
      <c r="E550" s="181" t="str">
        <f t="shared" ca="1" si="333"/>
        <v/>
      </c>
      <c r="F550" s="197" t="str">
        <f t="shared" ca="1" si="334"/>
        <v/>
      </c>
      <c r="G550" s="197" t="str">
        <f t="shared" si="335"/>
        <v/>
      </c>
      <c r="H550" s="197" t="str">
        <f t="shared" ca="1" si="336"/>
        <v/>
      </c>
      <c r="I550" s="197" t="str">
        <f t="shared" si="337"/>
        <v/>
      </c>
      <c r="J550" s="198" t="str">
        <f t="shared" ca="1" si="338"/>
        <v/>
      </c>
      <c r="K550" s="199" t="str">
        <f t="shared" si="339"/>
        <v/>
      </c>
    </row>
    <row r="551" spans="1:11" hidden="1">
      <c r="A551" s="196"/>
      <c r="B551" s="196" t="str">
        <f t="shared" si="330"/>
        <v/>
      </c>
      <c r="C551" s="104" t="str">
        <f t="shared" ca="1" si="331"/>
        <v/>
      </c>
      <c r="D551" s="180" t="str">
        <f t="shared" ca="1" si="332"/>
        <v/>
      </c>
      <c r="E551" s="181" t="str">
        <f t="shared" ca="1" si="333"/>
        <v/>
      </c>
      <c r="F551" s="197" t="str">
        <f t="shared" ca="1" si="334"/>
        <v/>
      </c>
      <c r="G551" s="197" t="str">
        <f t="shared" si="335"/>
        <v/>
      </c>
      <c r="H551" s="197" t="str">
        <f t="shared" ca="1" si="336"/>
        <v/>
      </c>
      <c r="I551" s="197" t="str">
        <f t="shared" si="337"/>
        <v/>
      </c>
      <c r="J551" s="198" t="str">
        <f t="shared" ca="1" si="338"/>
        <v/>
      </c>
      <c r="K551" s="199" t="str">
        <f t="shared" si="339"/>
        <v/>
      </c>
    </row>
    <row r="552" spans="1:11" hidden="1">
      <c r="A552" s="196"/>
      <c r="B552" s="196" t="str">
        <f t="shared" si="330"/>
        <v/>
      </c>
      <c r="C552" s="104" t="str">
        <f t="shared" ca="1" si="331"/>
        <v/>
      </c>
      <c r="D552" s="180" t="str">
        <f t="shared" ca="1" si="332"/>
        <v/>
      </c>
      <c r="E552" s="181" t="str">
        <f t="shared" ca="1" si="333"/>
        <v/>
      </c>
      <c r="F552" s="197" t="str">
        <f t="shared" ca="1" si="334"/>
        <v/>
      </c>
      <c r="G552" s="197" t="str">
        <f t="shared" si="335"/>
        <v/>
      </c>
      <c r="H552" s="197" t="str">
        <f t="shared" ca="1" si="336"/>
        <v/>
      </c>
      <c r="I552" s="197" t="str">
        <f t="shared" si="337"/>
        <v/>
      </c>
      <c r="J552" s="198" t="str">
        <f t="shared" ca="1" si="338"/>
        <v/>
      </c>
      <c r="K552" s="199" t="str">
        <f t="shared" si="339"/>
        <v/>
      </c>
    </row>
    <row r="553" spans="1:11" hidden="1">
      <c r="A553" s="196"/>
      <c r="B553" s="196" t="str">
        <f t="shared" si="330"/>
        <v/>
      </c>
      <c r="C553" s="104" t="str">
        <f t="shared" ca="1" si="331"/>
        <v/>
      </c>
      <c r="D553" s="180" t="str">
        <f t="shared" ca="1" si="332"/>
        <v/>
      </c>
      <c r="E553" s="181" t="str">
        <f t="shared" ca="1" si="333"/>
        <v/>
      </c>
      <c r="F553" s="197" t="str">
        <f t="shared" ca="1" si="334"/>
        <v/>
      </c>
      <c r="G553" s="197" t="str">
        <f t="shared" si="335"/>
        <v/>
      </c>
      <c r="H553" s="197" t="str">
        <f t="shared" ca="1" si="336"/>
        <v/>
      </c>
      <c r="I553" s="197" t="str">
        <f t="shared" si="337"/>
        <v/>
      </c>
      <c r="J553" s="198" t="str">
        <f t="shared" ca="1" si="338"/>
        <v/>
      </c>
      <c r="K553" s="199" t="str">
        <f t="shared" si="339"/>
        <v/>
      </c>
    </row>
    <row r="554" spans="1:11" hidden="1">
      <c r="A554" s="196"/>
      <c r="B554" s="196" t="str">
        <f t="shared" si="330"/>
        <v/>
      </c>
      <c r="C554" s="104" t="str">
        <f t="shared" ca="1" si="331"/>
        <v/>
      </c>
      <c r="D554" s="180" t="str">
        <f t="shared" ca="1" si="332"/>
        <v/>
      </c>
      <c r="E554" s="181" t="str">
        <f t="shared" ca="1" si="333"/>
        <v/>
      </c>
      <c r="F554" s="197" t="str">
        <f t="shared" ca="1" si="334"/>
        <v/>
      </c>
      <c r="G554" s="197" t="str">
        <f t="shared" si="335"/>
        <v/>
      </c>
      <c r="H554" s="197" t="str">
        <f t="shared" ca="1" si="336"/>
        <v/>
      </c>
      <c r="I554" s="197" t="str">
        <f t="shared" si="337"/>
        <v/>
      </c>
      <c r="J554" s="198" t="str">
        <f t="shared" ca="1" si="338"/>
        <v/>
      </c>
      <c r="K554" s="199" t="str">
        <f t="shared" si="339"/>
        <v/>
      </c>
    </row>
    <row r="555" spans="1:11" hidden="1">
      <c r="A555" s="196"/>
      <c r="B555" s="196" t="str">
        <f t="shared" si="330"/>
        <v/>
      </c>
      <c r="C555" s="104" t="str">
        <f t="shared" ca="1" si="331"/>
        <v/>
      </c>
      <c r="D555" s="180" t="str">
        <f t="shared" ca="1" si="332"/>
        <v/>
      </c>
      <c r="E555" s="181" t="str">
        <f t="shared" ca="1" si="333"/>
        <v/>
      </c>
      <c r="F555" s="197" t="str">
        <f t="shared" ca="1" si="334"/>
        <v/>
      </c>
      <c r="G555" s="197" t="str">
        <f t="shared" si="335"/>
        <v/>
      </c>
      <c r="H555" s="197" t="str">
        <f t="shared" ca="1" si="336"/>
        <v/>
      </c>
      <c r="I555" s="197" t="str">
        <f t="shared" si="337"/>
        <v/>
      </c>
      <c r="J555" s="198" t="str">
        <f t="shared" ca="1" si="338"/>
        <v/>
      </c>
      <c r="K555" s="199" t="str">
        <f t="shared" si="339"/>
        <v/>
      </c>
    </row>
    <row r="556" spans="1:11" hidden="1">
      <c r="A556" s="196"/>
      <c r="B556" s="196" t="str">
        <f t="shared" si="330"/>
        <v/>
      </c>
      <c r="C556" s="104" t="str">
        <f t="shared" ca="1" si="331"/>
        <v/>
      </c>
      <c r="D556" s="180" t="str">
        <f t="shared" ca="1" si="332"/>
        <v/>
      </c>
      <c r="E556" s="181" t="str">
        <f t="shared" ca="1" si="333"/>
        <v/>
      </c>
      <c r="F556" s="197" t="str">
        <f t="shared" ca="1" si="334"/>
        <v/>
      </c>
      <c r="G556" s="197" t="str">
        <f t="shared" si="335"/>
        <v/>
      </c>
      <c r="H556" s="197" t="str">
        <f t="shared" ca="1" si="336"/>
        <v/>
      </c>
      <c r="I556" s="197" t="str">
        <f t="shared" si="337"/>
        <v/>
      </c>
      <c r="J556" s="198" t="str">
        <f t="shared" ca="1" si="338"/>
        <v/>
      </c>
      <c r="K556" s="199" t="str">
        <f t="shared" si="339"/>
        <v/>
      </c>
    </row>
    <row r="557" spans="1:11" hidden="1">
      <c r="A557" s="196"/>
      <c r="B557" s="196" t="str">
        <f t="shared" si="330"/>
        <v/>
      </c>
      <c r="C557" s="104" t="str">
        <f t="shared" ca="1" si="331"/>
        <v/>
      </c>
      <c r="D557" s="180" t="str">
        <f t="shared" ca="1" si="332"/>
        <v/>
      </c>
      <c r="E557" s="181" t="str">
        <f t="shared" ca="1" si="333"/>
        <v/>
      </c>
      <c r="F557" s="197" t="str">
        <f t="shared" ca="1" si="334"/>
        <v/>
      </c>
      <c r="G557" s="197" t="str">
        <f t="shared" si="335"/>
        <v/>
      </c>
      <c r="H557" s="197" t="str">
        <f t="shared" ca="1" si="336"/>
        <v/>
      </c>
      <c r="I557" s="197" t="str">
        <f t="shared" si="337"/>
        <v/>
      </c>
      <c r="J557" s="198" t="str">
        <f t="shared" ca="1" si="338"/>
        <v/>
      </c>
      <c r="K557" s="199" t="str">
        <f t="shared" si="339"/>
        <v/>
      </c>
    </row>
    <row r="558" spans="1:11" hidden="1">
      <c r="A558" s="196"/>
      <c r="B558" s="196" t="str">
        <f t="shared" si="330"/>
        <v/>
      </c>
      <c r="C558" s="104" t="str">
        <f t="shared" ca="1" si="331"/>
        <v/>
      </c>
      <c r="D558" s="180" t="str">
        <f t="shared" ca="1" si="332"/>
        <v/>
      </c>
      <c r="E558" s="181" t="str">
        <f t="shared" ca="1" si="333"/>
        <v/>
      </c>
      <c r="F558" s="197" t="str">
        <f t="shared" ca="1" si="334"/>
        <v/>
      </c>
      <c r="G558" s="197" t="str">
        <f t="shared" si="335"/>
        <v/>
      </c>
      <c r="H558" s="197" t="str">
        <f t="shared" ca="1" si="336"/>
        <v/>
      </c>
      <c r="I558" s="197" t="str">
        <f t="shared" si="337"/>
        <v/>
      </c>
      <c r="J558" s="198" t="str">
        <f t="shared" ca="1" si="338"/>
        <v/>
      </c>
      <c r="K558" s="199" t="str">
        <f t="shared" si="339"/>
        <v/>
      </c>
    </row>
    <row r="559" spans="1:11" hidden="1">
      <c r="A559" s="196"/>
      <c r="B559" s="196" t="str">
        <f t="shared" si="330"/>
        <v/>
      </c>
      <c r="C559" s="104" t="str">
        <f t="shared" ca="1" si="331"/>
        <v/>
      </c>
      <c r="D559" s="180" t="str">
        <f t="shared" ca="1" si="332"/>
        <v/>
      </c>
      <c r="E559" s="181" t="str">
        <f t="shared" ca="1" si="333"/>
        <v/>
      </c>
      <c r="F559" s="197" t="str">
        <f t="shared" ca="1" si="334"/>
        <v/>
      </c>
      <c r="G559" s="197" t="str">
        <f t="shared" si="335"/>
        <v/>
      </c>
      <c r="H559" s="197" t="str">
        <f t="shared" ca="1" si="336"/>
        <v/>
      </c>
      <c r="I559" s="197" t="str">
        <f t="shared" si="337"/>
        <v/>
      </c>
      <c r="J559" s="198" t="str">
        <f t="shared" ca="1" si="338"/>
        <v/>
      </c>
      <c r="K559" s="199" t="str">
        <f t="shared" si="339"/>
        <v/>
      </c>
    </row>
    <row r="560" spans="1:11" hidden="1">
      <c r="A560" s="196"/>
      <c r="B560" s="196" t="str">
        <f t="shared" ref="B560:B590" si="340">IF(A560="","","5 Bedroom")</f>
        <v/>
      </c>
      <c r="C560" s="104" t="str">
        <f t="shared" ref="C560:C590" ca="1" si="341">IF($A560="","",IFERROR(INDIRECT("'"&amp;$A560&amp;"'!$B$14"),0))</f>
        <v/>
      </c>
      <c r="D560" s="180" t="str">
        <f t="shared" ref="D560:D590" ca="1" si="342">IF($A560="","",IFERROR(SUMIF(INDIRECT("'"&amp;$A560&amp;"'!A87:A92"),$B560,INDIRECT("'"&amp;$A560&amp;"'!F87:F92")),0))</f>
        <v/>
      </c>
      <c r="E560" s="181" t="str">
        <f t="shared" ref="E560:E590" ca="1" si="343">IF($A560="","",IFERROR(SUMIF(INDIRECT("'"&amp;$A560&amp;"'!A87:A92"),$B560,INDIRECT("'"&amp;$A560&amp;"'!G87:G92")),0))</f>
        <v/>
      </c>
      <c r="F560" s="197" t="str">
        <f t="shared" ref="F560:F590" ca="1" si="344">IF($A560="","",IFERROR(SUMIF(INDIRECT("'"&amp;$A560&amp;"'!A87:A92"),$B560,INDIRECT("'"&amp;$A560&amp;"'!I87:I92")),0))</f>
        <v/>
      </c>
      <c r="G560" s="197" t="str">
        <f t="shared" ref="G560:G590" si="345">IF($A560="","",H560-F560)</f>
        <v/>
      </c>
      <c r="H560" s="197" t="str">
        <f t="shared" ref="H560:H590" ca="1" si="346">IF($A560="","",IFERROR(SUMIF(INDIRECT("'"&amp;$A560&amp;"'!A87:A92"),$B560,INDIRECT("'"&amp;$A560&amp;"'!M87:M92")),0))</f>
        <v/>
      </c>
      <c r="I560" s="197" t="str">
        <f t="shared" ref="I560:I590" si="347">IF($A560="","",J560-H560)</f>
        <v/>
      </c>
      <c r="J560" s="198" t="str">
        <f t="shared" ref="J560:J590" ca="1" si="348">IF($A560="","",IFERROR(SUMIF(INDIRECT("'"&amp;$A560&amp;"'!A87:A92"),$B560,INDIRECT("'"&amp;$A560&amp;"'!V87:V92")),0))</f>
        <v/>
      </c>
      <c r="K560" s="199" t="str">
        <f t="shared" ref="K560:K590" si="349">IF($A560="","",IFERROR(J560/E560,0))</f>
        <v/>
      </c>
    </row>
    <row r="561" spans="1:11" hidden="1">
      <c r="A561" s="196"/>
      <c r="B561" s="196" t="str">
        <f t="shared" si="340"/>
        <v/>
      </c>
      <c r="C561" s="104" t="str">
        <f t="shared" ca="1" si="341"/>
        <v/>
      </c>
      <c r="D561" s="180" t="str">
        <f t="shared" ca="1" si="342"/>
        <v/>
      </c>
      <c r="E561" s="181" t="str">
        <f t="shared" ca="1" si="343"/>
        <v/>
      </c>
      <c r="F561" s="197" t="str">
        <f t="shared" ca="1" si="344"/>
        <v/>
      </c>
      <c r="G561" s="197" t="str">
        <f t="shared" si="345"/>
        <v/>
      </c>
      <c r="H561" s="197" t="str">
        <f t="shared" ca="1" si="346"/>
        <v/>
      </c>
      <c r="I561" s="197" t="str">
        <f t="shared" si="347"/>
        <v/>
      </c>
      <c r="J561" s="198" t="str">
        <f t="shared" ca="1" si="348"/>
        <v/>
      </c>
      <c r="K561" s="199" t="str">
        <f t="shared" si="349"/>
        <v/>
      </c>
    </row>
    <row r="562" spans="1:11" hidden="1">
      <c r="A562" s="196"/>
      <c r="B562" s="196" t="str">
        <f t="shared" si="340"/>
        <v/>
      </c>
      <c r="C562" s="104" t="str">
        <f t="shared" ca="1" si="341"/>
        <v/>
      </c>
      <c r="D562" s="180" t="str">
        <f t="shared" ca="1" si="342"/>
        <v/>
      </c>
      <c r="E562" s="181" t="str">
        <f t="shared" ca="1" si="343"/>
        <v/>
      </c>
      <c r="F562" s="197" t="str">
        <f t="shared" ca="1" si="344"/>
        <v/>
      </c>
      <c r="G562" s="197" t="str">
        <f t="shared" si="345"/>
        <v/>
      </c>
      <c r="H562" s="197" t="str">
        <f t="shared" ca="1" si="346"/>
        <v/>
      </c>
      <c r="I562" s="197" t="str">
        <f t="shared" si="347"/>
        <v/>
      </c>
      <c r="J562" s="198" t="str">
        <f t="shared" ca="1" si="348"/>
        <v/>
      </c>
      <c r="K562" s="199" t="str">
        <f t="shared" si="349"/>
        <v/>
      </c>
    </row>
    <row r="563" spans="1:11" hidden="1">
      <c r="A563" s="196"/>
      <c r="B563" s="196" t="str">
        <f t="shared" si="340"/>
        <v/>
      </c>
      <c r="C563" s="104" t="str">
        <f t="shared" ca="1" si="341"/>
        <v/>
      </c>
      <c r="D563" s="180" t="str">
        <f t="shared" ca="1" si="342"/>
        <v/>
      </c>
      <c r="E563" s="181" t="str">
        <f t="shared" ca="1" si="343"/>
        <v/>
      </c>
      <c r="F563" s="197" t="str">
        <f t="shared" ca="1" si="344"/>
        <v/>
      </c>
      <c r="G563" s="197" t="str">
        <f t="shared" si="345"/>
        <v/>
      </c>
      <c r="H563" s="197" t="str">
        <f t="shared" ca="1" si="346"/>
        <v/>
      </c>
      <c r="I563" s="197" t="str">
        <f t="shared" si="347"/>
        <v/>
      </c>
      <c r="J563" s="198" t="str">
        <f t="shared" ca="1" si="348"/>
        <v/>
      </c>
      <c r="K563" s="199" t="str">
        <f t="shared" si="349"/>
        <v/>
      </c>
    </row>
    <row r="564" spans="1:11" hidden="1">
      <c r="A564" s="196"/>
      <c r="B564" s="196" t="str">
        <f t="shared" si="340"/>
        <v/>
      </c>
      <c r="C564" s="104" t="str">
        <f t="shared" ca="1" si="341"/>
        <v/>
      </c>
      <c r="D564" s="180" t="str">
        <f t="shared" ca="1" si="342"/>
        <v/>
      </c>
      <c r="E564" s="181" t="str">
        <f t="shared" ca="1" si="343"/>
        <v/>
      </c>
      <c r="F564" s="197" t="str">
        <f t="shared" ca="1" si="344"/>
        <v/>
      </c>
      <c r="G564" s="197" t="str">
        <f t="shared" si="345"/>
        <v/>
      </c>
      <c r="H564" s="197" t="str">
        <f t="shared" ca="1" si="346"/>
        <v/>
      </c>
      <c r="I564" s="197" t="str">
        <f t="shared" si="347"/>
        <v/>
      </c>
      <c r="J564" s="198" t="str">
        <f t="shared" ca="1" si="348"/>
        <v/>
      </c>
      <c r="K564" s="199" t="str">
        <f t="shared" si="349"/>
        <v/>
      </c>
    </row>
    <row r="565" spans="1:11" hidden="1">
      <c r="A565" s="196"/>
      <c r="B565" s="196" t="str">
        <f t="shared" si="340"/>
        <v/>
      </c>
      <c r="C565" s="104" t="str">
        <f t="shared" ca="1" si="341"/>
        <v/>
      </c>
      <c r="D565" s="180" t="str">
        <f t="shared" ca="1" si="342"/>
        <v/>
      </c>
      <c r="E565" s="181" t="str">
        <f t="shared" ca="1" si="343"/>
        <v/>
      </c>
      <c r="F565" s="197" t="str">
        <f t="shared" ca="1" si="344"/>
        <v/>
      </c>
      <c r="G565" s="197" t="str">
        <f t="shared" si="345"/>
        <v/>
      </c>
      <c r="H565" s="197" t="str">
        <f t="shared" ca="1" si="346"/>
        <v/>
      </c>
      <c r="I565" s="197" t="str">
        <f t="shared" si="347"/>
        <v/>
      </c>
      <c r="J565" s="198" t="str">
        <f t="shared" ca="1" si="348"/>
        <v/>
      </c>
      <c r="K565" s="199" t="str">
        <f t="shared" si="349"/>
        <v/>
      </c>
    </row>
    <row r="566" spans="1:11" hidden="1">
      <c r="A566" s="196"/>
      <c r="B566" s="196" t="str">
        <f t="shared" si="340"/>
        <v/>
      </c>
      <c r="C566" s="104" t="str">
        <f t="shared" ca="1" si="341"/>
        <v/>
      </c>
      <c r="D566" s="180" t="str">
        <f t="shared" ca="1" si="342"/>
        <v/>
      </c>
      <c r="E566" s="181" t="str">
        <f t="shared" ca="1" si="343"/>
        <v/>
      </c>
      <c r="F566" s="197" t="str">
        <f t="shared" ca="1" si="344"/>
        <v/>
      </c>
      <c r="G566" s="197" t="str">
        <f t="shared" si="345"/>
        <v/>
      </c>
      <c r="H566" s="197" t="str">
        <f t="shared" ca="1" si="346"/>
        <v/>
      </c>
      <c r="I566" s="197" t="str">
        <f t="shared" si="347"/>
        <v/>
      </c>
      <c r="J566" s="198" t="str">
        <f t="shared" ca="1" si="348"/>
        <v/>
      </c>
      <c r="K566" s="199" t="str">
        <f t="shared" si="349"/>
        <v/>
      </c>
    </row>
    <row r="567" spans="1:11" hidden="1">
      <c r="A567" s="196"/>
      <c r="B567" s="196" t="str">
        <f t="shared" si="340"/>
        <v/>
      </c>
      <c r="C567" s="104" t="str">
        <f t="shared" ca="1" si="341"/>
        <v/>
      </c>
      <c r="D567" s="180" t="str">
        <f t="shared" ca="1" si="342"/>
        <v/>
      </c>
      <c r="E567" s="181" t="str">
        <f t="shared" ca="1" si="343"/>
        <v/>
      </c>
      <c r="F567" s="197" t="str">
        <f t="shared" ca="1" si="344"/>
        <v/>
      </c>
      <c r="G567" s="197" t="str">
        <f t="shared" si="345"/>
        <v/>
      </c>
      <c r="H567" s="197" t="str">
        <f t="shared" ca="1" si="346"/>
        <v/>
      </c>
      <c r="I567" s="197" t="str">
        <f t="shared" si="347"/>
        <v/>
      </c>
      <c r="J567" s="198" t="str">
        <f t="shared" ca="1" si="348"/>
        <v/>
      </c>
      <c r="K567" s="199" t="str">
        <f t="shared" si="349"/>
        <v/>
      </c>
    </row>
    <row r="568" spans="1:11" hidden="1">
      <c r="A568" s="196"/>
      <c r="B568" s="196" t="str">
        <f t="shared" si="340"/>
        <v/>
      </c>
      <c r="C568" s="104" t="str">
        <f t="shared" ca="1" si="341"/>
        <v/>
      </c>
      <c r="D568" s="180" t="str">
        <f t="shared" ca="1" si="342"/>
        <v/>
      </c>
      <c r="E568" s="181" t="str">
        <f t="shared" ca="1" si="343"/>
        <v/>
      </c>
      <c r="F568" s="197" t="str">
        <f t="shared" ca="1" si="344"/>
        <v/>
      </c>
      <c r="G568" s="197" t="str">
        <f t="shared" si="345"/>
        <v/>
      </c>
      <c r="H568" s="197" t="str">
        <f t="shared" ca="1" si="346"/>
        <v/>
      </c>
      <c r="I568" s="197" t="str">
        <f t="shared" si="347"/>
        <v/>
      </c>
      <c r="J568" s="198" t="str">
        <f t="shared" ca="1" si="348"/>
        <v/>
      </c>
      <c r="K568" s="199" t="str">
        <f t="shared" si="349"/>
        <v/>
      </c>
    </row>
    <row r="569" spans="1:11" hidden="1">
      <c r="A569" s="196"/>
      <c r="B569" s="196" t="str">
        <f t="shared" si="340"/>
        <v/>
      </c>
      <c r="C569" s="104" t="str">
        <f t="shared" ca="1" si="341"/>
        <v/>
      </c>
      <c r="D569" s="180" t="str">
        <f t="shared" ca="1" si="342"/>
        <v/>
      </c>
      <c r="E569" s="181" t="str">
        <f t="shared" ca="1" si="343"/>
        <v/>
      </c>
      <c r="F569" s="197" t="str">
        <f t="shared" ca="1" si="344"/>
        <v/>
      </c>
      <c r="G569" s="197" t="str">
        <f t="shared" si="345"/>
        <v/>
      </c>
      <c r="H569" s="197" t="str">
        <f t="shared" ca="1" si="346"/>
        <v/>
      </c>
      <c r="I569" s="197" t="str">
        <f t="shared" si="347"/>
        <v/>
      </c>
      <c r="J569" s="198" t="str">
        <f t="shared" ca="1" si="348"/>
        <v/>
      </c>
      <c r="K569" s="199" t="str">
        <f t="shared" si="349"/>
        <v/>
      </c>
    </row>
    <row r="570" spans="1:11" hidden="1">
      <c r="A570" s="196"/>
      <c r="B570" s="196" t="str">
        <f t="shared" si="340"/>
        <v/>
      </c>
      <c r="C570" s="104" t="str">
        <f t="shared" ca="1" si="341"/>
        <v/>
      </c>
      <c r="D570" s="180" t="str">
        <f t="shared" ca="1" si="342"/>
        <v/>
      </c>
      <c r="E570" s="181" t="str">
        <f t="shared" ca="1" si="343"/>
        <v/>
      </c>
      <c r="F570" s="197" t="str">
        <f t="shared" ca="1" si="344"/>
        <v/>
      </c>
      <c r="G570" s="197" t="str">
        <f t="shared" si="345"/>
        <v/>
      </c>
      <c r="H570" s="197" t="str">
        <f t="shared" ca="1" si="346"/>
        <v/>
      </c>
      <c r="I570" s="197" t="str">
        <f t="shared" si="347"/>
        <v/>
      </c>
      <c r="J570" s="198" t="str">
        <f t="shared" ca="1" si="348"/>
        <v/>
      </c>
      <c r="K570" s="199" t="str">
        <f t="shared" si="349"/>
        <v/>
      </c>
    </row>
    <row r="571" spans="1:11" hidden="1">
      <c r="A571" s="196"/>
      <c r="B571" s="196" t="str">
        <f t="shared" si="340"/>
        <v/>
      </c>
      <c r="C571" s="104" t="str">
        <f t="shared" ca="1" si="341"/>
        <v/>
      </c>
      <c r="D571" s="180" t="str">
        <f t="shared" ca="1" si="342"/>
        <v/>
      </c>
      <c r="E571" s="181" t="str">
        <f t="shared" ca="1" si="343"/>
        <v/>
      </c>
      <c r="F571" s="197" t="str">
        <f t="shared" ca="1" si="344"/>
        <v/>
      </c>
      <c r="G571" s="197" t="str">
        <f t="shared" si="345"/>
        <v/>
      </c>
      <c r="H571" s="197" t="str">
        <f t="shared" ca="1" si="346"/>
        <v/>
      </c>
      <c r="I571" s="197" t="str">
        <f t="shared" si="347"/>
        <v/>
      </c>
      <c r="J571" s="198" t="str">
        <f t="shared" ca="1" si="348"/>
        <v/>
      </c>
      <c r="K571" s="199" t="str">
        <f t="shared" si="349"/>
        <v/>
      </c>
    </row>
    <row r="572" spans="1:11" hidden="1">
      <c r="A572" s="196"/>
      <c r="B572" s="196" t="str">
        <f t="shared" si="340"/>
        <v/>
      </c>
      <c r="C572" s="104" t="str">
        <f t="shared" ca="1" si="341"/>
        <v/>
      </c>
      <c r="D572" s="180" t="str">
        <f t="shared" ca="1" si="342"/>
        <v/>
      </c>
      <c r="E572" s="181" t="str">
        <f t="shared" ca="1" si="343"/>
        <v/>
      </c>
      <c r="F572" s="197" t="str">
        <f t="shared" ca="1" si="344"/>
        <v/>
      </c>
      <c r="G572" s="197" t="str">
        <f t="shared" si="345"/>
        <v/>
      </c>
      <c r="H572" s="197" t="str">
        <f t="shared" ca="1" si="346"/>
        <v/>
      </c>
      <c r="I572" s="197" t="str">
        <f t="shared" si="347"/>
        <v/>
      </c>
      <c r="J572" s="198" t="str">
        <f t="shared" ca="1" si="348"/>
        <v/>
      </c>
      <c r="K572" s="199" t="str">
        <f t="shared" si="349"/>
        <v/>
      </c>
    </row>
    <row r="573" spans="1:11" hidden="1">
      <c r="B573" s="196" t="str">
        <f t="shared" si="340"/>
        <v/>
      </c>
      <c r="C573" s="104" t="str">
        <f t="shared" ca="1" si="341"/>
        <v/>
      </c>
      <c r="D573" s="180" t="str">
        <f t="shared" ca="1" si="342"/>
        <v/>
      </c>
      <c r="E573" s="181" t="str">
        <f t="shared" ca="1" si="343"/>
        <v/>
      </c>
      <c r="F573" s="197" t="str">
        <f t="shared" ca="1" si="344"/>
        <v/>
      </c>
      <c r="G573" s="197" t="str">
        <f t="shared" si="345"/>
        <v/>
      </c>
      <c r="H573" s="197" t="str">
        <f t="shared" ca="1" si="346"/>
        <v/>
      </c>
      <c r="I573" s="197" t="str">
        <f t="shared" si="347"/>
        <v/>
      </c>
      <c r="J573" s="198" t="str">
        <f t="shared" ca="1" si="348"/>
        <v/>
      </c>
      <c r="K573" s="199" t="str">
        <f t="shared" si="349"/>
        <v/>
      </c>
    </row>
    <row r="574" spans="1:11" hidden="1">
      <c r="B574" s="196" t="str">
        <f t="shared" si="340"/>
        <v/>
      </c>
      <c r="C574" s="104" t="str">
        <f t="shared" ca="1" si="341"/>
        <v/>
      </c>
      <c r="D574" s="180" t="str">
        <f t="shared" ca="1" si="342"/>
        <v/>
      </c>
      <c r="E574" s="181" t="str">
        <f t="shared" ca="1" si="343"/>
        <v/>
      </c>
      <c r="F574" s="197" t="str">
        <f t="shared" ca="1" si="344"/>
        <v/>
      </c>
      <c r="G574" s="197" t="str">
        <f t="shared" si="345"/>
        <v/>
      </c>
      <c r="H574" s="197" t="str">
        <f t="shared" ca="1" si="346"/>
        <v/>
      </c>
      <c r="I574" s="197" t="str">
        <f t="shared" si="347"/>
        <v/>
      </c>
      <c r="J574" s="198" t="str">
        <f t="shared" ca="1" si="348"/>
        <v/>
      </c>
      <c r="K574" s="199" t="str">
        <f t="shared" si="349"/>
        <v/>
      </c>
    </row>
    <row r="575" spans="1:11" hidden="1">
      <c r="B575" s="196" t="str">
        <f t="shared" si="340"/>
        <v/>
      </c>
      <c r="C575" s="104" t="str">
        <f t="shared" ca="1" si="341"/>
        <v/>
      </c>
      <c r="D575" s="180" t="str">
        <f t="shared" ca="1" si="342"/>
        <v/>
      </c>
      <c r="E575" s="181" t="str">
        <f t="shared" ca="1" si="343"/>
        <v/>
      </c>
      <c r="F575" s="197" t="str">
        <f t="shared" ca="1" si="344"/>
        <v/>
      </c>
      <c r="G575" s="197" t="str">
        <f t="shared" si="345"/>
        <v/>
      </c>
      <c r="H575" s="197" t="str">
        <f t="shared" ca="1" si="346"/>
        <v/>
      </c>
      <c r="I575" s="197" t="str">
        <f t="shared" si="347"/>
        <v/>
      </c>
      <c r="J575" s="198" t="str">
        <f t="shared" ca="1" si="348"/>
        <v/>
      </c>
      <c r="K575" s="199" t="str">
        <f t="shared" si="349"/>
        <v/>
      </c>
    </row>
    <row r="576" spans="1:11" hidden="1">
      <c r="B576" s="196" t="str">
        <f t="shared" si="340"/>
        <v/>
      </c>
      <c r="C576" s="104" t="str">
        <f t="shared" ca="1" si="341"/>
        <v/>
      </c>
      <c r="D576" s="180" t="str">
        <f t="shared" ca="1" si="342"/>
        <v/>
      </c>
      <c r="E576" s="181" t="str">
        <f t="shared" ca="1" si="343"/>
        <v/>
      </c>
      <c r="F576" s="197" t="str">
        <f t="shared" ca="1" si="344"/>
        <v/>
      </c>
      <c r="G576" s="197" t="str">
        <f t="shared" si="345"/>
        <v/>
      </c>
      <c r="H576" s="197" t="str">
        <f t="shared" ca="1" si="346"/>
        <v/>
      </c>
      <c r="I576" s="197" t="str">
        <f t="shared" si="347"/>
        <v/>
      </c>
      <c r="J576" s="198" t="str">
        <f t="shared" ca="1" si="348"/>
        <v/>
      </c>
      <c r="K576" s="199" t="str">
        <f t="shared" si="349"/>
        <v/>
      </c>
    </row>
    <row r="577" spans="1:11" hidden="1">
      <c r="A577" s="4"/>
      <c r="B577" s="196" t="str">
        <f t="shared" si="340"/>
        <v/>
      </c>
      <c r="C577" s="104" t="str">
        <f t="shared" ca="1" si="341"/>
        <v/>
      </c>
      <c r="D577" s="180" t="str">
        <f t="shared" ca="1" si="342"/>
        <v/>
      </c>
      <c r="E577" s="181" t="str">
        <f t="shared" ca="1" si="343"/>
        <v/>
      </c>
      <c r="F577" s="197" t="str">
        <f t="shared" ca="1" si="344"/>
        <v/>
      </c>
      <c r="G577" s="197" t="str">
        <f t="shared" si="345"/>
        <v/>
      </c>
      <c r="H577" s="197" t="str">
        <f t="shared" ca="1" si="346"/>
        <v/>
      </c>
      <c r="I577" s="197" t="str">
        <f t="shared" si="347"/>
        <v/>
      </c>
      <c r="J577" s="198" t="str">
        <f t="shared" ca="1" si="348"/>
        <v/>
      </c>
      <c r="K577" s="199" t="str">
        <f t="shared" si="349"/>
        <v/>
      </c>
    </row>
    <row r="578" spans="1:11" hidden="1">
      <c r="A578" s="4"/>
      <c r="B578" s="196" t="str">
        <f t="shared" si="340"/>
        <v/>
      </c>
      <c r="C578" s="104" t="str">
        <f t="shared" ca="1" si="341"/>
        <v/>
      </c>
      <c r="D578" s="180" t="str">
        <f t="shared" ca="1" si="342"/>
        <v/>
      </c>
      <c r="E578" s="181" t="str">
        <f t="shared" ca="1" si="343"/>
        <v/>
      </c>
      <c r="F578" s="197" t="str">
        <f t="shared" ca="1" si="344"/>
        <v/>
      </c>
      <c r="G578" s="197" t="str">
        <f t="shared" si="345"/>
        <v/>
      </c>
      <c r="H578" s="197" t="str">
        <f t="shared" ca="1" si="346"/>
        <v/>
      </c>
      <c r="I578" s="197" t="str">
        <f t="shared" si="347"/>
        <v/>
      </c>
      <c r="J578" s="198" t="str">
        <f t="shared" ca="1" si="348"/>
        <v/>
      </c>
      <c r="K578" s="199" t="str">
        <f t="shared" si="349"/>
        <v/>
      </c>
    </row>
    <row r="579" spans="1:11" hidden="1">
      <c r="A579" s="4"/>
      <c r="B579" s="196" t="str">
        <f t="shared" si="340"/>
        <v/>
      </c>
      <c r="C579" s="104" t="str">
        <f t="shared" ca="1" si="341"/>
        <v/>
      </c>
      <c r="D579" s="180" t="str">
        <f t="shared" ca="1" si="342"/>
        <v/>
      </c>
      <c r="E579" s="181" t="str">
        <f t="shared" ca="1" si="343"/>
        <v/>
      </c>
      <c r="F579" s="197" t="str">
        <f t="shared" ca="1" si="344"/>
        <v/>
      </c>
      <c r="G579" s="197" t="str">
        <f t="shared" si="345"/>
        <v/>
      </c>
      <c r="H579" s="197" t="str">
        <f t="shared" ca="1" si="346"/>
        <v/>
      </c>
      <c r="I579" s="197" t="str">
        <f t="shared" si="347"/>
        <v/>
      </c>
      <c r="J579" s="198" t="str">
        <f t="shared" ca="1" si="348"/>
        <v/>
      </c>
      <c r="K579" s="199" t="str">
        <f t="shared" si="349"/>
        <v/>
      </c>
    </row>
    <row r="580" spans="1:11" hidden="1">
      <c r="B580" s="196" t="str">
        <f t="shared" si="340"/>
        <v/>
      </c>
      <c r="C580" s="104" t="str">
        <f t="shared" ca="1" si="341"/>
        <v/>
      </c>
      <c r="D580" s="180" t="str">
        <f t="shared" ca="1" si="342"/>
        <v/>
      </c>
      <c r="E580" s="181" t="str">
        <f t="shared" ca="1" si="343"/>
        <v/>
      </c>
      <c r="F580" s="197" t="str">
        <f t="shared" ca="1" si="344"/>
        <v/>
      </c>
      <c r="G580" s="197" t="str">
        <f t="shared" si="345"/>
        <v/>
      </c>
      <c r="H580" s="197" t="str">
        <f t="shared" ca="1" si="346"/>
        <v/>
      </c>
      <c r="I580" s="197" t="str">
        <f t="shared" si="347"/>
        <v/>
      </c>
      <c r="J580" s="198" t="str">
        <f t="shared" ca="1" si="348"/>
        <v/>
      </c>
      <c r="K580" s="199" t="str">
        <f t="shared" si="349"/>
        <v/>
      </c>
    </row>
    <row r="581" spans="1:11" hidden="1">
      <c r="A581" s="196"/>
      <c r="B581" s="196" t="str">
        <f t="shared" si="340"/>
        <v/>
      </c>
      <c r="C581" s="104" t="str">
        <f t="shared" ca="1" si="341"/>
        <v/>
      </c>
      <c r="D581" s="180" t="str">
        <f t="shared" ca="1" si="342"/>
        <v/>
      </c>
      <c r="E581" s="181" t="str">
        <f t="shared" ca="1" si="343"/>
        <v/>
      </c>
      <c r="F581" s="197" t="str">
        <f t="shared" ca="1" si="344"/>
        <v/>
      </c>
      <c r="G581" s="197" t="str">
        <f t="shared" si="345"/>
        <v/>
      </c>
      <c r="H581" s="197" t="str">
        <f t="shared" ca="1" si="346"/>
        <v/>
      </c>
      <c r="I581" s="197" t="str">
        <f t="shared" si="347"/>
        <v/>
      </c>
      <c r="J581" s="198" t="str">
        <f t="shared" ca="1" si="348"/>
        <v/>
      </c>
      <c r="K581" s="199" t="str">
        <f t="shared" si="349"/>
        <v/>
      </c>
    </row>
    <row r="582" spans="1:11" hidden="1">
      <c r="B582" s="196" t="str">
        <f t="shared" si="340"/>
        <v/>
      </c>
      <c r="C582" s="104" t="str">
        <f t="shared" ca="1" si="341"/>
        <v/>
      </c>
      <c r="D582" s="180" t="str">
        <f t="shared" ca="1" si="342"/>
        <v/>
      </c>
      <c r="E582" s="181" t="str">
        <f t="shared" ca="1" si="343"/>
        <v/>
      </c>
      <c r="F582" s="197" t="str">
        <f t="shared" ca="1" si="344"/>
        <v/>
      </c>
      <c r="G582" s="197" t="str">
        <f t="shared" si="345"/>
        <v/>
      </c>
      <c r="H582" s="197" t="str">
        <f t="shared" ca="1" si="346"/>
        <v/>
      </c>
      <c r="I582" s="197" t="str">
        <f t="shared" si="347"/>
        <v/>
      </c>
      <c r="J582" s="198" t="str">
        <f t="shared" ca="1" si="348"/>
        <v/>
      </c>
      <c r="K582" s="199" t="str">
        <f t="shared" si="349"/>
        <v/>
      </c>
    </row>
    <row r="583" spans="1:11" hidden="1">
      <c r="B583" s="196" t="str">
        <f t="shared" si="340"/>
        <v/>
      </c>
      <c r="C583" s="104" t="str">
        <f t="shared" ca="1" si="341"/>
        <v/>
      </c>
      <c r="D583" s="180" t="str">
        <f t="shared" ca="1" si="342"/>
        <v/>
      </c>
      <c r="E583" s="181" t="str">
        <f t="shared" ca="1" si="343"/>
        <v/>
      </c>
      <c r="F583" s="197" t="str">
        <f t="shared" ca="1" si="344"/>
        <v/>
      </c>
      <c r="G583" s="197" t="str">
        <f t="shared" si="345"/>
        <v/>
      </c>
      <c r="H583" s="197" t="str">
        <f t="shared" ca="1" si="346"/>
        <v/>
      </c>
      <c r="I583" s="197" t="str">
        <f t="shared" si="347"/>
        <v/>
      </c>
      <c r="J583" s="198" t="str">
        <f t="shared" ca="1" si="348"/>
        <v/>
      </c>
      <c r="K583" s="199" t="str">
        <f t="shared" si="349"/>
        <v/>
      </c>
    </row>
    <row r="584" spans="1:11" hidden="1">
      <c r="B584" s="196" t="str">
        <f t="shared" si="340"/>
        <v/>
      </c>
      <c r="C584" s="104" t="str">
        <f t="shared" ca="1" si="341"/>
        <v/>
      </c>
      <c r="D584" s="180" t="str">
        <f t="shared" ca="1" si="342"/>
        <v/>
      </c>
      <c r="E584" s="181" t="str">
        <f t="shared" ca="1" si="343"/>
        <v/>
      </c>
      <c r="F584" s="197" t="str">
        <f t="shared" ca="1" si="344"/>
        <v/>
      </c>
      <c r="G584" s="197" t="str">
        <f t="shared" si="345"/>
        <v/>
      </c>
      <c r="H584" s="197" t="str">
        <f t="shared" ca="1" si="346"/>
        <v/>
      </c>
      <c r="I584" s="197" t="str">
        <f t="shared" si="347"/>
        <v/>
      </c>
      <c r="J584" s="198" t="str">
        <f t="shared" ca="1" si="348"/>
        <v/>
      </c>
      <c r="K584" s="199" t="str">
        <f t="shared" si="349"/>
        <v/>
      </c>
    </row>
    <row r="585" spans="1:11" hidden="1">
      <c r="B585" s="196" t="str">
        <f t="shared" si="340"/>
        <v/>
      </c>
      <c r="C585" s="104" t="str">
        <f t="shared" ca="1" si="341"/>
        <v/>
      </c>
      <c r="D585" s="180" t="str">
        <f t="shared" ca="1" si="342"/>
        <v/>
      </c>
      <c r="E585" s="181" t="str">
        <f t="shared" ca="1" si="343"/>
        <v/>
      </c>
      <c r="F585" s="197" t="str">
        <f t="shared" ca="1" si="344"/>
        <v/>
      </c>
      <c r="G585" s="197" t="str">
        <f t="shared" si="345"/>
        <v/>
      </c>
      <c r="H585" s="197" t="str">
        <f t="shared" ca="1" si="346"/>
        <v/>
      </c>
      <c r="I585" s="197" t="str">
        <f t="shared" si="347"/>
        <v/>
      </c>
      <c r="J585" s="198" t="str">
        <f t="shared" ca="1" si="348"/>
        <v/>
      </c>
      <c r="K585" s="199" t="str">
        <f t="shared" si="349"/>
        <v/>
      </c>
    </row>
    <row r="586" spans="1:11" hidden="1">
      <c r="B586" s="196" t="str">
        <f t="shared" si="340"/>
        <v/>
      </c>
      <c r="C586" s="104" t="str">
        <f t="shared" ca="1" si="341"/>
        <v/>
      </c>
      <c r="D586" s="180" t="str">
        <f t="shared" ca="1" si="342"/>
        <v/>
      </c>
      <c r="E586" s="181" t="str">
        <f t="shared" ca="1" si="343"/>
        <v/>
      </c>
      <c r="F586" s="197" t="str">
        <f t="shared" ca="1" si="344"/>
        <v/>
      </c>
      <c r="G586" s="197" t="str">
        <f t="shared" si="345"/>
        <v/>
      </c>
      <c r="H586" s="197" t="str">
        <f t="shared" ca="1" si="346"/>
        <v/>
      </c>
      <c r="I586" s="197" t="str">
        <f t="shared" si="347"/>
        <v/>
      </c>
      <c r="J586" s="198" t="str">
        <f t="shared" ca="1" si="348"/>
        <v/>
      </c>
      <c r="K586" s="199" t="str">
        <f t="shared" si="349"/>
        <v/>
      </c>
    </row>
    <row r="587" spans="1:11" hidden="1">
      <c r="B587" s="196" t="str">
        <f t="shared" si="340"/>
        <v/>
      </c>
      <c r="C587" s="104" t="str">
        <f t="shared" ca="1" si="341"/>
        <v/>
      </c>
      <c r="D587" s="180" t="str">
        <f t="shared" ca="1" si="342"/>
        <v/>
      </c>
      <c r="E587" s="181" t="str">
        <f t="shared" ca="1" si="343"/>
        <v/>
      </c>
      <c r="F587" s="197" t="str">
        <f t="shared" ca="1" si="344"/>
        <v/>
      </c>
      <c r="G587" s="197" t="str">
        <f t="shared" si="345"/>
        <v/>
      </c>
      <c r="H587" s="197" t="str">
        <f t="shared" ca="1" si="346"/>
        <v/>
      </c>
      <c r="I587" s="197" t="str">
        <f t="shared" si="347"/>
        <v/>
      </c>
      <c r="J587" s="198" t="str">
        <f t="shared" ca="1" si="348"/>
        <v/>
      </c>
      <c r="K587" s="199" t="str">
        <f t="shared" si="349"/>
        <v/>
      </c>
    </row>
    <row r="588" spans="1:11" hidden="1">
      <c r="B588" s="196" t="str">
        <f t="shared" si="340"/>
        <v/>
      </c>
      <c r="C588" s="104" t="str">
        <f t="shared" ca="1" si="341"/>
        <v/>
      </c>
      <c r="D588" s="180" t="str">
        <f t="shared" ca="1" si="342"/>
        <v/>
      </c>
      <c r="E588" s="181" t="str">
        <f t="shared" ca="1" si="343"/>
        <v/>
      </c>
      <c r="F588" s="197" t="str">
        <f t="shared" ca="1" si="344"/>
        <v/>
      </c>
      <c r="G588" s="197" t="str">
        <f t="shared" si="345"/>
        <v/>
      </c>
      <c r="H588" s="197" t="str">
        <f t="shared" ca="1" si="346"/>
        <v/>
      </c>
      <c r="I588" s="197" t="str">
        <f t="shared" si="347"/>
        <v/>
      </c>
      <c r="J588" s="198" t="str">
        <f t="shared" ca="1" si="348"/>
        <v/>
      </c>
      <c r="K588" s="199" t="str">
        <f t="shared" si="349"/>
        <v/>
      </c>
    </row>
    <row r="589" spans="1:11" hidden="1">
      <c r="B589" s="196" t="str">
        <f t="shared" si="340"/>
        <v/>
      </c>
      <c r="C589" s="104" t="str">
        <f t="shared" ca="1" si="341"/>
        <v/>
      </c>
      <c r="D589" s="180" t="str">
        <f t="shared" ca="1" si="342"/>
        <v/>
      </c>
      <c r="E589" s="181" t="str">
        <f t="shared" ca="1" si="343"/>
        <v/>
      </c>
      <c r="F589" s="197" t="str">
        <f t="shared" ca="1" si="344"/>
        <v/>
      </c>
      <c r="G589" s="197" t="str">
        <f t="shared" si="345"/>
        <v/>
      </c>
      <c r="H589" s="197" t="str">
        <f t="shared" ca="1" si="346"/>
        <v/>
      </c>
      <c r="I589" s="197" t="str">
        <f t="shared" si="347"/>
        <v/>
      </c>
      <c r="J589" s="198" t="str">
        <f t="shared" ca="1" si="348"/>
        <v/>
      </c>
      <c r="K589" s="199" t="str">
        <f t="shared" si="349"/>
        <v/>
      </c>
    </row>
    <row r="590" spans="1:11" hidden="1">
      <c r="A590" s="196"/>
      <c r="B590" s="196" t="str">
        <f t="shared" si="340"/>
        <v/>
      </c>
      <c r="C590" s="104" t="str">
        <f t="shared" ca="1" si="341"/>
        <v/>
      </c>
      <c r="D590" s="180" t="str">
        <f t="shared" ca="1" si="342"/>
        <v/>
      </c>
      <c r="E590" s="181" t="str">
        <f t="shared" ca="1" si="343"/>
        <v/>
      </c>
      <c r="F590" s="197" t="str">
        <f t="shared" ca="1" si="344"/>
        <v/>
      </c>
      <c r="G590" s="197" t="str">
        <f t="shared" si="345"/>
        <v/>
      </c>
      <c r="H590" s="197" t="str">
        <f t="shared" ca="1" si="346"/>
        <v/>
      </c>
      <c r="I590" s="197" t="str">
        <f t="shared" si="347"/>
        <v/>
      </c>
      <c r="J590" s="198" t="str">
        <f t="shared" ca="1" si="348"/>
        <v/>
      </c>
      <c r="K590" s="199" t="str">
        <f t="shared" si="349"/>
        <v/>
      </c>
    </row>
    <row r="591" spans="1:11" s="233" customFormat="1">
      <c r="A591" s="241" t="s">
        <v>261</v>
      </c>
      <c r="B591" s="241"/>
      <c r="C591" s="241"/>
      <c r="D591" s="242">
        <f ca="1">SUM(D496:D590)</f>
        <v>105</v>
      </c>
      <c r="E591" s="242">
        <f ca="1">IFERROR(SUMPRODUCT(D496:D590,$E496:$E590)/$D591,0)</f>
        <v>2127</v>
      </c>
      <c r="F591" s="243">
        <f ca="1">IFERROR(SUMPRODUCT(F496:F590,$D496:$D590)/$D591,0)</f>
        <v>1075</v>
      </c>
      <c r="G591" s="243">
        <f ca="1">IFERROR(SUMPRODUCT(G496:G590,$D496:$D590)/$D591,0)</f>
        <v>0</v>
      </c>
      <c r="H591" s="243">
        <f ca="1">IFERROR(SUMPRODUCT(H496:H590,$D496:$D590)/$D591,0)</f>
        <v>1075</v>
      </c>
      <c r="I591" s="243">
        <f ca="1">IFERROR(SUMPRODUCT(I496:I590,$D496:$D590)/$D591,0)</f>
        <v>-44</v>
      </c>
      <c r="J591" s="244">
        <f ca="1">IFERROR(SUMPRODUCT(J496:J590,$D496:$D590)/$D591,0)</f>
        <v>1031</v>
      </c>
      <c r="K591" s="245">
        <f ca="1">IFERROR(J591/$E591,0)</f>
        <v>0.48472026328161733</v>
      </c>
    </row>
  </sheetData>
  <protectedRanges>
    <protectedRange sqref="C397:E397 C396 C6:E100 C104:E198 C202:E296 C299:E394 C496:E590" name="Editable"/>
    <protectedRange sqref="F397:K397 F6:K100 F104:K198 F202:K296 F299:K394 F496:K590" name="Editable_2"/>
  </protectedRanges>
  <sortState xmlns:xlrd2="http://schemas.microsoft.com/office/spreadsheetml/2017/richdata2" ref="A496:K503">
    <sortCondition descending="1" ref="F496:F590"/>
  </sortState>
  <mergeCells count="3">
    <mergeCell ref="A1:K1"/>
    <mergeCell ref="A2:K2"/>
    <mergeCell ref="N3:O3"/>
  </mergeCells>
  <conditionalFormatting sqref="A5:K590">
    <cfRule type="expression" dxfId="9" priority="3">
      <formula>IF($A5="",FALSE,INDIRECT("'"&amp;$A5&amp;"'!$B$15")="Subject Property")</formula>
    </cfRule>
  </conditionalFormatting>
  <conditionalFormatting sqref="M2">
    <cfRule type="containsText" dxfId="8" priority="1" operator="containsText" text="ERROR">
      <formula>NOT(ISERROR(SEARCH("ERROR",M2)))</formula>
    </cfRule>
    <cfRule type="containsText" dxfId="7" priority="2" operator="containsText" text="OK">
      <formula>NOT(ISERROR(SEARCH("OK",M2)))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81" r:id="rId4" name="Button 13">
              <controlPr defaultSize="0" print="0" autoFill="0" autoPict="0" macro="[0]!SortAdjustedRent">
                <anchor moveWithCells="1" sizeWithCells="1">
                  <from>
                    <xdr:col>9</xdr:col>
                    <xdr:colOff>438150</xdr:colOff>
                    <xdr:row>1</xdr:row>
                    <xdr:rowOff>209550</xdr:rowOff>
                  </from>
                  <to>
                    <xdr:col>10</xdr:col>
                    <xdr:colOff>838200</xdr:colOff>
                    <xdr:row>1</xdr:row>
                    <xdr:rowOff>514350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5" name="Button 14">
              <controlPr defaultSize="0" print="0" autoFill="0" autoPict="0" macro="[0]!SortEffectiveRent">
                <anchor moveWithCells="1" sizeWithCells="1">
                  <from>
                    <xdr:col>7</xdr:col>
                    <xdr:colOff>857250</xdr:colOff>
                    <xdr:row>1</xdr:row>
                    <xdr:rowOff>228600</xdr:rowOff>
                  </from>
                  <to>
                    <xdr:col>9</xdr:col>
                    <xdr:colOff>361950</xdr:colOff>
                    <xdr:row>1</xdr:row>
                    <xdr:rowOff>514350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" name="Button 15">
              <controlPr defaultSize="0" print="0" autoFill="0" autoPict="0" macro="[0]!SortMarketRent" altText="Market Rent_x000a_">
                <anchor moveWithCells="1" sizeWithCells="1">
                  <from>
                    <xdr:col>6</xdr:col>
                    <xdr:colOff>361950</xdr:colOff>
                    <xdr:row>1</xdr:row>
                    <xdr:rowOff>209550</xdr:rowOff>
                  </from>
                  <to>
                    <xdr:col>7</xdr:col>
                    <xdr:colOff>762000</xdr:colOff>
                    <xdr:row>1</xdr:row>
                    <xdr:rowOff>514350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00B0F0"/>
  </sheetPr>
  <dimension ref="A1:M624"/>
  <sheetViews>
    <sheetView showGridLines="0" workbookViewId="0">
      <selection activeCell="A529" sqref="A529:K623"/>
    </sheetView>
  </sheetViews>
  <sheetFormatPr defaultColWidth="9.28515625" defaultRowHeight="12.75"/>
  <cols>
    <col min="1" max="1" width="30.7109375" style="185" customWidth="1"/>
    <col min="2" max="2" width="12" style="185" customWidth="1"/>
    <col min="3" max="3" width="8.7109375" style="185" customWidth="1"/>
    <col min="4" max="4" width="8.7109375" style="211" customWidth="1"/>
    <col min="5" max="5" width="8.7109375" style="185" customWidth="1"/>
    <col min="6" max="6" width="12.7109375" style="200" customWidth="1"/>
    <col min="7" max="7" width="12.7109375" style="185" customWidth="1"/>
    <col min="8" max="8" width="13.7109375" style="200" customWidth="1"/>
    <col min="9" max="9" width="12.7109375" style="185" customWidth="1"/>
    <col min="10" max="10" width="12.7109375" style="200" customWidth="1"/>
    <col min="11" max="11" width="12.7109375" style="185" customWidth="1"/>
    <col min="12" max="12" width="2.7109375" style="185" customWidth="1"/>
    <col min="13" max="16384" width="9.28515625" style="185"/>
  </cols>
  <sheetData>
    <row r="1" spans="1:13" ht="22.35" customHeight="1">
      <c r="A1" s="321" t="str">
        <f>Dashboard!$A$1</f>
        <v>MARKET SURVEY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</row>
    <row r="2" spans="1:13" ht="52.5" customHeight="1" thickBot="1">
      <c r="A2" s="347" t="s">
        <v>260</v>
      </c>
      <c r="B2" s="347"/>
      <c r="C2" s="347"/>
      <c r="D2" s="347"/>
      <c r="E2" s="347"/>
      <c r="F2" s="347"/>
      <c r="G2" s="347"/>
      <c r="H2" s="347"/>
      <c r="I2" s="347"/>
      <c r="J2" s="347">
        <v>17</v>
      </c>
      <c r="K2" s="347"/>
      <c r="M2" s="246" t="e">
        <f ca="1">IF(SUM(D134,D232,D330,D428,D526,D624)=Dashboard!#REF!,"OK","ERROR")</f>
        <v>#REF!</v>
      </c>
    </row>
    <row r="3" spans="1:13" ht="28.5" customHeight="1" thickBot="1">
      <c r="A3" s="44" t="s">
        <v>86</v>
      </c>
      <c r="B3" s="44" t="s">
        <v>249</v>
      </c>
      <c r="C3" s="44"/>
      <c r="D3" s="44" t="s">
        <v>87</v>
      </c>
      <c r="E3" s="44" t="s">
        <v>88</v>
      </c>
      <c r="F3" s="44" t="s">
        <v>252</v>
      </c>
      <c r="G3" s="44" t="s">
        <v>262</v>
      </c>
      <c r="H3" s="44" t="s">
        <v>263</v>
      </c>
      <c r="I3" s="44" t="s">
        <v>93</v>
      </c>
      <c r="J3" s="44" t="s">
        <v>246</v>
      </c>
      <c r="K3" s="44" t="s">
        <v>247</v>
      </c>
    </row>
    <row r="4" spans="1:13" ht="12.75" customHeight="1">
      <c r="A4" s="213" t="e">
        <f ca="1">IF(Data!F4 = 0, "", Data!F4)</f>
        <v>#VALUE!</v>
      </c>
      <c r="B4" s="213" t="e">
        <f ca="1">IF($A4 = "", "", Data!G4)</f>
        <v>#VALUE!</v>
      </c>
      <c r="C4" s="213"/>
      <c r="D4" s="232" t="e">
        <f ca="1">IF($A4 = "", "", Data!I4)</f>
        <v>#VALUE!</v>
      </c>
      <c r="E4" s="232" t="e">
        <f ca="1">IF($A4 = "", "", Data!J4)</f>
        <v>#VALUE!</v>
      </c>
      <c r="F4" s="135" t="e">
        <f ca="1">IF($A4 = "", "", Data!K4)</f>
        <v>#VALUE!</v>
      </c>
      <c r="G4" s="135" t="e">
        <f ca="1">IF($A4 = "", "", Data!L4)</f>
        <v>#VALUE!</v>
      </c>
      <c r="H4" s="135" t="e">
        <f ca="1">IF($A4 = "", "", Data!M4)</f>
        <v>#VALUE!</v>
      </c>
      <c r="I4" s="135" t="e">
        <f ca="1">IF($A4 = "", "", Data!N4)</f>
        <v>#VALUE!</v>
      </c>
      <c r="J4" s="212" t="e">
        <f ca="1">IF($A4 = "", "", Data!O4)</f>
        <v>#VALUE!</v>
      </c>
      <c r="K4" s="212" t="e">
        <f ca="1">IF($A4 = "", "", Data!P4)</f>
        <v>#VALUE!</v>
      </c>
    </row>
    <row r="5" spans="1:13" ht="12.75" customHeight="1">
      <c r="A5" s="213" t="e">
        <f ca="1">IF(Data!F5 = 0, "", Data!F5)</f>
        <v>#VALUE!</v>
      </c>
      <c r="B5" s="213" t="e">
        <f ca="1">IF($A5 = "", "", Data!G5)</f>
        <v>#VALUE!</v>
      </c>
      <c r="C5" s="213"/>
      <c r="D5" s="232" t="e">
        <f ca="1">IF($A5 = "", "", Data!I5)</f>
        <v>#VALUE!</v>
      </c>
      <c r="E5" s="232" t="e">
        <f ca="1">IF($A5 = "", "", Data!J5)</f>
        <v>#VALUE!</v>
      </c>
      <c r="F5" s="135" t="e">
        <f ca="1">IF($A5 = "", "", Data!K5)</f>
        <v>#VALUE!</v>
      </c>
      <c r="G5" s="135" t="e">
        <f ca="1">IF($A5 = "", "", Data!L5)</f>
        <v>#VALUE!</v>
      </c>
      <c r="H5" s="135" t="e">
        <f ca="1">IF($A5 = "", "", Data!M5)</f>
        <v>#VALUE!</v>
      </c>
      <c r="I5" s="135" t="e">
        <f ca="1">IF($A5 = "", "", Data!N5)</f>
        <v>#VALUE!</v>
      </c>
      <c r="J5" s="212" t="e">
        <f ca="1">IF($A5 = "", "", Data!O5)</f>
        <v>#VALUE!</v>
      </c>
      <c r="K5" s="212" t="e">
        <f ca="1">IF($A5 = "", "", Data!P5)</f>
        <v>#VALUE!</v>
      </c>
    </row>
    <row r="6" spans="1:13" ht="12.75" customHeight="1">
      <c r="A6" s="213" t="e">
        <f ca="1">IF(Data!F6 = 0, "", Data!F6)</f>
        <v>#VALUE!</v>
      </c>
      <c r="B6" s="213" t="e">
        <f ca="1">IF($A6 = "", "", Data!G6)</f>
        <v>#VALUE!</v>
      </c>
      <c r="C6" s="213"/>
      <c r="D6" s="232" t="e">
        <f ca="1">IF($A6 = "", "", Data!I6)</f>
        <v>#VALUE!</v>
      </c>
      <c r="E6" s="232" t="e">
        <f ca="1">IF($A6 = "", "", Data!J6)</f>
        <v>#VALUE!</v>
      </c>
      <c r="F6" s="135" t="e">
        <f ca="1">IF($A6 = "", "", Data!K6)</f>
        <v>#VALUE!</v>
      </c>
      <c r="G6" s="135" t="e">
        <f ca="1">IF($A6 = "", "", Data!L6)</f>
        <v>#VALUE!</v>
      </c>
      <c r="H6" s="135" t="e">
        <f ca="1">IF($A6 = "", "", Data!M6)</f>
        <v>#VALUE!</v>
      </c>
      <c r="I6" s="135" t="e">
        <f ca="1">IF($A6 = "", "", Data!N6)</f>
        <v>#VALUE!</v>
      </c>
      <c r="J6" s="212" t="e">
        <f ca="1">IF($A6 = "", "", Data!O6)</f>
        <v>#VALUE!</v>
      </c>
      <c r="K6" s="212" t="e">
        <f ca="1">IF($A6 = "", "", Data!P6)</f>
        <v>#VALUE!</v>
      </c>
    </row>
    <row r="7" spans="1:13" ht="12.75" customHeight="1">
      <c r="A7" s="213" t="e">
        <f ca="1">IF(Data!F7 = 0, "", Data!F7)</f>
        <v>#VALUE!</v>
      </c>
      <c r="B7" s="213" t="e">
        <f ca="1">IF($A7 = "", "", Data!G7)</f>
        <v>#VALUE!</v>
      </c>
      <c r="C7" s="213"/>
      <c r="D7" s="232" t="e">
        <f ca="1">IF($A7 = "", "", Data!I7)</f>
        <v>#VALUE!</v>
      </c>
      <c r="E7" s="232" t="e">
        <f ca="1">IF($A7 = "", "", Data!J7)</f>
        <v>#VALUE!</v>
      </c>
      <c r="F7" s="135" t="e">
        <f ca="1">IF($A7 = "", "", Data!K7)</f>
        <v>#VALUE!</v>
      </c>
      <c r="G7" s="135" t="e">
        <f ca="1">IF($A7 = "", "", Data!L7)</f>
        <v>#VALUE!</v>
      </c>
      <c r="H7" s="135" t="e">
        <f ca="1">IF($A7 = "", "", Data!M7)</f>
        <v>#VALUE!</v>
      </c>
      <c r="I7" s="135" t="e">
        <f ca="1">IF($A7 = "", "", Data!N7)</f>
        <v>#VALUE!</v>
      </c>
      <c r="J7" s="212" t="e">
        <f ca="1">IF($A7 = "", "", Data!O7)</f>
        <v>#VALUE!</v>
      </c>
      <c r="K7" s="212" t="e">
        <f ca="1">IF($A7 = "", "", Data!P7)</f>
        <v>#VALUE!</v>
      </c>
    </row>
    <row r="8" spans="1:13" ht="12.75" customHeight="1">
      <c r="A8" s="213" t="e">
        <f ca="1">IF(Data!F8 = 0, "", Data!F8)</f>
        <v>#VALUE!</v>
      </c>
      <c r="B8" s="213" t="e">
        <f ca="1">IF($A8 = "", "", Data!G8)</f>
        <v>#VALUE!</v>
      </c>
      <c r="C8" s="213"/>
      <c r="D8" s="232" t="e">
        <f ca="1">IF($A8 = "", "", Data!I8)</f>
        <v>#VALUE!</v>
      </c>
      <c r="E8" s="232" t="e">
        <f ca="1">IF($A8 = "", "", Data!J8)</f>
        <v>#VALUE!</v>
      </c>
      <c r="F8" s="135" t="e">
        <f ca="1">IF($A8 = "", "", Data!K8)</f>
        <v>#VALUE!</v>
      </c>
      <c r="G8" s="135" t="e">
        <f ca="1">IF($A8 = "", "", Data!L8)</f>
        <v>#VALUE!</v>
      </c>
      <c r="H8" s="135" t="e">
        <f ca="1">IF($A8 = "", "", Data!M8)</f>
        <v>#VALUE!</v>
      </c>
      <c r="I8" s="135" t="e">
        <f ca="1">IF($A8 = "", "", Data!N8)</f>
        <v>#VALUE!</v>
      </c>
      <c r="J8" s="212" t="e">
        <f ca="1">IF($A8 = "", "", Data!O8)</f>
        <v>#VALUE!</v>
      </c>
      <c r="K8" s="212" t="e">
        <f ca="1">IF($A8 = "", "", Data!P8)</f>
        <v>#VALUE!</v>
      </c>
    </row>
    <row r="9" spans="1:13" ht="12.75" customHeight="1">
      <c r="A9" s="213" t="e">
        <f ca="1">IF(Data!F9 = 0, "", Data!F9)</f>
        <v>#VALUE!</v>
      </c>
      <c r="B9" s="213" t="e">
        <f ca="1">IF($A9 = "", "", Data!G9)</f>
        <v>#VALUE!</v>
      </c>
      <c r="C9" s="213"/>
      <c r="D9" s="232" t="e">
        <f ca="1">IF($A9 = "", "", Data!I9)</f>
        <v>#VALUE!</v>
      </c>
      <c r="E9" s="232" t="e">
        <f ca="1">IF($A9 = "", "", Data!J9)</f>
        <v>#VALUE!</v>
      </c>
      <c r="F9" s="135" t="e">
        <f ca="1">IF($A9 = "", "", Data!K9)</f>
        <v>#VALUE!</v>
      </c>
      <c r="G9" s="135" t="e">
        <f ca="1">IF($A9 = "", "", Data!L9)</f>
        <v>#VALUE!</v>
      </c>
      <c r="H9" s="135" t="e">
        <f ca="1">IF($A9 = "", "", Data!M9)</f>
        <v>#VALUE!</v>
      </c>
      <c r="I9" s="135" t="e">
        <f ca="1">IF($A9 = "", "", Data!N9)</f>
        <v>#VALUE!</v>
      </c>
      <c r="J9" s="212" t="e">
        <f ca="1">IF($A9 = "", "", Data!O9)</f>
        <v>#VALUE!</v>
      </c>
      <c r="K9" s="212" t="e">
        <f ca="1">IF($A9 = "", "", Data!P9)</f>
        <v>#VALUE!</v>
      </c>
    </row>
    <row r="10" spans="1:13" ht="12.75" hidden="1" customHeight="1">
      <c r="A10" s="213" t="e">
        <f ca="1">IF(Data!F10 = 0, "", Data!F10)</f>
        <v>#VALUE!</v>
      </c>
      <c r="B10" s="213" t="e">
        <f ca="1">IF($A10 = "", "", Data!G10)</f>
        <v>#VALUE!</v>
      </c>
      <c r="C10" s="213"/>
      <c r="D10" s="232" t="e">
        <f ca="1">IF($A10 = "", "", Data!I10)</f>
        <v>#VALUE!</v>
      </c>
      <c r="E10" s="232" t="e">
        <f ca="1">IF($A10 = "", "", Data!J10)</f>
        <v>#VALUE!</v>
      </c>
      <c r="F10" s="135" t="e">
        <f ca="1">IF($A10 = "", "", Data!K10)</f>
        <v>#VALUE!</v>
      </c>
      <c r="G10" s="135" t="e">
        <f ca="1">IF($A10 = "", "", Data!L10)</f>
        <v>#VALUE!</v>
      </c>
      <c r="H10" s="135" t="e">
        <f ca="1">IF($A10 = "", "", Data!M10)</f>
        <v>#VALUE!</v>
      </c>
      <c r="I10" s="135" t="e">
        <f ca="1">IF($A10 = "", "", Data!N10)</f>
        <v>#VALUE!</v>
      </c>
      <c r="J10" s="212" t="e">
        <f ca="1">IF($A10 = "", "", Data!O10)</f>
        <v>#VALUE!</v>
      </c>
      <c r="K10" s="212" t="e">
        <f ca="1">IF($A10 = "", "", Data!P10)</f>
        <v>#VALUE!</v>
      </c>
    </row>
    <row r="11" spans="1:13" ht="12.75" hidden="1" customHeight="1">
      <c r="A11" s="213" t="e">
        <f ca="1">IF(Data!F11 = 0, "", Data!F11)</f>
        <v>#VALUE!</v>
      </c>
      <c r="B11" s="213" t="e">
        <f ca="1">IF($A11 = "", "", Data!G11)</f>
        <v>#VALUE!</v>
      </c>
      <c r="C11" s="213"/>
      <c r="D11" s="232" t="e">
        <f ca="1">IF($A11 = "", "", Data!I11)</f>
        <v>#VALUE!</v>
      </c>
      <c r="E11" s="232" t="e">
        <f ca="1">IF($A11 = "", "", Data!J11)</f>
        <v>#VALUE!</v>
      </c>
      <c r="F11" s="135" t="e">
        <f ca="1">IF($A11 = "", "", Data!K11)</f>
        <v>#VALUE!</v>
      </c>
      <c r="G11" s="135" t="e">
        <f ca="1">IF($A11 = "", "", Data!L11)</f>
        <v>#VALUE!</v>
      </c>
      <c r="H11" s="135" t="e">
        <f ca="1">IF($A11 = "", "", Data!M11)</f>
        <v>#VALUE!</v>
      </c>
      <c r="I11" s="135" t="e">
        <f ca="1">IF($A11 = "", "", Data!N11)</f>
        <v>#VALUE!</v>
      </c>
      <c r="J11" s="212" t="e">
        <f ca="1">IF($A11 = "", "", Data!O11)</f>
        <v>#VALUE!</v>
      </c>
      <c r="K11" s="212" t="e">
        <f ca="1">IF($A11 = "", "", Data!P11)</f>
        <v>#VALUE!</v>
      </c>
    </row>
    <row r="12" spans="1:13" ht="12.75" hidden="1" customHeight="1">
      <c r="A12" s="213" t="e">
        <f ca="1">IF(Data!F12 = 0, "", Data!F12)</f>
        <v>#VALUE!</v>
      </c>
      <c r="B12" s="213" t="e">
        <f ca="1">IF($A12 = "", "", Data!G12)</f>
        <v>#VALUE!</v>
      </c>
      <c r="C12" s="213"/>
      <c r="D12" s="232" t="e">
        <f ca="1">IF($A12 = "", "", Data!I12)</f>
        <v>#VALUE!</v>
      </c>
      <c r="E12" s="232" t="e">
        <f ca="1">IF($A12 = "", "", Data!J12)</f>
        <v>#VALUE!</v>
      </c>
      <c r="F12" s="135" t="e">
        <f ca="1">IF($A12 = "", "", Data!K12)</f>
        <v>#VALUE!</v>
      </c>
      <c r="G12" s="135" t="e">
        <f ca="1">IF($A12 = "", "", Data!L12)</f>
        <v>#VALUE!</v>
      </c>
      <c r="H12" s="135" t="e">
        <f ca="1">IF($A12 = "", "", Data!M12)</f>
        <v>#VALUE!</v>
      </c>
      <c r="I12" s="135" t="e">
        <f ca="1">IF($A12 = "", "", Data!N12)</f>
        <v>#VALUE!</v>
      </c>
      <c r="J12" s="212" t="e">
        <f ca="1">IF($A12 = "", "", Data!O12)</f>
        <v>#VALUE!</v>
      </c>
      <c r="K12" s="212" t="e">
        <f ca="1">IF($A12 = "", "", Data!P12)</f>
        <v>#VALUE!</v>
      </c>
    </row>
    <row r="13" spans="1:13" ht="12.75" hidden="1" customHeight="1">
      <c r="A13" s="213" t="e">
        <f ca="1">IF(Data!F13 = 0, "", Data!F13)</f>
        <v>#VALUE!</v>
      </c>
      <c r="B13" s="213" t="e">
        <f ca="1">IF($A13 = "", "", Data!G13)</f>
        <v>#VALUE!</v>
      </c>
      <c r="C13" s="213"/>
      <c r="D13" s="232" t="e">
        <f ca="1">IF($A13 = "", "", Data!I13)</f>
        <v>#VALUE!</v>
      </c>
      <c r="E13" s="232" t="e">
        <f ca="1">IF($A13 = "", "", Data!J13)</f>
        <v>#VALUE!</v>
      </c>
      <c r="F13" s="135" t="e">
        <f ca="1">IF($A13 = "", "", Data!K13)</f>
        <v>#VALUE!</v>
      </c>
      <c r="G13" s="135" t="e">
        <f ca="1">IF($A13 = "", "", Data!L13)</f>
        <v>#VALUE!</v>
      </c>
      <c r="H13" s="135" t="e">
        <f ca="1">IF($A13 = "", "", Data!M13)</f>
        <v>#VALUE!</v>
      </c>
      <c r="I13" s="135" t="e">
        <f ca="1">IF($A13 = "", "", Data!N13)</f>
        <v>#VALUE!</v>
      </c>
      <c r="J13" s="212" t="e">
        <f ca="1">IF($A13 = "", "", Data!O13)</f>
        <v>#VALUE!</v>
      </c>
      <c r="K13" s="212" t="e">
        <f ca="1">IF($A13 = "", "", Data!P13)</f>
        <v>#VALUE!</v>
      </c>
    </row>
    <row r="14" spans="1:13" ht="12.75" hidden="1" customHeight="1">
      <c r="A14" s="213" t="e">
        <f ca="1">IF(Data!F14 = 0, "", Data!F14)</f>
        <v>#VALUE!</v>
      </c>
      <c r="B14" s="213" t="e">
        <f ca="1">IF($A14 = "", "", Data!G14)</f>
        <v>#VALUE!</v>
      </c>
      <c r="C14" s="213"/>
      <c r="D14" s="232" t="e">
        <f ca="1">IF($A14 = "", "", Data!I14)</f>
        <v>#VALUE!</v>
      </c>
      <c r="E14" s="232" t="e">
        <f ca="1">IF($A14 = "", "", Data!J14)</f>
        <v>#VALUE!</v>
      </c>
      <c r="F14" s="135" t="e">
        <f ca="1">IF($A14 = "", "", Data!K14)</f>
        <v>#VALUE!</v>
      </c>
      <c r="G14" s="135" t="e">
        <f ca="1">IF($A14 = "", "", Data!L14)</f>
        <v>#VALUE!</v>
      </c>
      <c r="H14" s="135" t="e">
        <f ca="1">IF($A14 = "", "", Data!M14)</f>
        <v>#VALUE!</v>
      </c>
      <c r="I14" s="135" t="e">
        <f ca="1">IF($A14 = "", "", Data!N14)</f>
        <v>#VALUE!</v>
      </c>
      <c r="J14" s="212" t="e">
        <f ca="1">IF($A14 = "", "", Data!O14)</f>
        <v>#VALUE!</v>
      </c>
      <c r="K14" s="212" t="e">
        <f ca="1">IF($A14 = "", "", Data!P14)</f>
        <v>#VALUE!</v>
      </c>
    </row>
    <row r="15" spans="1:13" ht="12.75" hidden="1" customHeight="1">
      <c r="A15" s="213" t="e">
        <f ca="1">IF(Data!F15 = 0, "", Data!F15)</f>
        <v>#VALUE!</v>
      </c>
      <c r="B15" s="213" t="e">
        <f ca="1">IF($A15 = "", "", Data!G15)</f>
        <v>#VALUE!</v>
      </c>
      <c r="C15" s="213"/>
      <c r="D15" s="232" t="e">
        <f ca="1">IF($A15 = "", "", Data!I15)</f>
        <v>#VALUE!</v>
      </c>
      <c r="E15" s="232" t="e">
        <f ca="1">IF($A15 = "", "", Data!J15)</f>
        <v>#VALUE!</v>
      </c>
      <c r="F15" s="135" t="e">
        <f ca="1">IF($A15 = "", "", Data!K15)</f>
        <v>#VALUE!</v>
      </c>
      <c r="G15" s="135" t="e">
        <f ca="1">IF($A15 = "", "", Data!L15)</f>
        <v>#VALUE!</v>
      </c>
      <c r="H15" s="135" t="e">
        <f ca="1">IF($A15 = "", "", Data!M15)</f>
        <v>#VALUE!</v>
      </c>
      <c r="I15" s="135" t="e">
        <f ca="1">IF($A15 = "", "", Data!N15)</f>
        <v>#VALUE!</v>
      </c>
      <c r="J15" s="212" t="e">
        <f ca="1">IF($A15 = "", "", Data!O15)</f>
        <v>#VALUE!</v>
      </c>
      <c r="K15" s="212" t="e">
        <f ca="1">IF($A15 = "", "", Data!P15)</f>
        <v>#VALUE!</v>
      </c>
    </row>
    <row r="16" spans="1:13" ht="12.75" hidden="1" customHeight="1">
      <c r="A16" s="213" t="e">
        <f ca="1">IF(Data!F16 = 0, "", Data!F16)</f>
        <v>#VALUE!</v>
      </c>
      <c r="B16" s="213" t="e">
        <f ca="1">IF($A16 = "", "", Data!G16)</f>
        <v>#VALUE!</v>
      </c>
      <c r="C16" s="213"/>
      <c r="D16" s="232" t="e">
        <f ca="1">IF($A16 = "", "", Data!I16)</f>
        <v>#VALUE!</v>
      </c>
      <c r="E16" s="232" t="e">
        <f ca="1">IF($A16 = "", "", Data!J16)</f>
        <v>#VALUE!</v>
      </c>
      <c r="F16" s="135" t="e">
        <f ca="1">IF($A16 = "", "", Data!K16)</f>
        <v>#VALUE!</v>
      </c>
      <c r="G16" s="135" t="e">
        <f ca="1">IF($A16 = "", "", Data!L16)</f>
        <v>#VALUE!</v>
      </c>
      <c r="H16" s="135" t="e">
        <f ca="1">IF($A16 = "", "", Data!M16)</f>
        <v>#VALUE!</v>
      </c>
      <c r="I16" s="135" t="e">
        <f ca="1">IF($A16 = "", "", Data!N16)</f>
        <v>#VALUE!</v>
      </c>
      <c r="J16" s="212" t="e">
        <f ca="1">IF($A16 = "", "", Data!O16)</f>
        <v>#VALUE!</v>
      </c>
      <c r="K16" s="212" t="e">
        <f ca="1">IF($A16 = "", "", Data!P16)</f>
        <v>#VALUE!</v>
      </c>
    </row>
    <row r="17" spans="1:11" ht="12.75" hidden="1" customHeight="1">
      <c r="A17" s="213" t="e">
        <f ca="1">IF(Data!F17 = 0, "", Data!F17)</f>
        <v>#VALUE!</v>
      </c>
      <c r="B17" s="213" t="e">
        <f ca="1">IF($A17 = "", "", Data!G17)</f>
        <v>#VALUE!</v>
      </c>
      <c r="C17" s="213"/>
      <c r="D17" s="232" t="e">
        <f ca="1">IF($A17 = "", "", Data!I17)</f>
        <v>#VALUE!</v>
      </c>
      <c r="E17" s="232" t="e">
        <f ca="1">IF($A17 = "", "", Data!J17)</f>
        <v>#VALUE!</v>
      </c>
      <c r="F17" s="135" t="e">
        <f ca="1">IF($A17 = "", "", Data!K17)</f>
        <v>#VALUE!</v>
      </c>
      <c r="G17" s="135" t="e">
        <f ca="1">IF($A17 = "", "", Data!L17)</f>
        <v>#VALUE!</v>
      </c>
      <c r="H17" s="135" t="e">
        <f ca="1">IF($A17 = "", "", Data!M17)</f>
        <v>#VALUE!</v>
      </c>
      <c r="I17" s="135" t="e">
        <f ca="1">IF($A17 = "", "", Data!N17)</f>
        <v>#VALUE!</v>
      </c>
      <c r="J17" s="212" t="e">
        <f ca="1">IF($A17 = "", "", Data!O17)</f>
        <v>#VALUE!</v>
      </c>
      <c r="K17" s="212" t="e">
        <f ca="1">IF($A17 = "", "", Data!P17)</f>
        <v>#VALUE!</v>
      </c>
    </row>
    <row r="18" spans="1:11" ht="12.75" hidden="1" customHeight="1">
      <c r="A18" s="213" t="e">
        <f ca="1">IF(Data!F18 = 0, "", Data!F18)</f>
        <v>#VALUE!</v>
      </c>
      <c r="B18" s="213" t="e">
        <f ca="1">IF($A18 = "", "", Data!G18)</f>
        <v>#VALUE!</v>
      </c>
      <c r="C18" s="213"/>
      <c r="D18" s="232" t="e">
        <f ca="1">IF($A18 = "", "", Data!I18)</f>
        <v>#VALUE!</v>
      </c>
      <c r="E18" s="232" t="e">
        <f ca="1">IF($A18 = "", "", Data!J18)</f>
        <v>#VALUE!</v>
      </c>
      <c r="F18" s="135" t="e">
        <f ca="1">IF($A18 = "", "", Data!K18)</f>
        <v>#VALUE!</v>
      </c>
      <c r="G18" s="135" t="e">
        <f ca="1">IF($A18 = "", "", Data!L18)</f>
        <v>#VALUE!</v>
      </c>
      <c r="H18" s="135" t="e">
        <f ca="1">IF($A18 = "", "", Data!M18)</f>
        <v>#VALUE!</v>
      </c>
      <c r="I18" s="135" t="e">
        <f ca="1">IF($A18 = "", "", Data!N18)</f>
        <v>#VALUE!</v>
      </c>
      <c r="J18" s="212" t="e">
        <f ca="1">IF($A18 = "", "", Data!O18)</f>
        <v>#VALUE!</v>
      </c>
      <c r="K18" s="212" t="e">
        <f ca="1">IF($A18 = "", "", Data!P18)</f>
        <v>#VALUE!</v>
      </c>
    </row>
    <row r="19" spans="1:11" ht="12.75" hidden="1" customHeight="1">
      <c r="A19" s="213" t="e">
        <f ca="1">IF(Data!F19 = 0, "", Data!F19)</f>
        <v>#VALUE!</v>
      </c>
      <c r="B19" s="213" t="e">
        <f ca="1">IF($A19 = "", "", Data!G19)</f>
        <v>#VALUE!</v>
      </c>
      <c r="C19" s="213"/>
      <c r="D19" s="232" t="e">
        <f ca="1">IF($A19 = "", "", Data!I19)</f>
        <v>#VALUE!</v>
      </c>
      <c r="E19" s="232" t="e">
        <f ca="1">IF($A19 = "", "", Data!J19)</f>
        <v>#VALUE!</v>
      </c>
      <c r="F19" s="135" t="e">
        <f ca="1">IF($A19 = "", "", Data!K19)</f>
        <v>#VALUE!</v>
      </c>
      <c r="G19" s="135" t="e">
        <f ca="1">IF($A19 = "", "", Data!L19)</f>
        <v>#VALUE!</v>
      </c>
      <c r="H19" s="135" t="e">
        <f ca="1">IF($A19 = "", "", Data!M19)</f>
        <v>#VALUE!</v>
      </c>
      <c r="I19" s="135" t="e">
        <f ca="1">IF($A19 = "", "", Data!N19)</f>
        <v>#VALUE!</v>
      </c>
      <c r="J19" s="212" t="e">
        <f ca="1">IF($A19 = "", "", Data!O19)</f>
        <v>#VALUE!</v>
      </c>
      <c r="K19" s="212" t="e">
        <f ca="1">IF($A19 = "", "", Data!P19)</f>
        <v>#VALUE!</v>
      </c>
    </row>
    <row r="20" spans="1:11" ht="12.75" hidden="1" customHeight="1">
      <c r="A20" s="213" t="e">
        <f ca="1">IF(Data!F20 = 0, "", Data!F20)</f>
        <v>#VALUE!</v>
      </c>
      <c r="B20" s="213" t="e">
        <f ca="1">IF($A20 = "", "", Data!G20)</f>
        <v>#VALUE!</v>
      </c>
      <c r="C20" s="213"/>
      <c r="D20" s="232" t="e">
        <f ca="1">IF($A20 = "", "", Data!I20)</f>
        <v>#VALUE!</v>
      </c>
      <c r="E20" s="232" t="e">
        <f ca="1">IF($A20 = "", "", Data!J20)</f>
        <v>#VALUE!</v>
      </c>
      <c r="F20" s="135" t="e">
        <f ca="1">IF($A20 = "", "", Data!K20)</f>
        <v>#VALUE!</v>
      </c>
      <c r="G20" s="135" t="e">
        <f ca="1">IF($A20 = "", "", Data!L20)</f>
        <v>#VALUE!</v>
      </c>
      <c r="H20" s="135" t="e">
        <f ca="1">IF($A20 = "", "", Data!M20)</f>
        <v>#VALUE!</v>
      </c>
      <c r="I20" s="135" t="e">
        <f ca="1">IF($A20 = "", "", Data!N20)</f>
        <v>#VALUE!</v>
      </c>
      <c r="J20" s="212" t="e">
        <f ca="1">IF($A20 = "", "", Data!O20)</f>
        <v>#VALUE!</v>
      </c>
      <c r="K20" s="212" t="e">
        <f ca="1">IF($A20 = "", "", Data!P20)</f>
        <v>#VALUE!</v>
      </c>
    </row>
    <row r="21" spans="1:11" ht="12.75" hidden="1" customHeight="1">
      <c r="A21" s="213" t="e">
        <f ca="1">IF(Data!F21 = 0, "", Data!F21)</f>
        <v>#VALUE!</v>
      </c>
      <c r="B21" s="213" t="e">
        <f ca="1">IF($A21 = "", "", Data!G21)</f>
        <v>#VALUE!</v>
      </c>
      <c r="C21" s="213"/>
      <c r="D21" s="232" t="e">
        <f ca="1">IF($A21 = "", "", Data!I21)</f>
        <v>#VALUE!</v>
      </c>
      <c r="E21" s="232" t="e">
        <f ca="1">IF($A21 = "", "", Data!J21)</f>
        <v>#VALUE!</v>
      </c>
      <c r="F21" s="135" t="e">
        <f ca="1">IF($A21 = "", "", Data!K21)</f>
        <v>#VALUE!</v>
      </c>
      <c r="G21" s="135" t="e">
        <f ca="1">IF($A21 = "", "", Data!L21)</f>
        <v>#VALUE!</v>
      </c>
      <c r="H21" s="135" t="e">
        <f ca="1">IF($A21 = "", "", Data!M21)</f>
        <v>#VALUE!</v>
      </c>
      <c r="I21" s="135" t="e">
        <f ca="1">IF($A21 = "", "", Data!N21)</f>
        <v>#VALUE!</v>
      </c>
      <c r="J21" s="212" t="e">
        <f ca="1">IF($A21 = "", "", Data!O21)</f>
        <v>#VALUE!</v>
      </c>
      <c r="K21" s="212" t="e">
        <f ca="1">IF($A21 = "", "", Data!P21)</f>
        <v>#VALUE!</v>
      </c>
    </row>
    <row r="22" spans="1:11" ht="12.75" hidden="1" customHeight="1">
      <c r="A22" s="213" t="e">
        <f ca="1">IF(Data!F22 = 0, "", Data!F22)</f>
        <v>#VALUE!</v>
      </c>
      <c r="B22" s="213" t="e">
        <f ca="1">IF($A22 = "", "", Data!G22)</f>
        <v>#VALUE!</v>
      </c>
      <c r="C22" s="213"/>
      <c r="D22" s="232" t="e">
        <f ca="1">IF($A22 = "", "", Data!I22)</f>
        <v>#VALUE!</v>
      </c>
      <c r="E22" s="232" t="e">
        <f ca="1">IF($A22 = "", "", Data!J22)</f>
        <v>#VALUE!</v>
      </c>
      <c r="F22" s="135" t="e">
        <f ca="1">IF($A22 = "", "", Data!K22)</f>
        <v>#VALUE!</v>
      </c>
      <c r="G22" s="135" t="e">
        <f ca="1">IF($A22 = "", "", Data!L22)</f>
        <v>#VALUE!</v>
      </c>
      <c r="H22" s="135" t="e">
        <f ca="1">IF($A22 = "", "", Data!M22)</f>
        <v>#VALUE!</v>
      </c>
      <c r="I22" s="135" t="e">
        <f ca="1">IF($A22 = "", "", Data!N22)</f>
        <v>#VALUE!</v>
      </c>
      <c r="J22" s="212" t="e">
        <f ca="1">IF($A22 = "", "", Data!O22)</f>
        <v>#VALUE!</v>
      </c>
      <c r="K22" s="212" t="e">
        <f ca="1">IF($A22 = "", "", Data!P22)</f>
        <v>#VALUE!</v>
      </c>
    </row>
    <row r="23" spans="1:11" ht="12.75" hidden="1" customHeight="1">
      <c r="A23" s="213" t="e">
        <f ca="1">IF(Data!F23 = 0, "", Data!F23)</f>
        <v>#VALUE!</v>
      </c>
      <c r="B23" s="213" t="e">
        <f ca="1">IF($A23 = "", "", Data!G23)</f>
        <v>#VALUE!</v>
      </c>
      <c r="C23" s="213"/>
      <c r="D23" s="232" t="e">
        <f ca="1">IF($A23 = "", "", Data!I23)</f>
        <v>#VALUE!</v>
      </c>
      <c r="E23" s="232" t="e">
        <f ca="1">IF($A23 = "", "", Data!J23)</f>
        <v>#VALUE!</v>
      </c>
      <c r="F23" s="135" t="e">
        <f ca="1">IF($A23 = "", "", Data!K23)</f>
        <v>#VALUE!</v>
      </c>
      <c r="G23" s="135" t="e">
        <f ca="1">IF($A23 = "", "", Data!L23)</f>
        <v>#VALUE!</v>
      </c>
      <c r="H23" s="135" t="e">
        <f ca="1">IF($A23 = "", "", Data!M23)</f>
        <v>#VALUE!</v>
      </c>
      <c r="I23" s="135" t="e">
        <f ca="1">IF($A23 = "", "", Data!N23)</f>
        <v>#VALUE!</v>
      </c>
      <c r="J23" s="212" t="e">
        <f ca="1">IF($A23 = "", "", Data!O23)</f>
        <v>#VALUE!</v>
      </c>
      <c r="K23" s="212" t="e">
        <f ca="1">IF($A23 = "", "", Data!P23)</f>
        <v>#VALUE!</v>
      </c>
    </row>
    <row r="24" spans="1:11" ht="12.75" hidden="1" customHeight="1">
      <c r="A24" s="213" t="e">
        <f ca="1">IF(Data!F24 = 0, "", Data!F24)</f>
        <v>#VALUE!</v>
      </c>
      <c r="B24" s="213" t="e">
        <f ca="1">IF($A24 = "", "", Data!G24)</f>
        <v>#VALUE!</v>
      </c>
      <c r="C24" s="213"/>
      <c r="D24" s="232" t="e">
        <f ca="1">IF($A24 = "", "", Data!I24)</f>
        <v>#VALUE!</v>
      </c>
      <c r="E24" s="232" t="e">
        <f ca="1">IF($A24 = "", "", Data!J24)</f>
        <v>#VALUE!</v>
      </c>
      <c r="F24" s="135" t="e">
        <f ca="1">IF($A24 = "", "", Data!K24)</f>
        <v>#VALUE!</v>
      </c>
      <c r="G24" s="135" t="e">
        <f ca="1">IF($A24 = "", "", Data!L24)</f>
        <v>#VALUE!</v>
      </c>
      <c r="H24" s="135" t="e">
        <f ca="1">IF($A24 = "", "", Data!M24)</f>
        <v>#VALUE!</v>
      </c>
      <c r="I24" s="135" t="e">
        <f ca="1">IF($A24 = "", "", Data!N24)</f>
        <v>#VALUE!</v>
      </c>
      <c r="J24" s="212" t="e">
        <f ca="1">IF($A24 = "", "", Data!O24)</f>
        <v>#VALUE!</v>
      </c>
      <c r="K24" s="212" t="e">
        <f ca="1">IF($A24 = "", "", Data!P24)</f>
        <v>#VALUE!</v>
      </c>
    </row>
    <row r="25" spans="1:11" ht="12.75" hidden="1" customHeight="1">
      <c r="A25" s="213" t="e">
        <f ca="1">IF(Data!F25 = 0, "", Data!F25)</f>
        <v>#VALUE!</v>
      </c>
      <c r="B25" s="213" t="e">
        <f ca="1">IF($A25 = "", "", Data!G25)</f>
        <v>#VALUE!</v>
      </c>
      <c r="C25" s="213"/>
      <c r="D25" s="232" t="e">
        <f ca="1">IF($A25 = "", "", Data!I25)</f>
        <v>#VALUE!</v>
      </c>
      <c r="E25" s="232" t="e">
        <f ca="1">IF($A25 = "", "", Data!J25)</f>
        <v>#VALUE!</v>
      </c>
      <c r="F25" s="135" t="e">
        <f ca="1">IF($A25 = "", "", Data!K25)</f>
        <v>#VALUE!</v>
      </c>
      <c r="G25" s="135" t="e">
        <f ca="1">IF($A25 = "", "", Data!L25)</f>
        <v>#VALUE!</v>
      </c>
      <c r="H25" s="135" t="e">
        <f ca="1">IF($A25 = "", "", Data!M25)</f>
        <v>#VALUE!</v>
      </c>
      <c r="I25" s="135" t="e">
        <f ca="1">IF($A25 = "", "", Data!N25)</f>
        <v>#VALUE!</v>
      </c>
      <c r="J25" s="212" t="e">
        <f ca="1">IF($A25 = "", "", Data!O25)</f>
        <v>#VALUE!</v>
      </c>
      <c r="K25" s="212" t="e">
        <f ca="1">IF($A25 = "", "", Data!P25)</f>
        <v>#VALUE!</v>
      </c>
    </row>
    <row r="26" spans="1:11" ht="12.75" hidden="1" customHeight="1">
      <c r="A26" s="213" t="e">
        <f ca="1">IF(Data!F26 = 0, "", Data!F26)</f>
        <v>#VALUE!</v>
      </c>
      <c r="B26" s="213" t="e">
        <f ca="1">IF($A26 = "", "", Data!G26)</f>
        <v>#VALUE!</v>
      </c>
      <c r="C26" s="213"/>
      <c r="D26" s="232" t="e">
        <f ca="1">IF($A26 = "", "", Data!I26)</f>
        <v>#VALUE!</v>
      </c>
      <c r="E26" s="232" t="e">
        <f ca="1">IF($A26 = "", "", Data!J26)</f>
        <v>#VALUE!</v>
      </c>
      <c r="F26" s="135" t="e">
        <f ca="1">IF($A26 = "", "", Data!K26)</f>
        <v>#VALUE!</v>
      </c>
      <c r="G26" s="135" t="e">
        <f ca="1">IF($A26 = "", "", Data!L26)</f>
        <v>#VALUE!</v>
      </c>
      <c r="H26" s="135" t="e">
        <f ca="1">IF($A26 = "", "", Data!M26)</f>
        <v>#VALUE!</v>
      </c>
      <c r="I26" s="135" t="e">
        <f ca="1">IF($A26 = "", "", Data!N26)</f>
        <v>#VALUE!</v>
      </c>
      <c r="J26" s="212" t="e">
        <f ca="1">IF($A26 = "", "", Data!O26)</f>
        <v>#VALUE!</v>
      </c>
      <c r="K26" s="212" t="e">
        <f ca="1">IF($A26 = "", "", Data!P26)</f>
        <v>#VALUE!</v>
      </c>
    </row>
    <row r="27" spans="1:11" ht="12.75" hidden="1" customHeight="1">
      <c r="A27" s="213" t="e">
        <f ca="1">IF(Data!F27 = 0, "", Data!F27)</f>
        <v>#VALUE!</v>
      </c>
      <c r="B27" s="213" t="e">
        <f ca="1">IF($A27 = "", "", Data!G27)</f>
        <v>#VALUE!</v>
      </c>
      <c r="C27" s="213"/>
      <c r="D27" s="232" t="e">
        <f ca="1">IF($A27 = "", "", Data!I27)</f>
        <v>#VALUE!</v>
      </c>
      <c r="E27" s="232" t="e">
        <f ca="1">IF($A27 = "", "", Data!J27)</f>
        <v>#VALUE!</v>
      </c>
      <c r="F27" s="135" t="e">
        <f ca="1">IF($A27 = "", "", Data!K27)</f>
        <v>#VALUE!</v>
      </c>
      <c r="G27" s="135" t="e">
        <f ca="1">IF($A27 = "", "", Data!L27)</f>
        <v>#VALUE!</v>
      </c>
      <c r="H27" s="135" t="e">
        <f ca="1">IF($A27 = "", "", Data!M27)</f>
        <v>#VALUE!</v>
      </c>
      <c r="I27" s="135" t="e">
        <f ca="1">IF($A27 = "", "", Data!N27)</f>
        <v>#VALUE!</v>
      </c>
      <c r="J27" s="212" t="e">
        <f ca="1">IF($A27 = "", "", Data!O27)</f>
        <v>#VALUE!</v>
      </c>
      <c r="K27" s="212" t="e">
        <f ca="1">IF($A27 = "", "", Data!P27)</f>
        <v>#VALUE!</v>
      </c>
    </row>
    <row r="28" spans="1:11" ht="12.75" hidden="1" customHeight="1">
      <c r="A28" s="213" t="e">
        <f ca="1">IF(Data!F28 = 0, "", Data!F28)</f>
        <v>#VALUE!</v>
      </c>
      <c r="B28" s="213" t="e">
        <f ca="1">IF($A28 = "", "", Data!G28)</f>
        <v>#VALUE!</v>
      </c>
      <c r="C28" s="213"/>
      <c r="D28" s="232" t="e">
        <f ca="1">IF($A28 = "", "", Data!I28)</f>
        <v>#VALUE!</v>
      </c>
      <c r="E28" s="232" t="e">
        <f ca="1">IF($A28 = "", "", Data!J28)</f>
        <v>#VALUE!</v>
      </c>
      <c r="F28" s="135" t="e">
        <f ca="1">IF($A28 = "", "", Data!K28)</f>
        <v>#VALUE!</v>
      </c>
      <c r="G28" s="135" t="e">
        <f ca="1">IF($A28 = "", "", Data!L28)</f>
        <v>#VALUE!</v>
      </c>
      <c r="H28" s="135" t="e">
        <f ca="1">IF($A28 = "", "", Data!M28)</f>
        <v>#VALUE!</v>
      </c>
      <c r="I28" s="135" t="e">
        <f ca="1">IF($A28 = "", "", Data!N28)</f>
        <v>#VALUE!</v>
      </c>
      <c r="J28" s="212" t="e">
        <f ca="1">IF($A28 = "", "", Data!O28)</f>
        <v>#VALUE!</v>
      </c>
      <c r="K28" s="212" t="e">
        <f ca="1">IF($A28 = "", "", Data!P28)</f>
        <v>#VALUE!</v>
      </c>
    </row>
    <row r="29" spans="1:11" ht="12.75" hidden="1" customHeight="1">
      <c r="A29" s="213" t="e">
        <f ca="1">IF(Data!F29 = 0, "", Data!F29)</f>
        <v>#VALUE!</v>
      </c>
      <c r="B29" s="213" t="e">
        <f ca="1">IF($A29 = "", "", Data!G29)</f>
        <v>#VALUE!</v>
      </c>
      <c r="C29" s="213"/>
      <c r="D29" s="232" t="e">
        <f ca="1">IF($A29 = "", "", Data!I29)</f>
        <v>#VALUE!</v>
      </c>
      <c r="E29" s="232" t="e">
        <f ca="1">IF($A29 = "", "", Data!J29)</f>
        <v>#VALUE!</v>
      </c>
      <c r="F29" s="135" t="e">
        <f ca="1">IF($A29 = "", "", Data!K29)</f>
        <v>#VALUE!</v>
      </c>
      <c r="G29" s="135" t="e">
        <f ca="1">IF($A29 = "", "", Data!L29)</f>
        <v>#VALUE!</v>
      </c>
      <c r="H29" s="135" t="e">
        <f ca="1">IF($A29 = "", "", Data!M29)</f>
        <v>#VALUE!</v>
      </c>
      <c r="I29" s="135" t="e">
        <f ca="1">IF($A29 = "", "", Data!N29)</f>
        <v>#VALUE!</v>
      </c>
      <c r="J29" s="212" t="e">
        <f ca="1">IF($A29 = "", "", Data!O29)</f>
        <v>#VALUE!</v>
      </c>
      <c r="K29" s="212" t="e">
        <f ca="1">IF($A29 = "", "", Data!P29)</f>
        <v>#VALUE!</v>
      </c>
    </row>
    <row r="30" spans="1:11" ht="12.75" hidden="1" customHeight="1">
      <c r="A30" s="213" t="e">
        <f ca="1">IF(Data!F30 = 0, "", Data!F30)</f>
        <v>#VALUE!</v>
      </c>
      <c r="B30" s="213" t="e">
        <f ca="1">IF($A30 = "", "", Data!G30)</f>
        <v>#VALUE!</v>
      </c>
      <c r="C30" s="213"/>
      <c r="D30" s="232" t="e">
        <f ca="1">IF($A30 = "", "", Data!I30)</f>
        <v>#VALUE!</v>
      </c>
      <c r="E30" s="232" t="e">
        <f ca="1">IF($A30 = "", "", Data!J30)</f>
        <v>#VALUE!</v>
      </c>
      <c r="F30" s="135" t="e">
        <f ca="1">IF($A30 = "", "", Data!K30)</f>
        <v>#VALUE!</v>
      </c>
      <c r="G30" s="135" t="e">
        <f ca="1">IF($A30 = "", "", Data!L30)</f>
        <v>#VALUE!</v>
      </c>
      <c r="H30" s="135" t="e">
        <f ca="1">IF($A30 = "", "", Data!M30)</f>
        <v>#VALUE!</v>
      </c>
      <c r="I30" s="135" t="e">
        <f ca="1">IF($A30 = "", "", Data!N30)</f>
        <v>#VALUE!</v>
      </c>
      <c r="J30" s="212" t="e">
        <f ca="1">IF($A30 = "", "", Data!O30)</f>
        <v>#VALUE!</v>
      </c>
      <c r="K30" s="212" t="e">
        <f ca="1">IF($A30 = "", "", Data!P30)</f>
        <v>#VALUE!</v>
      </c>
    </row>
    <row r="31" spans="1:11" ht="13.5" hidden="1" customHeight="1">
      <c r="A31" s="213" t="e">
        <f ca="1">IF(Data!F31 = 0, "", Data!F31)</f>
        <v>#VALUE!</v>
      </c>
      <c r="B31" s="213" t="e">
        <f ca="1">IF($A31 = "", "", Data!G31)</f>
        <v>#VALUE!</v>
      </c>
      <c r="C31" s="213"/>
      <c r="D31" s="232" t="e">
        <f ca="1">IF($A31 = "", "", Data!I31)</f>
        <v>#VALUE!</v>
      </c>
      <c r="E31" s="232" t="e">
        <f ca="1">IF($A31 = "", "", Data!J31)</f>
        <v>#VALUE!</v>
      </c>
      <c r="F31" s="135" t="e">
        <f ca="1">IF($A31 = "", "", Data!K31)</f>
        <v>#VALUE!</v>
      </c>
      <c r="G31" s="135" t="e">
        <f ca="1">IF($A31 = "", "", Data!L31)</f>
        <v>#VALUE!</v>
      </c>
      <c r="H31" s="135" t="e">
        <f ca="1">IF($A31 = "", "", Data!M31)</f>
        <v>#VALUE!</v>
      </c>
      <c r="I31" s="135" t="e">
        <f ca="1">IF($A31 = "", "", Data!N31)</f>
        <v>#VALUE!</v>
      </c>
      <c r="J31" s="212" t="e">
        <f ca="1">IF($A31 = "", "", Data!O31)</f>
        <v>#VALUE!</v>
      </c>
      <c r="K31" s="212" t="e">
        <f ca="1">IF($A31 = "", "", Data!P31)</f>
        <v>#VALUE!</v>
      </c>
    </row>
    <row r="32" spans="1:11" ht="13.35" hidden="1" customHeight="1">
      <c r="A32" s="213" t="e">
        <f ca="1">IF(Data!F32 = 0, "", Data!F32)</f>
        <v>#VALUE!</v>
      </c>
      <c r="B32" s="213" t="e">
        <f ca="1">IF($A32 = "", "", Data!G32)</f>
        <v>#VALUE!</v>
      </c>
      <c r="C32" s="213"/>
      <c r="D32" s="232" t="e">
        <f ca="1">IF($A32 = "", "", Data!I32)</f>
        <v>#VALUE!</v>
      </c>
      <c r="E32" s="232" t="e">
        <f ca="1">IF($A32 = "", "", Data!J32)</f>
        <v>#VALUE!</v>
      </c>
      <c r="F32" s="135" t="e">
        <f ca="1">IF($A32 = "", "", Data!K32)</f>
        <v>#VALUE!</v>
      </c>
      <c r="G32" s="135" t="e">
        <f ca="1">IF($A32 = "", "", Data!L32)</f>
        <v>#VALUE!</v>
      </c>
      <c r="H32" s="135" t="e">
        <f ca="1">IF($A32 = "", "", Data!M32)</f>
        <v>#VALUE!</v>
      </c>
      <c r="I32" s="135" t="e">
        <f ca="1">IF($A32 = "", "", Data!N32)</f>
        <v>#VALUE!</v>
      </c>
      <c r="J32" s="212" t="e">
        <f ca="1">IF($A32 = "", "", Data!O32)</f>
        <v>#VALUE!</v>
      </c>
      <c r="K32" s="212" t="e">
        <f ca="1">IF($A32 = "", "", Data!P32)</f>
        <v>#VALUE!</v>
      </c>
    </row>
    <row r="33" spans="1:11" ht="12.75" hidden="1" customHeight="1">
      <c r="A33" s="213" t="e">
        <f ca="1">IF(Data!F33 = 0, "", Data!F33)</f>
        <v>#VALUE!</v>
      </c>
      <c r="B33" s="213" t="e">
        <f ca="1">IF($A33 = "", "", Data!G33)</f>
        <v>#VALUE!</v>
      </c>
      <c r="C33" s="213"/>
      <c r="D33" s="232" t="e">
        <f ca="1">IF($A33 = "", "", Data!I33)</f>
        <v>#VALUE!</v>
      </c>
      <c r="E33" s="232" t="e">
        <f ca="1">IF($A33 = "", "", Data!J33)</f>
        <v>#VALUE!</v>
      </c>
      <c r="F33" s="135" t="e">
        <f ca="1">IF($A33 = "", "", Data!K33)</f>
        <v>#VALUE!</v>
      </c>
      <c r="G33" s="135" t="e">
        <f ca="1">IF($A33 = "", "", Data!L33)</f>
        <v>#VALUE!</v>
      </c>
      <c r="H33" s="135" t="e">
        <f ca="1">IF($A33 = "", "", Data!M33)</f>
        <v>#VALUE!</v>
      </c>
      <c r="I33" s="135" t="e">
        <f ca="1">IF($A33 = "", "", Data!N33)</f>
        <v>#VALUE!</v>
      </c>
      <c r="J33" s="212" t="e">
        <f ca="1">IF($A33 = "", "", Data!O33)</f>
        <v>#VALUE!</v>
      </c>
      <c r="K33" s="212" t="e">
        <f ca="1">IF($A33 = "", "", Data!P33)</f>
        <v>#VALUE!</v>
      </c>
    </row>
    <row r="34" spans="1:11" ht="12.75" customHeight="1">
      <c r="A34" s="235" t="s">
        <v>257</v>
      </c>
      <c r="B34" s="236"/>
      <c r="C34" s="237"/>
      <c r="D34" s="238" t="e">
        <f ca="1">SUM(D4:D33)</f>
        <v>#VALUE!</v>
      </c>
      <c r="E34" s="238" t="e">
        <f t="shared" ref="E34:K34" ca="1" si="0">SUMPRODUCT(E4:E33,$D4:$D33)/$D34</f>
        <v>#VALUE!</v>
      </c>
      <c r="F34" s="239" t="e">
        <f t="shared" ca="1" si="0"/>
        <v>#VALUE!</v>
      </c>
      <c r="G34" s="239" t="e">
        <f t="shared" ca="1" si="0"/>
        <v>#VALUE!</v>
      </c>
      <c r="H34" s="239" t="e">
        <f t="shared" ca="1" si="0"/>
        <v>#VALUE!</v>
      </c>
      <c r="I34" s="239" t="e">
        <f t="shared" ca="1" si="0"/>
        <v>#VALUE!</v>
      </c>
      <c r="J34" s="240" t="e">
        <f t="shared" ca="1" si="0"/>
        <v>#VALUE!</v>
      </c>
      <c r="K34" s="240" t="e">
        <f t="shared" ca="1" si="0"/>
        <v>#VALUE!</v>
      </c>
    </row>
    <row r="35" spans="1:11" ht="5.0999999999999996" customHeight="1" thickBot="1">
      <c r="A35" s="213"/>
      <c r="B35" s="187"/>
      <c r="C35" s="187"/>
      <c r="D35" s="188"/>
      <c r="E35" s="188"/>
      <c r="F35" s="189"/>
      <c r="G35" s="189"/>
      <c r="H35" s="189"/>
      <c r="I35" s="189"/>
      <c r="J35" s="190"/>
      <c r="K35" s="188"/>
    </row>
    <row r="36" spans="1:11" ht="27.6" customHeight="1" thickBot="1">
      <c r="A36" s="44" t="s">
        <v>1</v>
      </c>
      <c r="B36" s="44"/>
      <c r="C36" s="44" t="s">
        <v>5</v>
      </c>
      <c r="D36" s="44" t="s">
        <v>87</v>
      </c>
      <c r="E36" s="44" t="s">
        <v>88</v>
      </c>
      <c r="F36" s="44" t="s">
        <v>252</v>
      </c>
      <c r="G36" s="44" t="s">
        <v>14</v>
      </c>
      <c r="H36" s="44" t="s">
        <v>246</v>
      </c>
      <c r="I36" s="44" t="s">
        <v>16</v>
      </c>
      <c r="J36" s="44" t="s">
        <v>17</v>
      </c>
      <c r="K36" s="44" t="s">
        <v>18</v>
      </c>
    </row>
    <row r="37" spans="1:11" ht="5.0999999999999996" customHeight="1">
      <c r="A37" s="213"/>
      <c r="B37" s="187"/>
      <c r="C37" s="187"/>
      <c r="D37" s="188"/>
      <c r="E37" s="188"/>
      <c r="F37" s="189"/>
      <c r="G37" s="189"/>
      <c r="H37" s="189"/>
      <c r="I37" s="189"/>
      <c r="J37" s="190"/>
      <c r="K37" s="188"/>
    </row>
    <row r="38" spans="1:11">
      <c r="A38" s="191" t="s">
        <v>104</v>
      </c>
      <c r="B38" s="191"/>
      <c r="C38" s="191"/>
      <c r="D38" s="192"/>
      <c r="E38" s="192"/>
      <c r="F38" s="193"/>
      <c r="G38" s="193"/>
      <c r="H38" s="193"/>
      <c r="I38" s="193"/>
      <c r="J38" s="194"/>
      <c r="K38" s="195"/>
    </row>
    <row r="39" spans="1:11">
      <c r="A39" s="185" t="s">
        <v>28</v>
      </c>
      <c r="B39" s="196" t="str">
        <f t="shared" ref="B39:B46" si="1">IF($A39="","","Studio")</f>
        <v>Studio</v>
      </c>
      <c r="C39" s="104">
        <f t="shared" ref="C39:C46" ca="1" si="2">IF($A39="","",IFERROR(INDIRECT("'"&amp;$A39&amp;"'!$B$14"),0))</f>
        <v>4</v>
      </c>
      <c r="D39" s="180">
        <f t="shared" ref="D39:D46" ca="1" si="3">IF($A39="","",IFERROR(SUMIF(INDIRECT("'"&amp;$A39&amp;"'!A87:A92"),$B39,INDIRECT("'"&amp;$A39&amp;"'!F87:F92")),0))</f>
        <v>12</v>
      </c>
      <c r="E39" s="181">
        <f t="shared" ref="E39:E46" ca="1" si="4">IF($A39="","",IFERROR(SUMIF(INDIRECT("'"&amp;$A39&amp;"'!A87:A92"),$B39,INDIRECT("'"&amp;$A39&amp;"'!G87:G92")),0))</f>
        <v>432</v>
      </c>
      <c r="F39" s="197">
        <f t="shared" ref="F39:F46" ca="1" si="5">IF($A39="","",IFERROR(SUMIF(INDIRECT("'"&amp;$A39&amp;"'!A87:A92"),$B39,INDIRECT("'"&amp;$A39&amp;"'!I87:I92")),0))</f>
        <v>1379</v>
      </c>
      <c r="G39" s="197">
        <f t="shared" ref="G39:G46" ca="1" si="6">IF($A39="","",H39-F39)</f>
        <v>0</v>
      </c>
      <c r="H39" s="197">
        <f t="shared" ref="H39:H46" ca="1" si="7">IF($A39="","",IFERROR(SUMIF(INDIRECT("'"&amp;$A39&amp;"'!A87:A92"),$B39,INDIRECT("'"&amp;$A39&amp;"'!M87:M92")),0))</f>
        <v>1379</v>
      </c>
      <c r="I39" s="197">
        <f t="shared" ref="I39:I46" ca="1" si="8">IF($A39="","",J39-H39)</f>
        <v>-51</v>
      </c>
      <c r="J39" s="198">
        <f t="shared" ref="J39:J46" ca="1" si="9">IF($A39="","",IFERROR(SUMIF(INDIRECT("'"&amp;$A39&amp;"'!A87:A92"),$B39,INDIRECT("'"&amp;$A39&amp;"'!V87:V92")),0))</f>
        <v>1328</v>
      </c>
      <c r="K39" s="199">
        <f t="shared" ref="K39:K46" ca="1" si="10">IF($A39="","",IFERROR(J39/E39,0))</f>
        <v>3.074074074074074</v>
      </c>
    </row>
    <row r="40" spans="1:11">
      <c r="A40" s="185" t="s">
        <v>22</v>
      </c>
      <c r="B40" s="196" t="str">
        <f t="shared" si="1"/>
        <v>Studio</v>
      </c>
      <c r="C40" s="104">
        <f t="shared" ca="1" si="2"/>
        <v>3</v>
      </c>
      <c r="D40" s="180">
        <f t="shared" ca="1" si="3"/>
        <v>20</v>
      </c>
      <c r="E40" s="181">
        <f t="shared" ca="1" si="4"/>
        <v>434</v>
      </c>
      <c r="F40" s="197">
        <f t="shared" ca="1" si="5"/>
        <v>1400</v>
      </c>
      <c r="G40" s="197">
        <f t="shared" ca="1" si="6"/>
        <v>0</v>
      </c>
      <c r="H40" s="197">
        <f t="shared" ca="1" si="7"/>
        <v>1400</v>
      </c>
      <c r="I40" s="197">
        <f t="shared" ca="1" si="8"/>
        <v>-45</v>
      </c>
      <c r="J40" s="198">
        <f t="shared" ca="1" si="9"/>
        <v>1355</v>
      </c>
      <c r="K40" s="199">
        <f t="shared" ca="1" si="10"/>
        <v>3.1221198156682028</v>
      </c>
    </row>
    <row r="41" spans="1:11">
      <c r="A41" s="185" t="s">
        <v>21</v>
      </c>
      <c r="B41" s="196" t="str">
        <f t="shared" si="1"/>
        <v>Studio</v>
      </c>
      <c r="C41" s="104">
        <f t="shared" ca="1" si="2"/>
        <v>3</v>
      </c>
      <c r="D41" s="180">
        <f t="shared" ca="1" si="3"/>
        <v>0</v>
      </c>
      <c r="E41" s="181">
        <f t="shared" ca="1" si="4"/>
        <v>0</v>
      </c>
      <c r="F41" s="197">
        <f t="shared" ca="1" si="5"/>
        <v>0</v>
      </c>
      <c r="G41" s="197">
        <f t="shared" ca="1" si="6"/>
        <v>0</v>
      </c>
      <c r="H41" s="197">
        <f t="shared" ca="1" si="7"/>
        <v>0</v>
      </c>
      <c r="I41" s="197">
        <f t="shared" ca="1" si="8"/>
        <v>0</v>
      </c>
      <c r="J41" s="198">
        <f t="shared" ca="1" si="9"/>
        <v>0</v>
      </c>
      <c r="K41" s="199">
        <f t="shared" ca="1" si="10"/>
        <v>0</v>
      </c>
    </row>
    <row r="42" spans="1:11">
      <c r="A42" s="4" t="s">
        <v>23</v>
      </c>
      <c r="B42" s="196" t="str">
        <f t="shared" si="1"/>
        <v>Studio</v>
      </c>
      <c r="C42" s="104">
        <f t="shared" ca="1" si="2"/>
        <v>5</v>
      </c>
      <c r="D42" s="180">
        <f t="shared" ca="1" si="3"/>
        <v>0</v>
      </c>
      <c r="E42" s="181">
        <f t="shared" ca="1" si="4"/>
        <v>0</v>
      </c>
      <c r="F42" s="197">
        <f t="shared" ca="1" si="5"/>
        <v>0</v>
      </c>
      <c r="G42" s="197">
        <f t="shared" ca="1" si="6"/>
        <v>0</v>
      </c>
      <c r="H42" s="197">
        <f t="shared" ca="1" si="7"/>
        <v>0</v>
      </c>
      <c r="I42" s="197">
        <f t="shared" ca="1" si="8"/>
        <v>0</v>
      </c>
      <c r="J42" s="198">
        <f t="shared" ca="1" si="9"/>
        <v>0</v>
      </c>
      <c r="K42" s="199">
        <f t="shared" ca="1" si="10"/>
        <v>0</v>
      </c>
    </row>
    <row r="43" spans="1:11">
      <c r="A43" s="4" t="s">
        <v>24</v>
      </c>
      <c r="B43" s="196" t="str">
        <f t="shared" si="1"/>
        <v>Studio</v>
      </c>
      <c r="C43" s="104">
        <f t="shared" ca="1" si="2"/>
        <v>4</v>
      </c>
      <c r="D43" s="180">
        <f t="shared" ca="1" si="3"/>
        <v>0</v>
      </c>
      <c r="E43" s="181">
        <f t="shared" ca="1" si="4"/>
        <v>0</v>
      </c>
      <c r="F43" s="197">
        <f t="shared" ca="1" si="5"/>
        <v>0</v>
      </c>
      <c r="G43" s="197">
        <f t="shared" ca="1" si="6"/>
        <v>0</v>
      </c>
      <c r="H43" s="197">
        <f t="shared" ca="1" si="7"/>
        <v>0</v>
      </c>
      <c r="I43" s="197">
        <f t="shared" ca="1" si="8"/>
        <v>0</v>
      </c>
      <c r="J43" s="198">
        <f t="shared" ca="1" si="9"/>
        <v>0</v>
      </c>
      <c r="K43" s="199">
        <f t="shared" ca="1" si="10"/>
        <v>0</v>
      </c>
    </row>
    <row r="44" spans="1:11">
      <c r="A44" s="185" t="s">
        <v>26</v>
      </c>
      <c r="B44" s="196" t="str">
        <f t="shared" si="1"/>
        <v>Studio</v>
      </c>
      <c r="C44" s="104">
        <f t="shared" ca="1" si="2"/>
        <v>3</v>
      </c>
      <c r="D44" s="180">
        <f t="shared" ca="1" si="3"/>
        <v>0</v>
      </c>
      <c r="E44" s="181">
        <f t="shared" ca="1" si="4"/>
        <v>0</v>
      </c>
      <c r="F44" s="197">
        <f t="shared" ca="1" si="5"/>
        <v>0</v>
      </c>
      <c r="G44" s="197">
        <f t="shared" ca="1" si="6"/>
        <v>0</v>
      </c>
      <c r="H44" s="197">
        <f t="shared" ca="1" si="7"/>
        <v>0</v>
      </c>
      <c r="I44" s="197">
        <f t="shared" ca="1" si="8"/>
        <v>0</v>
      </c>
      <c r="J44" s="198">
        <f t="shared" ca="1" si="9"/>
        <v>0</v>
      </c>
      <c r="K44" s="199">
        <f t="shared" ca="1" si="10"/>
        <v>0</v>
      </c>
    </row>
    <row r="45" spans="1:11">
      <c r="A45" s="185" t="s">
        <v>25</v>
      </c>
      <c r="B45" s="196" t="str">
        <f t="shared" si="1"/>
        <v>Studio</v>
      </c>
      <c r="C45" s="104">
        <f t="shared" ca="1" si="2"/>
        <v>3</v>
      </c>
      <c r="D45" s="180">
        <f t="shared" ca="1" si="3"/>
        <v>0</v>
      </c>
      <c r="E45" s="181">
        <f t="shared" ca="1" si="4"/>
        <v>0</v>
      </c>
      <c r="F45" s="197">
        <f t="shared" ca="1" si="5"/>
        <v>0</v>
      </c>
      <c r="G45" s="197">
        <f t="shared" ca="1" si="6"/>
        <v>0</v>
      </c>
      <c r="H45" s="197">
        <f t="shared" ca="1" si="7"/>
        <v>0</v>
      </c>
      <c r="I45" s="197">
        <f t="shared" ca="1" si="8"/>
        <v>0</v>
      </c>
      <c r="J45" s="198">
        <f t="shared" ca="1" si="9"/>
        <v>0</v>
      </c>
      <c r="K45" s="199">
        <f t="shared" ca="1" si="10"/>
        <v>0</v>
      </c>
    </row>
    <row r="46" spans="1:11">
      <c r="A46" s="185" t="s">
        <v>27</v>
      </c>
      <c r="B46" s="196" t="str">
        <f t="shared" si="1"/>
        <v>Studio</v>
      </c>
      <c r="C46" s="104">
        <f t="shared" ca="1" si="2"/>
        <v>4</v>
      </c>
      <c r="D46" s="180">
        <f t="shared" ca="1" si="3"/>
        <v>18</v>
      </c>
      <c r="E46" s="181">
        <f t="shared" ca="1" si="4"/>
        <v>383</v>
      </c>
      <c r="F46" s="197">
        <f t="shared" ca="1" si="5"/>
        <v>1499</v>
      </c>
      <c r="G46" s="197">
        <f t="shared" ca="1" si="6"/>
        <v>0</v>
      </c>
      <c r="H46" s="197">
        <f t="shared" ca="1" si="7"/>
        <v>1499</v>
      </c>
      <c r="I46" s="197">
        <f t="shared" ca="1" si="8"/>
        <v>-45</v>
      </c>
      <c r="J46" s="198">
        <f t="shared" ca="1" si="9"/>
        <v>1454</v>
      </c>
      <c r="K46" s="199">
        <f t="shared" ca="1" si="10"/>
        <v>3.7963446475195823</v>
      </c>
    </row>
    <row r="47" spans="1:11" hidden="1">
      <c r="B47" s="196" t="str">
        <f t="shared" ref="B47:B86" si="11">IF($A47="","","Studio")</f>
        <v/>
      </c>
      <c r="C47" s="104" t="str">
        <f t="shared" ref="C47:C86" ca="1" si="12">IF($A47="","",IFERROR(INDIRECT("'"&amp;$A47&amp;"'!$B$14"),0))</f>
        <v/>
      </c>
      <c r="D47" s="180" t="str">
        <f t="shared" ref="D47:D86" ca="1" si="13">IF($A47="","",IFERROR(SUMIF(INDIRECT("'"&amp;$A47&amp;"'!A87:A92"),$B47,INDIRECT("'"&amp;$A47&amp;"'!F87:F92")),0))</f>
        <v/>
      </c>
      <c r="E47" s="181" t="str">
        <f t="shared" ref="E47:E86" ca="1" si="14">IF($A47="","",IFERROR(SUMIF(INDIRECT("'"&amp;$A47&amp;"'!A87:A92"),$B47,INDIRECT("'"&amp;$A47&amp;"'!G87:G92")),0))</f>
        <v/>
      </c>
      <c r="F47" s="197" t="str">
        <f t="shared" ref="F47:F86" ca="1" si="15">IF($A47="","",IFERROR(SUMIF(INDIRECT("'"&amp;$A47&amp;"'!A87:A92"),$B47,INDIRECT("'"&amp;$A47&amp;"'!I87:I92")),0))</f>
        <v/>
      </c>
      <c r="G47" s="197" t="str">
        <f t="shared" ref="G47:G86" si="16">IF($A47="","",H47-F47)</f>
        <v/>
      </c>
      <c r="H47" s="197" t="str">
        <f t="shared" ref="H47:H86" ca="1" si="17">IF($A47="","",IFERROR(SUMIF(INDIRECT("'"&amp;$A47&amp;"'!A87:A92"),$B47,INDIRECT("'"&amp;$A47&amp;"'!M87:M92")),0))</f>
        <v/>
      </c>
      <c r="I47" s="197" t="str">
        <f t="shared" ref="I47:I86" si="18">IF($A47="","",J47-H47)</f>
        <v/>
      </c>
      <c r="J47" s="198" t="str">
        <f t="shared" ref="J47:J86" ca="1" si="19">IF($A47="","",IFERROR(SUMIF(INDIRECT("'"&amp;$A47&amp;"'!A87:A92"),$B47,INDIRECT("'"&amp;$A47&amp;"'!V87:V92")),0))</f>
        <v/>
      </c>
      <c r="K47" s="199" t="str">
        <f t="shared" ref="K47:K86" si="20">IF($A47="","",IFERROR(J47/E47,0))</f>
        <v/>
      </c>
    </row>
    <row r="48" spans="1:11" hidden="1">
      <c r="A48" s="196"/>
      <c r="B48" s="196" t="str">
        <f t="shared" si="11"/>
        <v/>
      </c>
      <c r="C48" s="104" t="str">
        <f t="shared" ca="1" si="12"/>
        <v/>
      </c>
      <c r="D48" s="180" t="str">
        <f t="shared" ca="1" si="13"/>
        <v/>
      </c>
      <c r="E48" s="181" t="str">
        <f t="shared" ca="1" si="14"/>
        <v/>
      </c>
      <c r="F48" s="197" t="str">
        <f t="shared" ca="1" si="15"/>
        <v/>
      </c>
      <c r="G48" s="197" t="str">
        <f t="shared" si="16"/>
        <v/>
      </c>
      <c r="H48" s="197" t="str">
        <f t="shared" ca="1" si="17"/>
        <v/>
      </c>
      <c r="I48" s="197" t="str">
        <f t="shared" si="18"/>
        <v/>
      </c>
      <c r="J48" s="198" t="str">
        <f t="shared" ca="1" si="19"/>
        <v/>
      </c>
      <c r="K48" s="199" t="str">
        <f t="shared" si="20"/>
        <v/>
      </c>
    </row>
    <row r="49" spans="1:11" hidden="1">
      <c r="A49" s="196"/>
      <c r="B49" s="196" t="str">
        <f t="shared" si="11"/>
        <v/>
      </c>
      <c r="C49" s="104" t="str">
        <f t="shared" ca="1" si="12"/>
        <v/>
      </c>
      <c r="D49" s="180" t="str">
        <f t="shared" ca="1" si="13"/>
        <v/>
      </c>
      <c r="E49" s="181" t="str">
        <f t="shared" ca="1" si="14"/>
        <v/>
      </c>
      <c r="F49" s="197" t="str">
        <f t="shared" ca="1" si="15"/>
        <v/>
      </c>
      <c r="G49" s="197" t="str">
        <f t="shared" si="16"/>
        <v/>
      </c>
      <c r="H49" s="197" t="str">
        <f t="shared" ca="1" si="17"/>
        <v/>
      </c>
      <c r="I49" s="197" t="str">
        <f t="shared" si="18"/>
        <v/>
      </c>
      <c r="J49" s="198" t="str">
        <f t="shared" ca="1" si="19"/>
        <v/>
      </c>
      <c r="K49" s="199" t="str">
        <f t="shared" si="20"/>
        <v/>
      </c>
    </row>
    <row r="50" spans="1:11" hidden="1">
      <c r="A50" s="196"/>
      <c r="B50" s="196" t="str">
        <f t="shared" si="11"/>
        <v/>
      </c>
      <c r="C50" s="104" t="str">
        <f t="shared" ca="1" si="12"/>
        <v/>
      </c>
      <c r="D50" s="180" t="str">
        <f t="shared" ca="1" si="13"/>
        <v/>
      </c>
      <c r="E50" s="181" t="str">
        <f t="shared" ca="1" si="14"/>
        <v/>
      </c>
      <c r="F50" s="197" t="str">
        <f t="shared" ca="1" si="15"/>
        <v/>
      </c>
      <c r="G50" s="197" t="str">
        <f t="shared" si="16"/>
        <v/>
      </c>
      <c r="H50" s="197" t="str">
        <f t="shared" ca="1" si="17"/>
        <v/>
      </c>
      <c r="I50" s="197" t="str">
        <f t="shared" si="18"/>
        <v/>
      </c>
      <c r="J50" s="198" t="str">
        <f t="shared" ca="1" si="19"/>
        <v/>
      </c>
      <c r="K50" s="199" t="str">
        <f t="shared" si="20"/>
        <v/>
      </c>
    </row>
    <row r="51" spans="1:11" hidden="1">
      <c r="A51" s="196"/>
      <c r="B51" s="196" t="str">
        <f t="shared" si="11"/>
        <v/>
      </c>
      <c r="C51" s="104" t="str">
        <f t="shared" ca="1" si="12"/>
        <v/>
      </c>
      <c r="D51" s="180" t="str">
        <f t="shared" ca="1" si="13"/>
        <v/>
      </c>
      <c r="E51" s="181" t="str">
        <f t="shared" ca="1" si="14"/>
        <v/>
      </c>
      <c r="F51" s="197" t="str">
        <f t="shared" ca="1" si="15"/>
        <v/>
      </c>
      <c r="G51" s="197" t="str">
        <f t="shared" si="16"/>
        <v/>
      </c>
      <c r="H51" s="197" t="str">
        <f t="shared" ca="1" si="17"/>
        <v/>
      </c>
      <c r="I51" s="197" t="str">
        <f t="shared" si="18"/>
        <v/>
      </c>
      <c r="J51" s="198" t="str">
        <f t="shared" ca="1" si="19"/>
        <v/>
      </c>
      <c r="K51" s="199" t="str">
        <f t="shared" si="20"/>
        <v/>
      </c>
    </row>
    <row r="52" spans="1:11" hidden="1">
      <c r="A52" s="196"/>
      <c r="B52" s="196" t="str">
        <f t="shared" si="11"/>
        <v/>
      </c>
      <c r="C52" s="104" t="str">
        <f t="shared" ca="1" si="12"/>
        <v/>
      </c>
      <c r="D52" s="180" t="str">
        <f t="shared" ca="1" si="13"/>
        <v/>
      </c>
      <c r="E52" s="181" t="str">
        <f t="shared" ca="1" si="14"/>
        <v/>
      </c>
      <c r="F52" s="197" t="str">
        <f t="shared" ca="1" si="15"/>
        <v/>
      </c>
      <c r="G52" s="197" t="str">
        <f t="shared" si="16"/>
        <v/>
      </c>
      <c r="H52" s="197" t="str">
        <f t="shared" ca="1" si="17"/>
        <v/>
      </c>
      <c r="I52" s="197" t="str">
        <f t="shared" si="18"/>
        <v/>
      </c>
      <c r="J52" s="198" t="str">
        <f t="shared" ca="1" si="19"/>
        <v/>
      </c>
      <c r="K52" s="199" t="str">
        <f t="shared" si="20"/>
        <v/>
      </c>
    </row>
    <row r="53" spans="1:11" hidden="1">
      <c r="A53" s="196"/>
      <c r="B53" s="196" t="str">
        <f t="shared" si="11"/>
        <v/>
      </c>
      <c r="C53" s="104" t="str">
        <f t="shared" ca="1" si="12"/>
        <v/>
      </c>
      <c r="D53" s="180" t="str">
        <f t="shared" ca="1" si="13"/>
        <v/>
      </c>
      <c r="E53" s="181" t="str">
        <f t="shared" ca="1" si="14"/>
        <v/>
      </c>
      <c r="F53" s="197" t="str">
        <f t="shared" ca="1" si="15"/>
        <v/>
      </c>
      <c r="G53" s="197" t="str">
        <f t="shared" si="16"/>
        <v/>
      </c>
      <c r="H53" s="197" t="str">
        <f t="shared" ca="1" si="17"/>
        <v/>
      </c>
      <c r="I53" s="197" t="str">
        <f t="shared" si="18"/>
        <v/>
      </c>
      <c r="J53" s="198" t="str">
        <f t="shared" ca="1" si="19"/>
        <v/>
      </c>
      <c r="K53" s="199" t="str">
        <f t="shared" si="20"/>
        <v/>
      </c>
    </row>
    <row r="54" spans="1:11" hidden="1">
      <c r="A54" s="196"/>
      <c r="B54" s="196" t="str">
        <f t="shared" si="11"/>
        <v/>
      </c>
      <c r="C54" s="104" t="str">
        <f t="shared" ca="1" si="12"/>
        <v/>
      </c>
      <c r="D54" s="180" t="str">
        <f t="shared" ca="1" si="13"/>
        <v/>
      </c>
      <c r="E54" s="181" t="str">
        <f t="shared" ca="1" si="14"/>
        <v/>
      </c>
      <c r="F54" s="197" t="str">
        <f t="shared" ca="1" si="15"/>
        <v/>
      </c>
      <c r="G54" s="197" t="str">
        <f t="shared" si="16"/>
        <v/>
      </c>
      <c r="H54" s="197" t="str">
        <f t="shared" ca="1" si="17"/>
        <v/>
      </c>
      <c r="I54" s="197" t="str">
        <f t="shared" si="18"/>
        <v/>
      </c>
      <c r="J54" s="198" t="str">
        <f t="shared" ca="1" si="19"/>
        <v/>
      </c>
      <c r="K54" s="199" t="str">
        <f t="shared" si="20"/>
        <v/>
      </c>
    </row>
    <row r="55" spans="1:11" hidden="1">
      <c r="A55" s="196"/>
      <c r="B55" s="196" t="str">
        <f t="shared" si="11"/>
        <v/>
      </c>
      <c r="C55" s="104" t="str">
        <f t="shared" ca="1" si="12"/>
        <v/>
      </c>
      <c r="D55" s="180" t="str">
        <f t="shared" ca="1" si="13"/>
        <v/>
      </c>
      <c r="E55" s="181" t="str">
        <f t="shared" ca="1" si="14"/>
        <v/>
      </c>
      <c r="F55" s="197" t="str">
        <f t="shared" ca="1" si="15"/>
        <v/>
      </c>
      <c r="G55" s="197" t="str">
        <f t="shared" si="16"/>
        <v/>
      </c>
      <c r="H55" s="197" t="str">
        <f t="shared" ca="1" si="17"/>
        <v/>
      </c>
      <c r="I55" s="197" t="str">
        <f t="shared" si="18"/>
        <v/>
      </c>
      <c r="J55" s="198" t="str">
        <f t="shared" ca="1" si="19"/>
        <v/>
      </c>
      <c r="K55" s="199" t="str">
        <f t="shared" si="20"/>
        <v/>
      </c>
    </row>
    <row r="56" spans="1:11" hidden="1">
      <c r="A56" s="196"/>
      <c r="B56" s="196" t="str">
        <f t="shared" si="11"/>
        <v/>
      </c>
      <c r="C56" s="104" t="str">
        <f t="shared" ca="1" si="12"/>
        <v/>
      </c>
      <c r="D56" s="180" t="str">
        <f t="shared" ca="1" si="13"/>
        <v/>
      </c>
      <c r="E56" s="181" t="str">
        <f t="shared" ca="1" si="14"/>
        <v/>
      </c>
      <c r="F56" s="197" t="str">
        <f t="shared" ca="1" si="15"/>
        <v/>
      </c>
      <c r="G56" s="197" t="str">
        <f t="shared" si="16"/>
        <v/>
      </c>
      <c r="H56" s="197" t="str">
        <f t="shared" ca="1" si="17"/>
        <v/>
      </c>
      <c r="I56" s="197" t="str">
        <f t="shared" si="18"/>
        <v/>
      </c>
      <c r="J56" s="198" t="str">
        <f t="shared" ca="1" si="19"/>
        <v/>
      </c>
      <c r="K56" s="199" t="str">
        <f t="shared" si="20"/>
        <v/>
      </c>
    </row>
    <row r="57" spans="1:11" hidden="1">
      <c r="A57" s="196"/>
      <c r="B57" s="196" t="str">
        <f t="shared" si="11"/>
        <v/>
      </c>
      <c r="C57" s="104" t="str">
        <f t="shared" ca="1" si="12"/>
        <v/>
      </c>
      <c r="D57" s="180" t="str">
        <f t="shared" ca="1" si="13"/>
        <v/>
      </c>
      <c r="E57" s="181" t="str">
        <f t="shared" ca="1" si="14"/>
        <v/>
      </c>
      <c r="F57" s="197" t="str">
        <f t="shared" ca="1" si="15"/>
        <v/>
      </c>
      <c r="G57" s="197" t="str">
        <f t="shared" si="16"/>
        <v/>
      </c>
      <c r="H57" s="197" t="str">
        <f t="shared" ca="1" si="17"/>
        <v/>
      </c>
      <c r="I57" s="197" t="str">
        <f t="shared" si="18"/>
        <v/>
      </c>
      <c r="J57" s="198" t="str">
        <f t="shared" ca="1" si="19"/>
        <v/>
      </c>
      <c r="K57" s="199" t="str">
        <f t="shared" si="20"/>
        <v/>
      </c>
    </row>
    <row r="58" spans="1:11" hidden="1">
      <c r="A58" s="196"/>
      <c r="B58" s="196" t="str">
        <f t="shared" si="11"/>
        <v/>
      </c>
      <c r="C58" s="104" t="str">
        <f t="shared" ca="1" si="12"/>
        <v/>
      </c>
      <c r="D58" s="180" t="str">
        <f t="shared" ca="1" si="13"/>
        <v/>
      </c>
      <c r="E58" s="181" t="str">
        <f t="shared" ca="1" si="14"/>
        <v/>
      </c>
      <c r="F58" s="197" t="str">
        <f t="shared" ca="1" si="15"/>
        <v/>
      </c>
      <c r="G58" s="197" t="str">
        <f t="shared" si="16"/>
        <v/>
      </c>
      <c r="H58" s="197" t="str">
        <f t="shared" ca="1" si="17"/>
        <v/>
      </c>
      <c r="I58" s="197" t="str">
        <f t="shared" si="18"/>
        <v/>
      </c>
      <c r="J58" s="198" t="str">
        <f t="shared" ca="1" si="19"/>
        <v/>
      </c>
      <c r="K58" s="199" t="str">
        <f t="shared" si="20"/>
        <v/>
      </c>
    </row>
    <row r="59" spans="1:11" hidden="1">
      <c r="A59" s="196"/>
      <c r="B59" s="196" t="str">
        <f t="shared" si="11"/>
        <v/>
      </c>
      <c r="C59" s="104" t="str">
        <f t="shared" ca="1" si="12"/>
        <v/>
      </c>
      <c r="D59" s="180" t="str">
        <f t="shared" ca="1" si="13"/>
        <v/>
      </c>
      <c r="E59" s="181" t="str">
        <f t="shared" ca="1" si="14"/>
        <v/>
      </c>
      <c r="F59" s="197" t="str">
        <f t="shared" ca="1" si="15"/>
        <v/>
      </c>
      <c r="G59" s="197" t="str">
        <f t="shared" si="16"/>
        <v/>
      </c>
      <c r="H59" s="197" t="str">
        <f t="shared" ca="1" si="17"/>
        <v/>
      </c>
      <c r="I59" s="197" t="str">
        <f t="shared" si="18"/>
        <v/>
      </c>
      <c r="J59" s="198" t="str">
        <f t="shared" ca="1" si="19"/>
        <v/>
      </c>
      <c r="K59" s="199" t="str">
        <f t="shared" si="20"/>
        <v/>
      </c>
    </row>
    <row r="60" spans="1:11" hidden="1">
      <c r="A60" s="196"/>
      <c r="B60" s="196" t="str">
        <f t="shared" si="11"/>
        <v/>
      </c>
      <c r="C60" s="104" t="str">
        <f t="shared" ca="1" si="12"/>
        <v/>
      </c>
      <c r="D60" s="180" t="str">
        <f t="shared" ca="1" si="13"/>
        <v/>
      </c>
      <c r="E60" s="181" t="str">
        <f t="shared" ca="1" si="14"/>
        <v/>
      </c>
      <c r="F60" s="197" t="str">
        <f t="shared" ca="1" si="15"/>
        <v/>
      </c>
      <c r="G60" s="197" t="str">
        <f t="shared" si="16"/>
        <v/>
      </c>
      <c r="H60" s="197" t="str">
        <f t="shared" ca="1" si="17"/>
        <v/>
      </c>
      <c r="I60" s="197" t="str">
        <f t="shared" si="18"/>
        <v/>
      </c>
      <c r="J60" s="198" t="str">
        <f t="shared" ca="1" si="19"/>
        <v/>
      </c>
      <c r="K60" s="199" t="str">
        <f t="shared" si="20"/>
        <v/>
      </c>
    </row>
    <row r="61" spans="1:11" hidden="1">
      <c r="A61" s="196"/>
      <c r="B61" s="196" t="str">
        <f t="shared" si="11"/>
        <v/>
      </c>
      <c r="C61" s="104" t="str">
        <f t="shared" ca="1" si="12"/>
        <v/>
      </c>
      <c r="D61" s="180" t="str">
        <f t="shared" ca="1" si="13"/>
        <v/>
      </c>
      <c r="E61" s="181" t="str">
        <f t="shared" ca="1" si="14"/>
        <v/>
      </c>
      <c r="F61" s="197" t="str">
        <f t="shared" ca="1" si="15"/>
        <v/>
      </c>
      <c r="G61" s="197" t="str">
        <f t="shared" si="16"/>
        <v/>
      </c>
      <c r="H61" s="197" t="str">
        <f t="shared" ca="1" si="17"/>
        <v/>
      </c>
      <c r="I61" s="197" t="str">
        <f t="shared" si="18"/>
        <v/>
      </c>
      <c r="J61" s="198" t="str">
        <f t="shared" ca="1" si="19"/>
        <v/>
      </c>
      <c r="K61" s="199" t="str">
        <f t="shared" si="20"/>
        <v/>
      </c>
    </row>
    <row r="62" spans="1:11" hidden="1">
      <c r="A62" s="196"/>
      <c r="B62" s="196" t="str">
        <f t="shared" si="11"/>
        <v/>
      </c>
      <c r="C62" s="104" t="str">
        <f t="shared" ca="1" si="12"/>
        <v/>
      </c>
      <c r="D62" s="180" t="str">
        <f t="shared" ca="1" si="13"/>
        <v/>
      </c>
      <c r="E62" s="181" t="str">
        <f t="shared" ca="1" si="14"/>
        <v/>
      </c>
      <c r="F62" s="197" t="str">
        <f t="shared" ca="1" si="15"/>
        <v/>
      </c>
      <c r="G62" s="197" t="str">
        <f t="shared" si="16"/>
        <v/>
      </c>
      <c r="H62" s="197" t="str">
        <f t="shared" ca="1" si="17"/>
        <v/>
      </c>
      <c r="I62" s="197" t="str">
        <f t="shared" si="18"/>
        <v/>
      </c>
      <c r="J62" s="198" t="str">
        <f t="shared" ca="1" si="19"/>
        <v/>
      </c>
      <c r="K62" s="199" t="str">
        <f t="shared" si="20"/>
        <v/>
      </c>
    </row>
    <row r="63" spans="1:11" hidden="1">
      <c r="A63" s="196"/>
      <c r="B63" s="196" t="str">
        <f t="shared" si="11"/>
        <v/>
      </c>
      <c r="C63" s="104" t="str">
        <f t="shared" ca="1" si="12"/>
        <v/>
      </c>
      <c r="D63" s="180" t="str">
        <f t="shared" ca="1" si="13"/>
        <v/>
      </c>
      <c r="E63" s="181" t="str">
        <f t="shared" ca="1" si="14"/>
        <v/>
      </c>
      <c r="F63" s="197" t="str">
        <f t="shared" ca="1" si="15"/>
        <v/>
      </c>
      <c r="G63" s="197" t="str">
        <f t="shared" si="16"/>
        <v/>
      </c>
      <c r="H63" s="197" t="str">
        <f t="shared" ca="1" si="17"/>
        <v/>
      </c>
      <c r="I63" s="197" t="str">
        <f t="shared" si="18"/>
        <v/>
      </c>
      <c r="J63" s="198" t="str">
        <f t="shared" ca="1" si="19"/>
        <v/>
      </c>
      <c r="K63" s="199" t="str">
        <f t="shared" si="20"/>
        <v/>
      </c>
    </row>
    <row r="64" spans="1:11" hidden="1">
      <c r="A64" s="196"/>
      <c r="B64" s="196" t="str">
        <f t="shared" si="11"/>
        <v/>
      </c>
      <c r="C64" s="104" t="str">
        <f t="shared" ca="1" si="12"/>
        <v/>
      </c>
      <c r="D64" s="180" t="str">
        <f t="shared" ca="1" si="13"/>
        <v/>
      </c>
      <c r="E64" s="181" t="str">
        <f t="shared" ca="1" si="14"/>
        <v/>
      </c>
      <c r="F64" s="197" t="str">
        <f t="shared" ca="1" si="15"/>
        <v/>
      </c>
      <c r="G64" s="197" t="str">
        <f t="shared" si="16"/>
        <v/>
      </c>
      <c r="H64" s="197" t="str">
        <f t="shared" ca="1" si="17"/>
        <v/>
      </c>
      <c r="I64" s="197" t="str">
        <f t="shared" si="18"/>
        <v/>
      </c>
      <c r="J64" s="198" t="str">
        <f t="shared" ca="1" si="19"/>
        <v/>
      </c>
      <c r="K64" s="199" t="str">
        <f t="shared" si="20"/>
        <v/>
      </c>
    </row>
    <row r="65" spans="1:11" hidden="1">
      <c r="A65" s="196"/>
      <c r="B65" s="196" t="str">
        <f t="shared" si="11"/>
        <v/>
      </c>
      <c r="C65" s="104" t="str">
        <f t="shared" ca="1" si="12"/>
        <v/>
      </c>
      <c r="D65" s="180" t="str">
        <f t="shared" ca="1" si="13"/>
        <v/>
      </c>
      <c r="E65" s="181" t="str">
        <f t="shared" ca="1" si="14"/>
        <v/>
      </c>
      <c r="F65" s="197" t="str">
        <f t="shared" ca="1" si="15"/>
        <v/>
      </c>
      <c r="G65" s="197" t="str">
        <f t="shared" si="16"/>
        <v/>
      </c>
      <c r="H65" s="197" t="str">
        <f t="shared" ca="1" si="17"/>
        <v/>
      </c>
      <c r="I65" s="197" t="str">
        <f t="shared" si="18"/>
        <v/>
      </c>
      <c r="J65" s="198" t="str">
        <f t="shared" ca="1" si="19"/>
        <v/>
      </c>
      <c r="K65" s="199" t="str">
        <f t="shared" si="20"/>
        <v/>
      </c>
    </row>
    <row r="66" spans="1:11" hidden="1">
      <c r="A66" s="196"/>
      <c r="B66" s="196" t="str">
        <f t="shared" si="11"/>
        <v/>
      </c>
      <c r="C66" s="104" t="str">
        <f t="shared" ca="1" si="12"/>
        <v/>
      </c>
      <c r="D66" s="180" t="str">
        <f t="shared" ca="1" si="13"/>
        <v/>
      </c>
      <c r="E66" s="181" t="str">
        <f t="shared" ca="1" si="14"/>
        <v/>
      </c>
      <c r="F66" s="197" t="str">
        <f t="shared" ca="1" si="15"/>
        <v/>
      </c>
      <c r="G66" s="197" t="str">
        <f t="shared" si="16"/>
        <v/>
      </c>
      <c r="H66" s="197" t="str">
        <f t="shared" ca="1" si="17"/>
        <v/>
      </c>
      <c r="I66" s="197" t="str">
        <f t="shared" si="18"/>
        <v/>
      </c>
      <c r="J66" s="198" t="str">
        <f t="shared" ca="1" si="19"/>
        <v/>
      </c>
      <c r="K66" s="199" t="str">
        <f t="shared" si="20"/>
        <v/>
      </c>
    </row>
    <row r="67" spans="1:11" hidden="1">
      <c r="A67" s="196"/>
      <c r="B67" s="196" t="str">
        <f t="shared" si="11"/>
        <v/>
      </c>
      <c r="C67" s="104" t="str">
        <f t="shared" ca="1" si="12"/>
        <v/>
      </c>
      <c r="D67" s="180" t="str">
        <f t="shared" ca="1" si="13"/>
        <v/>
      </c>
      <c r="E67" s="181" t="str">
        <f t="shared" ca="1" si="14"/>
        <v/>
      </c>
      <c r="F67" s="197" t="str">
        <f t="shared" ca="1" si="15"/>
        <v/>
      </c>
      <c r="G67" s="197" t="str">
        <f t="shared" si="16"/>
        <v/>
      </c>
      <c r="H67" s="197" t="str">
        <f t="shared" ca="1" si="17"/>
        <v/>
      </c>
      <c r="I67" s="197" t="str">
        <f t="shared" si="18"/>
        <v/>
      </c>
      <c r="J67" s="198" t="str">
        <f t="shared" ca="1" si="19"/>
        <v/>
      </c>
      <c r="K67" s="199" t="str">
        <f t="shared" si="20"/>
        <v/>
      </c>
    </row>
    <row r="68" spans="1:11" hidden="1">
      <c r="A68" s="196"/>
      <c r="B68" s="196" t="str">
        <f t="shared" si="11"/>
        <v/>
      </c>
      <c r="C68" s="104" t="str">
        <f t="shared" ca="1" si="12"/>
        <v/>
      </c>
      <c r="D68" s="180" t="str">
        <f t="shared" ca="1" si="13"/>
        <v/>
      </c>
      <c r="E68" s="181" t="str">
        <f t="shared" ca="1" si="14"/>
        <v/>
      </c>
      <c r="F68" s="197" t="str">
        <f t="shared" ca="1" si="15"/>
        <v/>
      </c>
      <c r="G68" s="197" t="str">
        <f t="shared" si="16"/>
        <v/>
      </c>
      <c r="H68" s="197" t="str">
        <f t="shared" ca="1" si="17"/>
        <v/>
      </c>
      <c r="I68" s="197" t="str">
        <f t="shared" si="18"/>
        <v/>
      </c>
      <c r="J68" s="198" t="str">
        <f t="shared" ca="1" si="19"/>
        <v/>
      </c>
      <c r="K68" s="199" t="str">
        <f t="shared" si="20"/>
        <v/>
      </c>
    </row>
    <row r="69" spans="1:11" hidden="1">
      <c r="A69" s="196"/>
      <c r="B69" s="196" t="str">
        <f t="shared" si="11"/>
        <v/>
      </c>
      <c r="C69" s="104" t="str">
        <f t="shared" ca="1" si="12"/>
        <v/>
      </c>
      <c r="D69" s="180" t="str">
        <f t="shared" ca="1" si="13"/>
        <v/>
      </c>
      <c r="E69" s="181" t="str">
        <f t="shared" ca="1" si="14"/>
        <v/>
      </c>
      <c r="F69" s="197" t="str">
        <f t="shared" ca="1" si="15"/>
        <v/>
      </c>
      <c r="G69" s="197" t="str">
        <f t="shared" si="16"/>
        <v/>
      </c>
      <c r="H69" s="197" t="str">
        <f t="shared" ca="1" si="17"/>
        <v/>
      </c>
      <c r="I69" s="197" t="str">
        <f t="shared" si="18"/>
        <v/>
      </c>
      <c r="J69" s="198" t="str">
        <f t="shared" ca="1" si="19"/>
        <v/>
      </c>
      <c r="K69" s="199" t="str">
        <f t="shared" si="20"/>
        <v/>
      </c>
    </row>
    <row r="70" spans="1:11" hidden="1">
      <c r="A70" s="196"/>
      <c r="B70" s="196" t="str">
        <f t="shared" si="11"/>
        <v/>
      </c>
      <c r="C70" s="104" t="str">
        <f t="shared" ca="1" si="12"/>
        <v/>
      </c>
      <c r="D70" s="180" t="str">
        <f t="shared" ca="1" si="13"/>
        <v/>
      </c>
      <c r="E70" s="181" t="str">
        <f t="shared" ca="1" si="14"/>
        <v/>
      </c>
      <c r="F70" s="197" t="str">
        <f t="shared" ca="1" si="15"/>
        <v/>
      </c>
      <c r="G70" s="197" t="str">
        <f t="shared" si="16"/>
        <v/>
      </c>
      <c r="H70" s="197" t="str">
        <f t="shared" ca="1" si="17"/>
        <v/>
      </c>
      <c r="I70" s="197" t="str">
        <f t="shared" si="18"/>
        <v/>
      </c>
      <c r="J70" s="198" t="str">
        <f t="shared" ca="1" si="19"/>
        <v/>
      </c>
      <c r="K70" s="199" t="str">
        <f t="shared" si="20"/>
        <v/>
      </c>
    </row>
    <row r="71" spans="1:11" hidden="1">
      <c r="A71" s="196"/>
      <c r="B71" s="196" t="str">
        <f t="shared" si="11"/>
        <v/>
      </c>
      <c r="C71" s="104" t="str">
        <f t="shared" ca="1" si="12"/>
        <v/>
      </c>
      <c r="D71" s="180" t="str">
        <f t="shared" ca="1" si="13"/>
        <v/>
      </c>
      <c r="E71" s="181" t="str">
        <f t="shared" ca="1" si="14"/>
        <v/>
      </c>
      <c r="F71" s="197" t="str">
        <f t="shared" ca="1" si="15"/>
        <v/>
      </c>
      <c r="G71" s="197" t="str">
        <f t="shared" si="16"/>
        <v/>
      </c>
      <c r="H71" s="197" t="str">
        <f t="shared" ca="1" si="17"/>
        <v/>
      </c>
      <c r="I71" s="197" t="str">
        <f t="shared" si="18"/>
        <v/>
      </c>
      <c r="J71" s="198" t="str">
        <f t="shared" ca="1" si="19"/>
        <v/>
      </c>
      <c r="K71" s="199" t="str">
        <f t="shared" si="20"/>
        <v/>
      </c>
    </row>
    <row r="72" spans="1:11" hidden="1">
      <c r="A72" s="196"/>
      <c r="B72" s="196" t="str">
        <f t="shared" si="11"/>
        <v/>
      </c>
      <c r="C72" s="104" t="str">
        <f t="shared" ca="1" si="12"/>
        <v/>
      </c>
      <c r="D72" s="180" t="str">
        <f t="shared" ca="1" si="13"/>
        <v/>
      </c>
      <c r="E72" s="181" t="str">
        <f t="shared" ca="1" si="14"/>
        <v/>
      </c>
      <c r="F72" s="197" t="str">
        <f t="shared" ca="1" si="15"/>
        <v/>
      </c>
      <c r="G72" s="197" t="str">
        <f t="shared" si="16"/>
        <v/>
      </c>
      <c r="H72" s="197" t="str">
        <f t="shared" ca="1" si="17"/>
        <v/>
      </c>
      <c r="I72" s="197" t="str">
        <f t="shared" si="18"/>
        <v/>
      </c>
      <c r="J72" s="198" t="str">
        <f t="shared" ca="1" si="19"/>
        <v/>
      </c>
      <c r="K72" s="199" t="str">
        <f t="shared" si="20"/>
        <v/>
      </c>
    </row>
    <row r="73" spans="1:11" hidden="1">
      <c r="A73" s="196"/>
      <c r="B73" s="196" t="str">
        <f t="shared" si="11"/>
        <v/>
      </c>
      <c r="C73" s="104" t="str">
        <f t="shared" ca="1" si="12"/>
        <v/>
      </c>
      <c r="D73" s="180" t="str">
        <f t="shared" ca="1" si="13"/>
        <v/>
      </c>
      <c r="E73" s="181" t="str">
        <f t="shared" ca="1" si="14"/>
        <v/>
      </c>
      <c r="F73" s="197" t="str">
        <f t="shared" ca="1" si="15"/>
        <v/>
      </c>
      <c r="G73" s="197" t="str">
        <f t="shared" si="16"/>
        <v/>
      </c>
      <c r="H73" s="197" t="str">
        <f t="shared" ca="1" si="17"/>
        <v/>
      </c>
      <c r="I73" s="197" t="str">
        <f t="shared" si="18"/>
        <v/>
      </c>
      <c r="J73" s="198" t="str">
        <f t="shared" ca="1" si="19"/>
        <v/>
      </c>
      <c r="K73" s="199" t="str">
        <f t="shared" si="20"/>
        <v/>
      </c>
    </row>
    <row r="74" spans="1:11" hidden="1">
      <c r="A74" s="196"/>
      <c r="B74" s="196" t="str">
        <f t="shared" si="11"/>
        <v/>
      </c>
      <c r="C74" s="104" t="str">
        <f t="shared" ca="1" si="12"/>
        <v/>
      </c>
      <c r="D74" s="180" t="str">
        <f t="shared" ca="1" si="13"/>
        <v/>
      </c>
      <c r="E74" s="181" t="str">
        <f t="shared" ca="1" si="14"/>
        <v/>
      </c>
      <c r="F74" s="197" t="str">
        <f t="shared" ca="1" si="15"/>
        <v/>
      </c>
      <c r="G74" s="197" t="str">
        <f t="shared" si="16"/>
        <v/>
      </c>
      <c r="H74" s="197" t="str">
        <f t="shared" ca="1" si="17"/>
        <v/>
      </c>
      <c r="I74" s="197" t="str">
        <f t="shared" si="18"/>
        <v/>
      </c>
      <c r="J74" s="198" t="str">
        <f t="shared" ca="1" si="19"/>
        <v/>
      </c>
      <c r="K74" s="199" t="str">
        <f t="shared" si="20"/>
        <v/>
      </c>
    </row>
    <row r="75" spans="1:11" hidden="1">
      <c r="A75" s="196"/>
      <c r="B75" s="196" t="str">
        <f t="shared" si="11"/>
        <v/>
      </c>
      <c r="C75" s="104" t="str">
        <f t="shared" ca="1" si="12"/>
        <v/>
      </c>
      <c r="D75" s="180" t="str">
        <f t="shared" ca="1" si="13"/>
        <v/>
      </c>
      <c r="E75" s="181" t="str">
        <f t="shared" ca="1" si="14"/>
        <v/>
      </c>
      <c r="F75" s="197" t="str">
        <f t="shared" ca="1" si="15"/>
        <v/>
      </c>
      <c r="G75" s="197" t="str">
        <f t="shared" si="16"/>
        <v/>
      </c>
      <c r="H75" s="197" t="str">
        <f t="shared" ca="1" si="17"/>
        <v/>
      </c>
      <c r="I75" s="197" t="str">
        <f t="shared" si="18"/>
        <v/>
      </c>
      <c r="J75" s="198" t="str">
        <f t="shared" ca="1" si="19"/>
        <v/>
      </c>
      <c r="K75" s="199" t="str">
        <f t="shared" si="20"/>
        <v/>
      </c>
    </row>
    <row r="76" spans="1:11" hidden="1">
      <c r="A76" s="196"/>
      <c r="B76" s="196" t="str">
        <f t="shared" si="11"/>
        <v/>
      </c>
      <c r="C76" s="104" t="str">
        <f t="shared" ca="1" si="12"/>
        <v/>
      </c>
      <c r="D76" s="180" t="str">
        <f t="shared" ca="1" si="13"/>
        <v/>
      </c>
      <c r="E76" s="181" t="str">
        <f t="shared" ca="1" si="14"/>
        <v/>
      </c>
      <c r="F76" s="197" t="str">
        <f t="shared" ca="1" si="15"/>
        <v/>
      </c>
      <c r="G76" s="197" t="str">
        <f t="shared" si="16"/>
        <v/>
      </c>
      <c r="H76" s="197" t="str">
        <f t="shared" ca="1" si="17"/>
        <v/>
      </c>
      <c r="I76" s="197" t="str">
        <f t="shared" si="18"/>
        <v/>
      </c>
      <c r="J76" s="198" t="str">
        <f t="shared" ca="1" si="19"/>
        <v/>
      </c>
      <c r="K76" s="199" t="str">
        <f t="shared" si="20"/>
        <v/>
      </c>
    </row>
    <row r="77" spans="1:11" hidden="1">
      <c r="A77" s="196"/>
      <c r="B77" s="196" t="str">
        <f t="shared" si="11"/>
        <v/>
      </c>
      <c r="C77" s="104" t="str">
        <f t="shared" ca="1" si="12"/>
        <v/>
      </c>
      <c r="D77" s="180" t="str">
        <f t="shared" ca="1" si="13"/>
        <v/>
      </c>
      <c r="E77" s="181" t="str">
        <f t="shared" ca="1" si="14"/>
        <v/>
      </c>
      <c r="F77" s="197" t="str">
        <f t="shared" ca="1" si="15"/>
        <v/>
      </c>
      <c r="G77" s="197" t="str">
        <f t="shared" si="16"/>
        <v/>
      </c>
      <c r="H77" s="197" t="str">
        <f t="shared" ca="1" si="17"/>
        <v/>
      </c>
      <c r="I77" s="197" t="str">
        <f t="shared" si="18"/>
        <v/>
      </c>
      <c r="J77" s="198" t="str">
        <f t="shared" ca="1" si="19"/>
        <v/>
      </c>
      <c r="K77" s="199" t="str">
        <f t="shared" si="20"/>
        <v/>
      </c>
    </row>
    <row r="78" spans="1:11" hidden="1">
      <c r="A78" s="196"/>
      <c r="B78" s="196" t="str">
        <f t="shared" si="11"/>
        <v/>
      </c>
      <c r="C78" s="104" t="str">
        <f t="shared" ca="1" si="12"/>
        <v/>
      </c>
      <c r="D78" s="180" t="str">
        <f t="shared" ca="1" si="13"/>
        <v/>
      </c>
      <c r="E78" s="181" t="str">
        <f t="shared" ca="1" si="14"/>
        <v/>
      </c>
      <c r="F78" s="197" t="str">
        <f t="shared" ca="1" si="15"/>
        <v/>
      </c>
      <c r="G78" s="197" t="str">
        <f t="shared" si="16"/>
        <v/>
      </c>
      <c r="H78" s="197" t="str">
        <f t="shared" ca="1" si="17"/>
        <v/>
      </c>
      <c r="I78" s="197" t="str">
        <f t="shared" si="18"/>
        <v/>
      </c>
      <c r="J78" s="198" t="str">
        <f t="shared" ca="1" si="19"/>
        <v/>
      </c>
      <c r="K78" s="199" t="str">
        <f t="shared" si="20"/>
        <v/>
      </c>
    </row>
    <row r="79" spans="1:11" hidden="1">
      <c r="A79" s="196"/>
      <c r="B79" s="196" t="str">
        <f t="shared" si="11"/>
        <v/>
      </c>
      <c r="C79" s="104" t="str">
        <f t="shared" ca="1" si="12"/>
        <v/>
      </c>
      <c r="D79" s="180" t="str">
        <f t="shared" ca="1" si="13"/>
        <v/>
      </c>
      <c r="E79" s="181" t="str">
        <f t="shared" ca="1" si="14"/>
        <v/>
      </c>
      <c r="F79" s="197" t="str">
        <f t="shared" ca="1" si="15"/>
        <v/>
      </c>
      <c r="G79" s="197" t="str">
        <f t="shared" si="16"/>
        <v/>
      </c>
      <c r="H79" s="197" t="str">
        <f t="shared" ca="1" si="17"/>
        <v/>
      </c>
      <c r="I79" s="197" t="str">
        <f t="shared" si="18"/>
        <v/>
      </c>
      <c r="J79" s="198" t="str">
        <f t="shared" ca="1" si="19"/>
        <v/>
      </c>
      <c r="K79" s="199" t="str">
        <f t="shared" si="20"/>
        <v/>
      </c>
    </row>
    <row r="80" spans="1:11" hidden="1">
      <c r="A80" s="196"/>
      <c r="B80" s="196" t="str">
        <f t="shared" si="11"/>
        <v/>
      </c>
      <c r="C80" s="104" t="str">
        <f t="shared" ca="1" si="12"/>
        <v/>
      </c>
      <c r="D80" s="180" t="str">
        <f t="shared" ca="1" si="13"/>
        <v/>
      </c>
      <c r="E80" s="181" t="str">
        <f t="shared" ca="1" si="14"/>
        <v/>
      </c>
      <c r="F80" s="197" t="str">
        <f t="shared" ca="1" si="15"/>
        <v/>
      </c>
      <c r="G80" s="197" t="str">
        <f t="shared" si="16"/>
        <v/>
      </c>
      <c r="H80" s="197" t="str">
        <f t="shared" ca="1" si="17"/>
        <v/>
      </c>
      <c r="I80" s="197" t="str">
        <f t="shared" si="18"/>
        <v/>
      </c>
      <c r="J80" s="198" t="str">
        <f t="shared" ca="1" si="19"/>
        <v/>
      </c>
      <c r="K80" s="199" t="str">
        <f t="shared" si="20"/>
        <v/>
      </c>
    </row>
    <row r="81" spans="1:11" hidden="1">
      <c r="A81" s="196"/>
      <c r="B81" s="196" t="str">
        <f t="shared" si="11"/>
        <v/>
      </c>
      <c r="C81" s="104" t="str">
        <f t="shared" ca="1" si="12"/>
        <v/>
      </c>
      <c r="D81" s="180" t="str">
        <f t="shared" ca="1" si="13"/>
        <v/>
      </c>
      <c r="E81" s="181" t="str">
        <f t="shared" ca="1" si="14"/>
        <v/>
      </c>
      <c r="F81" s="197" t="str">
        <f t="shared" ca="1" si="15"/>
        <v/>
      </c>
      <c r="G81" s="197" t="str">
        <f t="shared" si="16"/>
        <v/>
      </c>
      <c r="H81" s="197" t="str">
        <f t="shared" ca="1" si="17"/>
        <v/>
      </c>
      <c r="I81" s="197" t="str">
        <f t="shared" si="18"/>
        <v/>
      </c>
      <c r="J81" s="198" t="str">
        <f t="shared" ca="1" si="19"/>
        <v/>
      </c>
      <c r="K81" s="199" t="str">
        <f t="shared" si="20"/>
        <v/>
      </c>
    </row>
    <row r="82" spans="1:11" hidden="1">
      <c r="A82" s="196"/>
      <c r="B82" s="196" t="str">
        <f t="shared" si="11"/>
        <v/>
      </c>
      <c r="C82" s="104" t="str">
        <f t="shared" ca="1" si="12"/>
        <v/>
      </c>
      <c r="D82" s="180" t="str">
        <f t="shared" ca="1" si="13"/>
        <v/>
      </c>
      <c r="E82" s="181" t="str">
        <f t="shared" ca="1" si="14"/>
        <v/>
      </c>
      <c r="F82" s="197" t="str">
        <f t="shared" ca="1" si="15"/>
        <v/>
      </c>
      <c r="G82" s="197" t="str">
        <f t="shared" si="16"/>
        <v/>
      </c>
      <c r="H82" s="197" t="str">
        <f t="shared" ca="1" si="17"/>
        <v/>
      </c>
      <c r="I82" s="197" t="str">
        <f t="shared" si="18"/>
        <v/>
      </c>
      <c r="J82" s="198" t="str">
        <f t="shared" ca="1" si="19"/>
        <v/>
      </c>
      <c r="K82" s="199" t="str">
        <f t="shared" si="20"/>
        <v/>
      </c>
    </row>
    <row r="83" spans="1:11" hidden="1">
      <c r="A83" s="196"/>
      <c r="B83" s="196" t="str">
        <f t="shared" si="11"/>
        <v/>
      </c>
      <c r="C83" s="104" t="str">
        <f t="shared" ca="1" si="12"/>
        <v/>
      </c>
      <c r="D83" s="180" t="str">
        <f t="shared" ca="1" si="13"/>
        <v/>
      </c>
      <c r="E83" s="181" t="str">
        <f t="shared" ca="1" si="14"/>
        <v/>
      </c>
      <c r="F83" s="197" t="str">
        <f t="shared" ca="1" si="15"/>
        <v/>
      </c>
      <c r="G83" s="197" t="str">
        <f t="shared" si="16"/>
        <v/>
      </c>
      <c r="H83" s="197" t="str">
        <f t="shared" ca="1" si="17"/>
        <v/>
      </c>
      <c r="I83" s="197" t="str">
        <f t="shared" si="18"/>
        <v/>
      </c>
      <c r="J83" s="198" t="str">
        <f t="shared" ca="1" si="19"/>
        <v/>
      </c>
      <c r="K83" s="199" t="str">
        <f t="shared" si="20"/>
        <v/>
      </c>
    </row>
    <row r="84" spans="1:11" hidden="1">
      <c r="A84" s="196"/>
      <c r="B84" s="196" t="str">
        <f t="shared" si="11"/>
        <v/>
      </c>
      <c r="C84" s="104" t="str">
        <f t="shared" ca="1" si="12"/>
        <v/>
      </c>
      <c r="D84" s="180" t="str">
        <f t="shared" ca="1" si="13"/>
        <v/>
      </c>
      <c r="E84" s="181" t="str">
        <f t="shared" ca="1" si="14"/>
        <v/>
      </c>
      <c r="F84" s="197" t="str">
        <f t="shared" ca="1" si="15"/>
        <v/>
      </c>
      <c r="G84" s="197" t="str">
        <f t="shared" si="16"/>
        <v/>
      </c>
      <c r="H84" s="197" t="str">
        <f t="shared" ca="1" si="17"/>
        <v/>
      </c>
      <c r="I84" s="197" t="str">
        <f t="shared" si="18"/>
        <v/>
      </c>
      <c r="J84" s="198" t="str">
        <f t="shared" ca="1" si="19"/>
        <v/>
      </c>
      <c r="K84" s="199" t="str">
        <f t="shared" si="20"/>
        <v/>
      </c>
    </row>
    <row r="85" spans="1:11" hidden="1">
      <c r="A85" s="196"/>
      <c r="B85" s="196" t="str">
        <f t="shared" si="11"/>
        <v/>
      </c>
      <c r="C85" s="104" t="str">
        <f t="shared" ca="1" si="12"/>
        <v/>
      </c>
      <c r="D85" s="180" t="str">
        <f t="shared" ca="1" si="13"/>
        <v/>
      </c>
      <c r="E85" s="181" t="str">
        <f t="shared" ca="1" si="14"/>
        <v/>
      </c>
      <c r="F85" s="197" t="str">
        <f t="shared" ca="1" si="15"/>
        <v/>
      </c>
      <c r="G85" s="197" t="str">
        <f t="shared" si="16"/>
        <v/>
      </c>
      <c r="H85" s="197" t="str">
        <f t="shared" ca="1" si="17"/>
        <v/>
      </c>
      <c r="I85" s="197" t="str">
        <f t="shared" si="18"/>
        <v/>
      </c>
      <c r="J85" s="198" t="str">
        <f t="shared" ca="1" si="19"/>
        <v/>
      </c>
      <c r="K85" s="199" t="str">
        <f t="shared" si="20"/>
        <v/>
      </c>
    </row>
    <row r="86" spans="1:11" hidden="1">
      <c r="A86" s="196"/>
      <c r="B86" s="196" t="str">
        <f t="shared" si="11"/>
        <v/>
      </c>
      <c r="C86" s="104" t="str">
        <f t="shared" ca="1" si="12"/>
        <v/>
      </c>
      <c r="D86" s="180" t="str">
        <f t="shared" ca="1" si="13"/>
        <v/>
      </c>
      <c r="E86" s="181" t="str">
        <f t="shared" ca="1" si="14"/>
        <v/>
      </c>
      <c r="F86" s="197" t="str">
        <f t="shared" ca="1" si="15"/>
        <v/>
      </c>
      <c r="G86" s="197" t="str">
        <f t="shared" si="16"/>
        <v/>
      </c>
      <c r="H86" s="197" t="str">
        <f t="shared" ca="1" si="17"/>
        <v/>
      </c>
      <c r="I86" s="197" t="str">
        <f t="shared" si="18"/>
        <v/>
      </c>
      <c r="J86" s="198" t="str">
        <f t="shared" ca="1" si="19"/>
        <v/>
      </c>
      <c r="K86" s="199" t="str">
        <f t="shared" si="20"/>
        <v/>
      </c>
    </row>
    <row r="87" spans="1:11" hidden="1">
      <c r="A87" s="196"/>
      <c r="B87" s="196" t="str">
        <f t="shared" ref="B87:B88" si="21">IF($A87="","","Studio")</f>
        <v/>
      </c>
      <c r="C87" s="104" t="str">
        <f t="shared" ref="C87:C88" ca="1" si="22">IF($A87="","",IFERROR(INDIRECT("'"&amp;$A87&amp;"'!$B$14"),0))</f>
        <v/>
      </c>
      <c r="D87" s="180" t="str">
        <f t="shared" ref="D87:D88" ca="1" si="23">IF($A87="","",IFERROR(SUMIF(INDIRECT("'"&amp;$A87&amp;"'!A87:A92"),$B87,INDIRECT("'"&amp;$A87&amp;"'!F87:F92")),0))</f>
        <v/>
      </c>
      <c r="E87" s="181" t="str">
        <f t="shared" ref="E87:E88" ca="1" si="24">IF($A87="","",IFERROR(SUMIF(INDIRECT("'"&amp;$A87&amp;"'!A87:A92"),$B87,INDIRECT("'"&amp;$A87&amp;"'!G87:G92")),0))</f>
        <v/>
      </c>
      <c r="F87" s="197" t="str">
        <f t="shared" ref="F87:F88" ca="1" si="25">IF($A87="","",IFERROR(SUMIF(INDIRECT("'"&amp;$A87&amp;"'!A87:A92"),$B87,INDIRECT("'"&amp;$A87&amp;"'!I87:I92")),0))</f>
        <v/>
      </c>
      <c r="G87" s="197" t="str">
        <f t="shared" ref="G87:G88" si="26">IF($A87="","",H87-F87)</f>
        <v/>
      </c>
      <c r="H87" s="197" t="str">
        <f t="shared" ref="H87:H88" ca="1" si="27">IF($A87="","",IFERROR(SUMIF(INDIRECT("'"&amp;$A87&amp;"'!A87:A92"),$B87,INDIRECT("'"&amp;$A87&amp;"'!M87:M92")),0))</f>
        <v/>
      </c>
      <c r="I87" s="197" t="str">
        <f t="shared" ref="I87:I88" si="28">IF($A87="","",J87-H87)</f>
        <v/>
      </c>
      <c r="J87" s="198" t="str">
        <f t="shared" ref="J87:J88" ca="1" si="29">IF($A87="","",IFERROR(SUMIF(INDIRECT("'"&amp;$A87&amp;"'!A87:A92"),$B87,INDIRECT("'"&amp;$A87&amp;"'!V87:V92")),0))</f>
        <v/>
      </c>
      <c r="K87" s="199" t="str">
        <f t="shared" ref="K87:K88" si="30">IF($A87="","",IFERROR(J87/E87,0))</f>
        <v/>
      </c>
    </row>
    <row r="88" spans="1:11" hidden="1">
      <c r="A88" s="196"/>
      <c r="B88" s="196" t="str">
        <f t="shared" si="21"/>
        <v/>
      </c>
      <c r="C88" s="104" t="str">
        <f t="shared" ca="1" si="22"/>
        <v/>
      </c>
      <c r="D88" s="180" t="str">
        <f t="shared" ca="1" si="23"/>
        <v/>
      </c>
      <c r="E88" s="181" t="str">
        <f t="shared" ca="1" si="24"/>
        <v/>
      </c>
      <c r="F88" s="197" t="str">
        <f t="shared" ca="1" si="25"/>
        <v/>
      </c>
      <c r="G88" s="197" t="str">
        <f t="shared" si="26"/>
        <v/>
      </c>
      <c r="H88" s="197" t="str">
        <f t="shared" ca="1" si="27"/>
        <v/>
      </c>
      <c r="I88" s="197" t="str">
        <f t="shared" si="28"/>
        <v/>
      </c>
      <c r="J88" s="198" t="str">
        <f t="shared" ca="1" si="29"/>
        <v/>
      </c>
      <c r="K88" s="199" t="str">
        <f t="shared" si="30"/>
        <v/>
      </c>
    </row>
    <row r="89" spans="1:11" hidden="1">
      <c r="A89" s="196"/>
      <c r="B89" s="196" t="str">
        <f t="shared" ref="B89:B102" si="31">IF($A89="","","Studio")</f>
        <v/>
      </c>
      <c r="C89" s="104" t="str">
        <f t="shared" ref="C89:C102" ca="1" si="32">IF($A89="","",IFERROR(INDIRECT("'"&amp;$A89&amp;"'!$B$14"),0))</f>
        <v/>
      </c>
      <c r="D89" s="180" t="str">
        <f t="shared" ref="D89:D102" ca="1" si="33">IF($A89="","",IFERROR(SUMIF(INDIRECT("'"&amp;$A89&amp;"'!A87:A92"),$B89,INDIRECT("'"&amp;$A89&amp;"'!F87:F92")),0))</f>
        <v/>
      </c>
      <c r="E89" s="181" t="str">
        <f t="shared" ref="E89:E102" ca="1" si="34">IF($A89="","",IFERROR(SUMIF(INDIRECT("'"&amp;$A89&amp;"'!A87:A92"),$B89,INDIRECT("'"&amp;$A89&amp;"'!G87:G92")),0))</f>
        <v/>
      </c>
      <c r="F89" s="197" t="str">
        <f t="shared" ref="F89:F102" ca="1" si="35">IF($A89="","",IFERROR(SUMIF(INDIRECT("'"&amp;$A89&amp;"'!A87:A92"),$B89,INDIRECT("'"&amp;$A89&amp;"'!I87:I92")),0))</f>
        <v/>
      </c>
      <c r="G89" s="197" t="str">
        <f t="shared" ref="G89:G102" si="36">IF($A89="","",H89-F89)</f>
        <v/>
      </c>
      <c r="H89" s="197" t="str">
        <f t="shared" ref="H89:H102" ca="1" si="37">IF($A89="","",IFERROR(SUMIF(INDIRECT("'"&amp;$A89&amp;"'!A87:A92"),$B89,INDIRECT("'"&amp;$A89&amp;"'!M87:M92")),0))</f>
        <v/>
      </c>
      <c r="I89" s="197" t="str">
        <f t="shared" ref="I89:I102" si="38">IF($A89="","",J89-H89)</f>
        <v/>
      </c>
      <c r="J89" s="198" t="str">
        <f t="shared" ref="J89:J102" ca="1" si="39">IF($A89="","",IFERROR(SUMIF(INDIRECT("'"&amp;$A89&amp;"'!A87:A92"),$B89,INDIRECT("'"&amp;$A89&amp;"'!V87:V92")),0))</f>
        <v/>
      </c>
      <c r="K89" s="199" t="str">
        <f t="shared" ref="K89:K102" si="40">IF($A89="","",IFERROR(J89/E89,0))</f>
        <v/>
      </c>
    </row>
    <row r="90" spans="1:11" hidden="1">
      <c r="A90" s="196"/>
      <c r="B90" s="196" t="str">
        <f t="shared" si="31"/>
        <v/>
      </c>
      <c r="C90" s="104" t="str">
        <f t="shared" ca="1" si="32"/>
        <v/>
      </c>
      <c r="D90" s="180" t="str">
        <f t="shared" ca="1" si="33"/>
        <v/>
      </c>
      <c r="E90" s="181" t="str">
        <f t="shared" ca="1" si="34"/>
        <v/>
      </c>
      <c r="F90" s="197" t="str">
        <f t="shared" ca="1" si="35"/>
        <v/>
      </c>
      <c r="G90" s="197" t="str">
        <f t="shared" si="36"/>
        <v/>
      </c>
      <c r="H90" s="197" t="str">
        <f t="shared" ca="1" si="37"/>
        <v/>
      </c>
      <c r="I90" s="197" t="str">
        <f t="shared" si="38"/>
        <v/>
      </c>
      <c r="J90" s="198" t="str">
        <f t="shared" ca="1" si="39"/>
        <v/>
      </c>
      <c r="K90" s="199" t="str">
        <f t="shared" si="40"/>
        <v/>
      </c>
    </row>
    <row r="91" spans="1:11" hidden="1">
      <c r="A91" s="196"/>
      <c r="B91" s="196" t="str">
        <f t="shared" si="31"/>
        <v/>
      </c>
      <c r="C91" s="104" t="str">
        <f t="shared" ca="1" si="32"/>
        <v/>
      </c>
      <c r="D91" s="180" t="str">
        <f t="shared" ca="1" si="33"/>
        <v/>
      </c>
      <c r="E91" s="181" t="str">
        <f t="shared" ca="1" si="34"/>
        <v/>
      </c>
      <c r="F91" s="197" t="str">
        <f t="shared" ca="1" si="35"/>
        <v/>
      </c>
      <c r="G91" s="197" t="str">
        <f t="shared" si="36"/>
        <v/>
      </c>
      <c r="H91" s="197" t="str">
        <f t="shared" ca="1" si="37"/>
        <v/>
      </c>
      <c r="I91" s="197" t="str">
        <f t="shared" si="38"/>
        <v/>
      </c>
      <c r="J91" s="198" t="str">
        <f t="shared" ca="1" si="39"/>
        <v/>
      </c>
      <c r="K91" s="199" t="str">
        <f t="shared" si="40"/>
        <v/>
      </c>
    </row>
    <row r="92" spans="1:11" hidden="1">
      <c r="A92" s="196"/>
      <c r="B92" s="196" t="str">
        <f t="shared" si="31"/>
        <v/>
      </c>
      <c r="C92" s="104" t="str">
        <f t="shared" ca="1" si="32"/>
        <v/>
      </c>
      <c r="D92" s="180" t="str">
        <f t="shared" ca="1" si="33"/>
        <v/>
      </c>
      <c r="E92" s="181" t="str">
        <f t="shared" ca="1" si="34"/>
        <v/>
      </c>
      <c r="F92" s="197" t="str">
        <f t="shared" ca="1" si="35"/>
        <v/>
      </c>
      <c r="G92" s="197" t="str">
        <f t="shared" si="36"/>
        <v/>
      </c>
      <c r="H92" s="197" t="str">
        <f t="shared" ca="1" si="37"/>
        <v/>
      </c>
      <c r="I92" s="197" t="str">
        <f t="shared" si="38"/>
        <v/>
      </c>
      <c r="J92" s="198" t="str">
        <f t="shared" ca="1" si="39"/>
        <v/>
      </c>
      <c r="K92" s="199" t="str">
        <f t="shared" si="40"/>
        <v/>
      </c>
    </row>
    <row r="93" spans="1:11" hidden="1">
      <c r="A93" s="196"/>
      <c r="B93" s="196" t="str">
        <f t="shared" si="31"/>
        <v/>
      </c>
      <c r="C93" s="104" t="str">
        <f t="shared" ca="1" si="32"/>
        <v/>
      </c>
      <c r="D93" s="180" t="str">
        <f t="shared" ca="1" si="33"/>
        <v/>
      </c>
      <c r="E93" s="181" t="str">
        <f t="shared" ca="1" si="34"/>
        <v/>
      </c>
      <c r="F93" s="197" t="str">
        <f t="shared" ca="1" si="35"/>
        <v/>
      </c>
      <c r="G93" s="197" t="str">
        <f t="shared" si="36"/>
        <v/>
      </c>
      <c r="H93" s="197" t="str">
        <f t="shared" ca="1" si="37"/>
        <v/>
      </c>
      <c r="I93" s="197" t="str">
        <f t="shared" si="38"/>
        <v/>
      </c>
      <c r="J93" s="198" t="str">
        <f t="shared" ca="1" si="39"/>
        <v/>
      </c>
      <c r="K93" s="199" t="str">
        <f t="shared" si="40"/>
        <v/>
      </c>
    </row>
    <row r="94" spans="1:11" hidden="1">
      <c r="A94" s="196"/>
      <c r="B94" s="196" t="str">
        <f t="shared" si="31"/>
        <v/>
      </c>
      <c r="C94" s="104" t="str">
        <f t="shared" ca="1" si="32"/>
        <v/>
      </c>
      <c r="D94" s="180" t="str">
        <f t="shared" ca="1" si="33"/>
        <v/>
      </c>
      <c r="E94" s="181" t="str">
        <f t="shared" ca="1" si="34"/>
        <v/>
      </c>
      <c r="F94" s="197" t="str">
        <f t="shared" ca="1" si="35"/>
        <v/>
      </c>
      <c r="G94" s="197" t="str">
        <f t="shared" si="36"/>
        <v/>
      </c>
      <c r="H94" s="197" t="str">
        <f t="shared" ca="1" si="37"/>
        <v/>
      </c>
      <c r="I94" s="197" t="str">
        <f t="shared" si="38"/>
        <v/>
      </c>
      <c r="J94" s="198" t="str">
        <f t="shared" ca="1" si="39"/>
        <v/>
      </c>
      <c r="K94" s="199" t="str">
        <f t="shared" si="40"/>
        <v/>
      </c>
    </row>
    <row r="95" spans="1:11" hidden="1">
      <c r="A95" s="196"/>
      <c r="B95" s="196" t="str">
        <f t="shared" si="31"/>
        <v/>
      </c>
      <c r="C95" s="104" t="str">
        <f t="shared" ca="1" si="32"/>
        <v/>
      </c>
      <c r="D95" s="180" t="str">
        <f t="shared" ca="1" si="33"/>
        <v/>
      </c>
      <c r="E95" s="181" t="str">
        <f t="shared" ca="1" si="34"/>
        <v/>
      </c>
      <c r="F95" s="197" t="str">
        <f t="shared" ca="1" si="35"/>
        <v/>
      </c>
      <c r="G95" s="197" t="str">
        <f t="shared" si="36"/>
        <v/>
      </c>
      <c r="H95" s="197" t="str">
        <f t="shared" ca="1" si="37"/>
        <v/>
      </c>
      <c r="I95" s="197" t="str">
        <f t="shared" si="38"/>
        <v/>
      </c>
      <c r="J95" s="198" t="str">
        <f t="shared" ca="1" si="39"/>
        <v/>
      </c>
      <c r="K95" s="199" t="str">
        <f t="shared" si="40"/>
        <v/>
      </c>
    </row>
    <row r="96" spans="1:11" hidden="1">
      <c r="A96" s="196"/>
      <c r="B96" s="196" t="str">
        <f t="shared" si="31"/>
        <v/>
      </c>
      <c r="C96" s="104" t="str">
        <f t="shared" ca="1" si="32"/>
        <v/>
      </c>
      <c r="D96" s="180" t="str">
        <f t="shared" ca="1" si="33"/>
        <v/>
      </c>
      <c r="E96" s="181" t="str">
        <f t="shared" ca="1" si="34"/>
        <v/>
      </c>
      <c r="F96" s="197" t="str">
        <f t="shared" ca="1" si="35"/>
        <v/>
      </c>
      <c r="G96" s="197" t="str">
        <f t="shared" si="36"/>
        <v/>
      </c>
      <c r="H96" s="197" t="str">
        <f t="shared" ca="1" si="37"/>
        <v/>
      </c>
      <c r="I96" s="197" t="str">
        <f t="shared" si="38"/>
        <v/>
      </c>
      <c r="J96" s="198" t="str">
        <f t="shared" ca="1" si="39"/>
        <v/>
      </c>
      <c r="K96" s="199" t="str">
        <f t="shared" si="40"/>
        <v/>
      </c>
    </row>
    <row r="97" spans="1:11" hidden="1">
      <c r="A97" s="196"/>
      <c r="B97" s="196" t="str">
        <f t="shared" si="31"/>
        <v/>
      </c>
      <c r="C97" s="104" t="str">
        <f t="shared" ca="1" si="32"/>
        <v/>
      </c>
      <c r="D97" s="180" t="str">
        <f t="shared" ca="1" si="33"/>
        <v/>
      </c>
      <c r="E97" s="181" t="str">
        <f t="shared" ca="1" si="34"/>
        <v/>
      </c>
      <c r="F97" s="197" t="str">
        <f t="shared" ca="1" si="35"/>
        <v/>
      </c>
      <c r="G97" s="197" t="str">
        <f t="shared" si="36"/>
        <v/>
      </c>
      <c r="H97" s="197" t="str">
        <f t="shared" ca="1" si="37"/>
        <v/>
      </c>
      <c r="I97" s="197" t="str">
        <f t="shared" si="38"/>
        <v/>
      </c>
      <c r="J97" s="198" t="str">
        <f t="shared" ca="1" si="39"/>
        <v/>
      </c>
      <c r="K97" s="199" t="str">
        <f t="shared" si="40"/>
        <v/>
      </c>
    </row>
    <row r="98" spans="1:11" hidden="1">
      <c r="A98" s="196"/>
      <c r="B98" s="196" t="str">
        <f t="shared" si="31"/>
        <v/>
      </c>
      <c r="C98" s="104" t="str">
        <f t="shared" ca="1" si="32"/>
        <v/>
      </c>
      <c r="D98" s="180" t="str">
        <f t="shared" ca="1" si="33"/>
        <v/>
      </c>
      <c r="E98" s="181" t="str">
        <f t="shared" ca="1" si="34"/>
        <v/>
      </c>
      <c r="F98" s="197" t="str">
        <f t="shared" ca="1" si="35"/>
        <v/>
      </c>
      <c r="G98" s="197" t="str">
        <f t="shared" si="36"/>
        <v/>
      </c>
      <c r="H98" s="197" t="str">
        <f t="shared" ca="1" si="37"/>
        <v/>
      </c>
      <c r="I98" s="197" t="str">
        <f t="shared" si="38"/>
        <v/>
      </c>
      <c r="J98" s="198" t="str">
        <f t="shared" ca="1" si="39"/>
        <v/>
      </c>
      <c r="K98" s="199" t="str">
        <f t="shared" si="40"/>
        <v/>
      </c>
    </row>
    <row r="99" spans="1:11" hidden="1">
      <c r="A99" s="196"/>
      <c r="B99" s="196" t="str">
        <f t="shared" si="31"/>
        <v/>
      </c>
      <c r="C99" s="104" t="str">
        <f t="shared" ca="1" si="32"/>
        <v/>
      </c>
      <c r="D99" s="180" t="str">
        <f t="shared" ca="1" si="33"/>
        <v/>
      </c>
      <c r="E99" s="181" t="str">
        <f t="shared" ca="1" si="34"/>
        <v/>
      </c>
      <c r="F99" s="197" t="str">
        <f t="shared" ca="1" si="35"/>
        <v/>
      </c>
      <c r="G99" s="197" t="str">
        <f t="shared" si="36"/>
        <v/>
      </c>
      <c r="H99" s="197" t="str">
        <f t="shared" ca="1" si="37"/>
        <v/>
      </c>
      <c r="I99" s="197" t="str">
        <f t="shared" si="38"/>
        <v/>
      </c>
      <c r="J99" s="198" t="str">
        <f t="shared" ca="1" si="39"/>
        <v/>
      </c>
      <c r="K99" s="199" t="str">
        <f t="shared" si="40"/>
        <v/>
      </c>
    </row>
    <row r="100" spans="1:11" hidden="1">
      <c r="A100" s="196"/>
      <c r="B100" s="196" t="str">
        <f t="shared" si="31"/>
        <v/>
      </c>
      <c r="C100" s="104" t="str">
        <f t="shared" ca="1" si="32"/>
        <v/>
      </c>
      <c r="D100" s="180" t="str">
        <f t="shared" ca="1" si="33"/>
        <v/>
      </c>
      <c r="E100" s="181" t="str">
        <f t="shared" ca="1" si="34"/>
        <v/>
      </c>
      <c r="F100" s="197" t="str">
        <f t="shared" ca="1" si="35"/>
        <v/>
      </c>
      <c r="G100" s="197" t="str">
        <f t="shared" si="36"/>
        <v/>
      </c>
      <c r="H100" s="197" t="str">
        <f t="shared" ca="1" si="37"/>
        <v/>
      </c>
      <c r="I100" s="197" t="str">
        <f t="shared" si="38"/>
        <v/>
      </c>
      <c r="J100" s="198" t="str">
        <f t="shared" ca="1" si="39"/>
        <v/>
      </c>
      <c r="K100" s="199" t="str">
        <f t="shared" si="40"/>
        <v/>
      </c>
    </row>
    <row r="101" spans="1:11" hidden="1">
      <c r="A101" s="196"/>
      <c r="B101" s="196" t="str">
        <f t="shared" si="31"/>
        <v/>
      </c>
      <c r="C101" s="104" t="str">
        <f t="shared" ca="1" si="32"/>
        <v/>
      </c>
      <c r="D101" s="180" t="str">
        <f t="shared" ca="1" si="33"/>
        <v/>
      </c>
      <c r="E101" s="181" t="str">
        <f t="shared" ca="1" si="34"/>
        <v/>
      </c>
      <c r="F101" s="197" t="str">
        <f t="shared" ca="1" si="35"/>
        <v/>
      </c>
      <c r="G101" s="197" t="str">
        <f t="shared" si="36"/>
        <v/>
      </c>
      <c r="H101" s="197" t="str">
        <f t="shared" ca="1" si="37"/>
        <v/>
      </c>
      <c r="I101" s="197" t="str">
        <f t="shared" si="38"/>
        <v/>
      </c>
      <c r="J101" s="198" t="str">
        <f t="shared" ca="1" si="39"/>
        <v/>
      </c>
      <c r="K101" s="199" t="str">
        <f t="shared" si="40"/>
        <v/>
      </c>
    </row>
    <row r="102" spans="1:11" hidden="1">
      <c r="A102" s="196"/>
      <c r="B102" s="196" t="str">
        <f t="shared" si="31"/>
        <v/>
      </c>
      <c r="C102" s="104" t="str">
        <f t="shared" ca="1" si="32"/>
        <v/>
      </c>
      <c r="D102" s="180" t="str">
        <f t="shared" ca="1" si="33"/>
        <v/>
      </c>
      <c r="E102" s="181" t="str">
        <f t="shared" ca="1" si="34"/>
        <v/>
      </c>
      <c r="F102" s="197" t="str">
        <f t="shared" ca="1" si="35"/>
        <v/>
      </c>
      <c r="G102" s="197" t="str">
        <f t="shared" si="36"/>
        <v/>
      </c>
      <c r="H102" s="197" t="str">
        <f t="shared" ca="1" si="37"/>
        <v/>
      </c>
      <c r="I102" s="197" t="str">
        <f t="shared" si="38"/>
        <v/>
      </c>
      <c r="J102" s="198" t="str">
        <f t="shared" ca="1" si="39"/>
        <v/>
      </c>
      <c r="K102" s="199" t="str">
        <f t="shared" si="40"/>
        <v/>
      </c>
    </row>
    <row r="103" spans="1:11" hidden="1">
      <c r="A103" s="196"/>
      <c r="B103" s="196" t="str">
        <f t="shared" ref="B103:B133" si="41">IF($A103="","","Studio")</f>
        <v/>
      </c>
      <c r="C103" s="104" t="str">
        <f t="shared" ref="C103:C133" ca="1" si="42">IF($A103="","",IFERROR(INDIRECT("'"&amp;$A103&amp;"'!$B$14"),0))</f>
        <v/>
      </c>
      <c r="D103" s="180" t="str">
        <f t="shared" ref="D103:D133" ca="1" si="43">IF($A103="","",IFERROR(SUMIF(INDIRECT("'"&amp;$A103&amp;"'!A87:A92"),$B103,INDIRECT("'"&amp;$A103&amp;"'!F87:F92")),0))</f>
        <v/>
      </c>
      <c r="E103" s="181" t="str">
        <f t="shared" ref="E103:E133" ca="1" si="44">IF($A103="","",IFERROR(SUMIF(INDIRECT("'"&amp;$A103&amp;"'!A87:A92"),$B103,INDIRECT("'"&amp;$A103&amp;"'!G87:G92")),0))</f>
        <v/>
      </c>
      <c r="F103" s="197" t="str">
        <f t="shared" ref="F103:F133" ca="1" si="45">IF($A103="","",IFERROR(SUMIF(INDIRECT("'"&amp;$A103&amp;"'!A87:A92"),$B103,INDIRECT("'"&amp;$A103&amp;"'!I87:I92")),0))</f>
        <v/>
      </c>
      <c r="G103" s="197" t="str">
        <f t="shared" ref="G103:G133" si="46">IF($A103="","",H103-F103)</f>
        <v/>
      </c>
      <c r="H103" s="197" t="str">
        <f t="shared" ref="H103:H133" ca="1" si="47">IF($A103="","",IFERROR(SUMIF(INDIRECT("'"&amp;$A103&amp;"'!A87:A92"),$B103,INDIRECT("'"&amp;$A103&amp;"'!M87:M92")),0))</f>
        <v/>
      </c>
      <c r="I103" s="197" t="str">
        <f t="shared" ref="I103:I133" si="48">IF($A103="","",J103-H103)</f>
        <v/>
      </c>
      <c r="J103" s="198" t="str">
        <f t="shared" ref="J103:J133" ca="1" si="49">IF($A103="","",IFERROR(SUMIF(INDIRECT("'"&amp;$A103&amp;"'!A87:A92"),$B103,INDIRECT("'"&amp;$A103&amp;"'!V87:V92")),0))</f>
        <v/>
      </c>
      <c r="K103" s="199" t="str">
        <f t="shared" ref="K103:K133" si="50">IF($A103="","",IFERROR(J103/E103,0))</f>
        <v/>
      </c>
    </row>
    <row r="104" spans="1:11" hidden="1">
      <c r="A104" s="196"/>
      <c r="B104" s="196" t="str">
        <f t="shared" si="41"/>
        <v/>
      </c>
      <c r="C104" s="104" t="str">
        <f t="shared" ca="1" si="42"/>
        <v/>
      </c>
      <c r="D104" s="180" t="str">
        <f t="shared" ca="1" si="43"/>
        <v/>
      </c>
      <c r="E104" s="181" t="str">
        <f t="shared" ca="1" si="44"/>
        <v/>
      </c>
      <c r="F104" s="197" t="str">
        <f t="shared" ca="1" si="45"/>
        <v/>
      </c>
      <c r="G104" s="197" t="str">
        <f t="shared" si="46"/>
        <v/>
      </c>
      <c r="H104" s="197" t="str">
        <f t="shared" ca="1" si="47"/>
        <v/>
      </c>
      <c r="I104" s="197" t="str">
        <f t="shared" si="48"/>
        <v/>
      </c>
      <c r="J104" s="198" t="str">
        <f t="shared" ca="1" si="49"/>
        <v/>
      </c>
      <c r="K104" s="199" t="str">
        <f t="shared" si="50"/>
        <v/>
      </c>
    </row>
    <row r="105" spans="1:11" hidden="1">
      <c r="A105" s="196"/>
      <c r="B105" s="196" t="str">
        <f t="shared" si="41"/>
        <v/>
      </c>
      <c r="C105" s="104" t="str">
        <f t="shared" ca="1" si="42"/>
        <v/>
      </c>
      <c r="D105" s="180" t="str">
        <f t="shared" ca="1" si="43"/>
        <v/>
      </c>
      <c r="E105" s="181" t="str">
        <f t="shared" ca="1" si="44"/>
        <v/>
      </c>
      <c r="F105" s="197" t="str">
        <f t="shared" ca="1" si="45"/>
        <v/>
      </c>
      <c r="G105" s="197" t="str">
        <f t="shared" si="46"/>
        <v/>
      </c>
      <c r="H105" s="197" t="str">
        <f t="shared" ca="1" si="47"/>
        <v/>
      </c>
      <c r="I105" s="197" t="str">
        <f t="shared" si="48"/>
        <v/>
      </c>
      <c r="J105" s="198" t="str">
        <f t="shared" ca="1" si="49"/>
        <v/>
      </c>
      <c r="K105" s="199" t="str">
        <f t="shared" si="50"/>
        <v/>
      </c>
    </row>
    <row r="106" spans="1:11" hidden="1">
      <c r="A106" s="196"/>
      <c r="B106" s="196" t="str">
        <f t="shared" si="41"/>
        <v/>
      </c>
      <c r="C106" s="104" t="str">
        <f t="shared" ca="1" si="42"/>
        <v/>
      </c>
      <c r="D106" s="180" t="str">
        <f t="shared" ca="1" si="43"/>
        <v/>
      </c>
      <c r="E106" s="181" t="str">
        <f t="shared" ca="1" si="44"/>
        <v/>
      </c>
      <c r="F106" s="197" t="str">
        <f t="shared" ca="1" si="45"/>
        <v/>
      </c>
      <c r="G106" s="197" t="str">
        <f t="shared" si="46"/>
        <v/>
      </c>
      <c r="H106" s="197" t="str">
        <f t="shared" ca="1" si="47"/>
        <v/>
      </c>
      <c r="I106" s="197" t="str">
        <f t="shared" si="48"/>
        <v/>
      </c>
      <c r="J106" s="198" t="str">
        <f t="shared" ca="1" si="49"/>
        <v/>
      </c>
      <c r="K106" s="199" t="str">
        <f t="shared" si="50"/>
        <v/>
      </c>
    </row>
    <row r="107" spans="1:11" hidden="1">
      <c r="A107" s="196"/>
      <c r="B107" s="196" t="str">
        <f t="shared" si="41"/>
        <v/>
      </c>
      <c r="C107" s="104" t="str">
        <f t="shared" ca="1" si="42"/>
        <v/>
      </c>
      <c r="D107" s="180" t="str">
        <f t="shared" ca="1" si="43"/>
        <v/>
      </c>
      <c r="E107" s="181" t="str">
        <f t="shared" ca="1" si="44"/>
        <v/>
      </c>
      <c r="F107" s="197" t="str">
        <f t="shared" ca="1" si="45"/>
        <v/>
      </c>
      <c r="G107" s="197" t="str">
        <f t="shared" si="46"/>
        <v/>
      </c>
      <c r="H107" s="197" t="str">
        <f t="shared" ca="1" si="47"/>
        <v/>
      </c>
      <c r="I107" s="197" t="str">
        <f t="shared" si="48"/>
        <v/>
      </c>
      <c r="J107" s="198" t="str">
        <f t="shared" ca="1" si="49"/>
        <v/>
      </c>
      <c r="K107" s="199" t="str">
        <f t="shared" si="50"/>
        <v/>
      </c>
    </row>
    <row r="108" spans="1:11" hidden="1">
      <c r="A108" s="196"/>
      <c r="B108" s="196" t="str">
        <f t="shared" si="41"/>
        <v/>
      </c>
      <c r="C108" s="104" t="str">
        <f t="shared" ca="1" si="42"/>
        <v/>
      </c>
      <c r="D108" s="180" t="str">
        <f t="shared" ca="1" si="43"/>
        <v/>
      </c>
      <c r="E108" s="181" t="str">
        <f t="shared" ca="1" si="44"/>
        <v/>
      </c>
      <c r="F108" s="197" t="str">
        <f t="shared" ca="1" si="45"/>
        <v/>
      </c>
      <c r="G108" s="197" t="str">
        <f t="shared" si="46"/>
        <v/>
      </c>
      <c r="H108" s="197" t="str">
        <f t="shared" ca="1" si="47"/>
        <v/>
      </c>
      <c r="I108" s="197" t="str">
        <f t="shared" si="48"/>
        <v/>
      </c>
      <c r="J108" s="198" t="str">
        <f t="shared" ca="1" si="49"/>
        <v/>
      </c>
      <c r="K108" s="199" t="str">
        <f t="shared" si="50"/>
        <v/>
      </c>
    </row>
    <row r="109" spans="1:11" hidden="1">
      <c r="A109" s="196"/>
      <c r="B109" s="196" t="str">
        <f t="shared" si="41"/>
        <v/>
      </c>
      <c r="C109" s="104" t="str">
        <f t="shared" ca="1" si="42"/>
        <v/>
      </c>
      <c r="D109" s="180" t="str">
        <f t="shared" ca="1" si="43"/>
        <v/>
      </c>
      <c r="E109" s="181" t="str">
        <f t="shared" ca="1" si="44"/>
        <v/>
      </c>
      <c r="F109" s="197" t="str">
        <f t="shared" ca="1" si="45"/>
        <v/>
      </c>
      <c r="G109" s="197" t="str">
        <f t="shared" si="46"/>
        <v/>
      </c>
      <c r="H109" s="197" t="str">
        <f t="shared" ca="1" si="47"/>
        <v/>
      </c>
      <c r="I109" s="197" t="str">
        <f t="shared" si="48"/>
        <v/>
      </c>
      <c r="J109" s="198" t="str">
        <f t="shared" ca="1" si="49"/>
        <v/>
      </c>
      <c r="K109" s="199" t="str">
        <f t="shared" si="50"/>
        <v/>
      </c>
    </row>
    <row r="110" spans="1:11" hidden="1">
      <c r="A110" s="196"/>
      <c r="B110" s="196" t="str">
        <f t="shared" si="41"/>
        <v/>
      </c>
      <c r="C110" s="104" t="str">
        <f t="shared" ca="1" si="42"/>
        <v/>
      </c>
      <c r="D110" s="180" t="str">
        <f t="shared" ca="1" si="43"/>
        <v/>
      </c>
      <c r="E110" s="181" t="str">
        <f t="shared" ca="1" si="44"/>
        <v/>
      </c>
      <c r="F110" s="197" t="str">
        <f t="shared" ca="1" si="45"/>
        <v/>
      </c>
      <c r="G110" s="197" t="str">
        <f t="shared" si="46"/>
        <v/>
      </c>
      <c r="H110" s="197" t="str">
        <f t="shared" ca="1" si="47"/>
        <v/>
      </c>
      <c r="I110" s="197" t="str">
        <f t="shared" si="48"/>
        <v/>
      </c>
      <c r="J110" s="198" t="str">
        <f t="shared" ca="1" si="49"/>
        <v/>
      </c>
      <c r="K110" s="199" t="str">
        <f t="shared" si="50"/>
        <v/>
      </c>
    </row>
    <row r="111" spans="1:11" hidden="1">
      <c r="A111" s="196"/>
      <c r="B111" s="196" t="str">
        <f t="shared" si="41"/>
        <v/>
      </c>
      <c r="C111" s="104" t="str">
        <f t="shared" ca="1" si="42"/>
        <v/>
      </c>
      <c r="D111" s="180" t="str">
        <f t="shared" ca="1" si="43"/>
        <v/>
      </c>
      <c r="E111" s="181" t="str">
        <f t="shared" ca="1" si="44"/>
        <v/>
      </c>
      <c r="F111" s="197" t="str">
        <f t="shared" ca="1" si="45"/>
        <v/>
      </c>
      <c r="G111" s="197" t="str">
        <f t="shared" si="46"/>
        <v/>
      </c>
      <c r="H111" s="197" t="str">
        <f t="shared" ca="1" si="47"/>
        <v/>
      </c>
      <c r="I111" s="197" t="str">
        <f t="shared" si="48"/>
        <v/>
      </c>
      <c r="J111" s="198" t="str">
        <f t="shared" ca="1" si="49"/>
        <v/>
      </c>
      <c r="K111" s="199" t="str">
        <f t="shared" si="50"/>
        <v/>
      </c>
    </row>
    <row r="112" spans="1:11" hidden="1">
      <c r="A112" s="196"/>
      <c r="B112" s="196" t="str">
        <f t="shared" si="41"/>
        <v/>
      </c>
      <c r="C112" s="104" t="str">
        <f t="shared" ca="1" si="42"/>
        <v/>
      </c>
      <c r="D112" s="180" t="str">
        <f t="shared" ca="1" si="43"/>
        <v/>
      </c>
      <c r="E112" s="181" t="str">
        <f t="shared" ca="1" si="44"/>
        <v/>
      </c>
      <c r="F112" s="197" t="str">
        <f t="shared" ca="1" si="45"/>
        <v/>
      </c>
      <c r="G112" s="197" t="str">
        <f t="shared" si="46"/>
        <v/>
      </c>
      <c r="H112" s="197" t="str">
        <f t="shared" ca="1" si="47"/>
        <v/>
      </c>
      <c r="I112" s="197" t="str">
        <f t="shared" si="48"/>
        <v/>
      </c>
      <c r="J112" s="198" t="str">
        <f t="shared" ca="1" si="49"/>
        <v/>
      </c>
      <c r="K112" s="199" t="str">
        <f t="shared" si="50"/>
        <v/>
      </c>
    </row>
    <row r="113" spans="1:11" hidden="1">
      <c r="A113" s="196"/>
      <c r="B113" s="196" t="str">
        <f t="shared" si="41"/>
        <v/>
      </c>
      <c r="C113" s="104" t="str">
        <f t="shared" ca="1" si="42"/>
        <v/>
      </c>
      <c r="D113" s="180" t="str">
        <f t="shared" ca="1" si="43"/>
        <v/>
      </c>
      <c r="E113" s="181" t="str">
        <f t="shared" ca="1" si="44"/>
        <v/>
      </c>
      <c r="F113" s="197" t="str">
        <f t="shared" ca="1" si="45"/>
        <v/>
      </c>
      <c r="G113" s="197" t="str">
        <f t="shared" si="46"/>
        <v/>
      </c>
      <c r="H113" s="197" t="str">
        <f t="shared" ca="1" si="47"/>
        <v/>
      </c>
      <c r="I113" s="197" t="str">
        <f t="shared" si="48"/>
        <v/>
      </c>
      <c r="J113" s="198" t="str">
        <f t="shared" ca="1" si="49"/>
        <v/>
      </c>
      <c r="K113" s="199" t="str">
        <f t="shared" si="50"/>
        <v/>
      </c>
    </row>
    <row r="114" spans="1:11" hidden="1">
      <c r="A114" s="196"/>
      <c r="B114" s="196" t="str">
        <f t="shared" si="41"/>
        <v/>
      </c>
      <c r="C114" s="104" t="str">
        <f t="shared" ca="1" si="42"/>
        <v/>
      </c>
      <c r="D114" s="180" t="str">
        <f t="shared" ca="1" si="43"/>
        <v/>
      </c>
      <c r="E114" s="181" t="str">
        <f t="shared" ca="1" si="44"/>
        <v/>
      </c>
      <c r="F114" s="197" t="str">
        <f t="shared" ca="1" si="45"/>
        <v/>
      </c>
      <c r="G114" s="197" t="str">
        <f t="shared" si="46"/>
        <v/>
      </c>
      <c r="H114" s="197" t="str">
        <f t="shared" ca="1" si="47"/>
        <v/>
      </c>
      <c r="I114" s="197" t="str">
        <f t="shared" si="48"/>
        <v/>
      </c>
      <c r="J114" s="198" t="str">
        <f t="shared" ca="1" si="49"/>
        <v/>
      </c>
      <c r="K114" s="199" t="str">
        <f t="shared" si="50"/>
        <v/>
      </c>
    </row>
    <row r="115" spans="1:11" hidden="1">
      <c r="A115" s="196"/>
      <c r="B115" s="196" t="str">
        <f t="shared" si="41"/>
        <v/>
      </c>
      <c r="C115" s="104" t="str">
        <f t="shared" ca="1" si="42"/>
        <v/>
      </c>
      <c r="D115" s="180" t="str">
        <f t="shared" ca="1" si="43"/>
        <v/>
      </c>
      <c r="E115" s="181" t="str">
        <f t="shared" ca="1" si="44"/>
        <v/>
      </c>
      <c r="F115" s="197" t="str">
        <f t="shared" ca="1" si="45"/>
        <v/>
      </c>
      <c r="G115" s="197" t="str">
        <f t="shared" si="46"/>
        <v/>
      </c>
      <c r="H115" s="197" t="str">
        <f t="shared" ca="1" si="47"/>
        <v/>
      </c>
      <c r="I115" s="197" t="str">
        <f t="shared" si="48"/>
        <v/>
      </c>
      <c r="J115" s="198" t="str">
        <f t="shared" ca="1" si="49"/>
        <v/>
      </c>
      <c r="K115" s="199" t="str">
        <f t="shared" si="50"/>
        <v/>
      </c>
    </row>
    <row r="116" spans="1:11" hidden="1">
      <c r="A116" s="196"/>
      <c r="B116" s="196" t="str">
        <f t="shared" si="41"/>
        <v/>
      </c>
      <c r="C116" s="104" t="str">
        <f t="shared" ca="1" si="42"/>
        <v/>
      </c>
      <c r="D116" s="180" t="str">
        <f t="shared" ca="1" si="43"/>
        <v/>
      </c>
      <c r="E116" s="181" t="str">
        <f t="shared" ca="1" si="44"/>
        <v/>
      </c>
      <c r="F116" s="197" t="str">
        <f t="shared" ca="1" si="45"/>
        <v/>
      </c>
      <c r="G116" s="197" t="str">
        <f t="shared" si="46"/>
        <v/>
      </c>
      <c r="H116" s="197" t="str">
        <f t="shared" ca="1" si="47"/>
        <v/>
      </c>
      <c r="I116" s="197" t="str">
        <f t="shared" si="48"/>
        <v/>
      </c>
      <c r="J116" s="198" t="str">
        <f t="shared" ca="1" si="49"/>
        <v/>
      </c>
      <c r="K116" s="199" t="str">
        <f t="shared" si="50"/>
        <v/>
      </c>
    </row>
    <row r="117" spans="1:11" hidden="1">
      <c r="A117" s="196"/>
      <c r="B117" s="196" t="str">
        <f t="shared" si="41"/>
        <v/>
      </c>
      <c r="C117" s="104" t="str">
        <f t="shared" ca="1" si="42"/>
        <v/>
      </c>
      <c r="D117" s="180" t="str">
        <f t="shared" ca="1" si="43"/>
        <v/>
      </c>
      <c r="E117" s="181" t="str">
        <f t="shared" ca="1" si="44"/>
        <v/>
      </c>
      <c r="F117" s="197" t="str">
        <f t="shared" ca="1" si="45"/>
        <v/>
      </c>
      <c r="G117" s="197" t="str">
        <f t="shared" si="46"/>
        <v/>
      </c>
      <c r="H117" s="197" t="str">
        <f t="shared" ca="1" si="47"/>
        <v/>
      </c>
      <c r="I117" s="197" t="str">
        <f t="shared" si="48"/>
        <v/>
      </c>
      <c r="J117" s="198" t="str">
        <f t="shared" ca="1" si="49"/>
        <v/>
      </c>
      <c r="K117" s="199" t="str">
        <f t="shared" si="50"/>
        <v/>
      </c>
    </row>
    <row r="118" spans="1:11" hidden="1">
      <c r="A118" s="196"/>
      <c r="B118" s="196" t="str">
        <f t="shared" si="41"/>
        <v/>
      </c>
      <c r="C118" s="104" t="str">
        <f t="shared" ca="1" si="42"/>
        <v/>
      </c>
      <c r="D118" s="180" t="str">
        <f t="shared" ca="1" si="43"/>
        <v/>
      </c>
      <c r="E118" s="181" t="str">
        <f t="shared" ca="1" si="44"/>
        <v/>
      </c>
      <c r="F118" s="197" t="str">
        <f t="shared" ca="1" si="45"/>
        <v/>
      </c>
      <c r="G118" s="197" t="str">
        <f t="shared" si="46"/>
        <v/>
      </c>
      <c r="H118" s="197" t="str">
        <f t="shared" ca="1" si="47"/>
        <v/>
      </c>
      <c r="I118" s="197" t="str">
        <f t="shared" si="48"/>
        <v/>
      </c>
      <c r="J118" s="198" t="str">
        <f t="shared" ca="1" si="49"/>
        <v/>
      </c>
      <c r="K118" s="199" t="str">
        <f t="shared" si="50"/>
        <v/>
      </c>
    </row>
    <row r="119" spans="1:11" hidden="1">
      <c r="A119" s="196"/>
      <c r="B119" s="196" t="str">
        <f t="shared" si="41"/>
        <v/>
      </c>
      <c r="C119" s="104" t="str">
        <f t="shared" ca="1" si="42"/>
        <v/>
      </c>
      <c r="D119" s="180" t="str">
        <f t="shared" ca="1" si="43"/>
        <v/>
      </c>
      <c r="E119" s="181" t="str">
        <f t="shared" ca="1" si="44"/>
        <v/>
      </c>
      <c r="F119" s="197" t="str">
        <f t="shared" ca="1" si="45"/>
        <v/>
      </c>
      <c r="G119" s="197" t="str">
        <f t="shared" si="46"/>
        <v/>
      </c>
      <c r="H119" s="197" t="str">
        <f t="shared" ca="1" si="47"/>
        <v/>
      </c>
      <c r="I119" s="197" t="str">
        <f t="shared" si="48"/>
        <v/>
      </c>
      <c r="J119" s="198" t="str">
        <f t="shared" ca="1" si="49"/>
        <v/>
      </c>
      <c r="K119" s="199" t="str">
        <f t="shared" si="50"/>
        <v/>
      </c>
    </row>
    <row r="120" spans="1:11" hidden="1">
      <c r="A120" s="196"/>
      <c r="B120" s="196" t="str">
        <f t="shared" si="41"/>
        <v/>
      </c>
      <c r="C120" s="104" t="str">
        <f t="shared" ca="1" si="42"/>
        <v/>
      </c>
      <c r="D120" s="180" t="str">
        <f t="shared" ca="1" si="43"/>
        <v/>
      </c>
      <c r="E120" s="181" t="str">
        <f t="shared" ca="1" si="44"/>
        <v/>
      </c>
      <c r="F120" s="197" t="str">
        <f t="shared" ca="1" si="45"/>
        <v/>
      </c>
      <c r="G120" s="197" t="str">
        <f t="shared" si="46"/>
        <v/>
      </c>
      <c r="H120" s="197" t="str">
        <f t="shared" ca="1" si="47"/>
        <v/>
      </c>
      <c r="I120" s="197" t="str">
        <f t="shared" si="48"/>
        <v/>
      </c>
      <c r="J120" s="198" t="str">
        <f t="shared" ca="1" si="49"/>
        <v/>
      </c>
      <c r="K120" s="199" t="str">
        <f t="shared" si="50"/>
        <v/>
      </c>
    </row>
    <row r="121" spans="1:11" hidden="1">
      <c r="A121" s="196"/>
      <c r="B121" s="196" t="str">
        <f t="shared" si="41"/>
        <v/>
      </c>
      <c r="C121" s="104" t="str">
        <f t="shared" ca="1" si="42"/>
        <v/>
      </c>
      <c r="D121" s="180" t="str">
        <f t="shared" ca="1" si="43"/>
        <v/>
      </c>
      <c r="E121" s="181" t="str">
        <f t="shared" ca="1" si="44"/>
        <v/>
      </c>
      <c r="F121" s="197" t="str">
        <f t="shared" ca="1" si="45"/>
        <v/>
      </c>
      <c r="G121" s="197" t="str">
        <f t="shared" si="46"/>
        <v/>
      </c>
      <c r="H121" s="197" t="str">
        <f t="shared" ca="1" si="47"/>
        <v/>
      </c>
      <c r="I121" s="197" t="str">
        <f t="shared" si="48"/>
        <v/>
      </c>
      <c r="J121" s="198" t="str">
        <f t="shared" ca="1" si="49"/>
        <v/>
      </c>
      <c r="K121" s="199" t="str">
        <f t="shared" si="50"/>
        <v/>
      </c>
    </row>
    <row r="122" spans="1:11" hidden="1">
      <c r="A122" s="196"/>
      <c r="B122" s="196" t="str">
        <f t="shared" si="41"/>
        <v/>
      </c>
      <c r="C122" s="104" t="str">
        <f t="shared" ca="1" si="42"/>
        <v/>
      </c>
      <c r="D122" s="180" t="str">
        <f t="shared" ca="1" si="43"/>
        <v/>
      </c>
      <c r="E122" s="181" t="str">
        <f t="shared" ca="1" si="44"/>
        <v/>
      </c>
      <c r="F122" s="197" t="str">
        <f t="shared" ca="1" si="45"/>
        <v/>
      </c>
      <c r="G122" s="197" t="str">
        <f t="shared" si="46"/>
        <v/>
      </c>
      <c r="H122" s="197" t="str">
        <f t="shared" ca="1" si="47"/>
        <v/>
      </c>
      <c r="I122" s="197" t="str">
        <f t="shared" si="48"/>
        <v/>
      </c>
      <c r="J122" s="198" t="str">
        <f t="shared" ca="1" si="49"/>
        <v/>
      </c>
      <c r="K122" s="199" t="str">
        <f t="shared" si="50"/>
        <v/>
      </c>
    </row>
    <row r="123" spans="1:11" hidden="1">
      <c r="A123" s="196"/>
      <c r="B123" s="196" t="str">
        <f t="shared" si="41"/>
        <v/>
      </c>
      <c r="C123" s="104" t="str">
        <f t="shared" ca="1" si="42"/>
        <v/>
      </c>
      <c r="D123" s="180" t="str">
        <f t="shared" ca="1" si="43"/>
        <v/>
      </c>
      <c r="E123" s="181" t="str">
        <f t="shared" ca="1" si="44"/>
        <v/>
      </c>
      <c r="F123" s="197" t="str">
        <f t="shared" ca="1" si="45"/>
        <v/>
      </c>
      <c r="G123" s="197" t="str">
        <f t="shared" si="46"/>
        <v/>
      </c>
      <c r="H123" s="197" t="str">
        <f t="shared" ca="1" si="47"/>
        <v/>
      </c>
      <c r="I123" s="197" t="str">
        <f t="shared" si="48"/>
        <v/>
      </c>
      <c r="J123" s="198" t="str">
        <f t="shared" ca="1" si="49"/>
        <v/>
      </c>
      <c r="K123" s="199" t="str">
        <f t="shared" si="50"/>
        <v/>
      </c>
    </row>
    <row r="124" spans="1:11" hidden="1">
      <c r="A124" s="196"/>
      <c r="B124" s="196" t="str">
        <f t="shared" si="41"/>
        <v/>
      </c>
      <c r="C124" s="104" t="str">
        <f t="shared" ca="1" si="42"/>
        <v/>
      </c>
      <c r="D124" s="180" t="str">
        <f t="shared" ca="1" si="43"/>
        <v/>
      </c>
      <c r="E124" s="181" t="str">
        <f t="shared" ca="1" si="44"/>
        <v/>
      </c>
      <c r="F124" s="197" t="str">
        <f t="shared" ca="1" si="45"/>
        <v/>
      </c>
      <c r="G124" s="197" t="str">
        <f t="shared" si="46"/>
        <v/>
      </c>
      <c r="H124" s="197" t="str">
        <f t="shared" ca="1" si="47"/>
        <v/>
      </c>
      <c r="I124" s="197" t="str">
        <f t="shared" si="48"/>
        <v/>
      </c>
      <c r="J124" s="198" t="str">
        <f t="shared" ca="1" si="49"/>
        <v/>
      </c>
      <c r="K124" s="199" t="str">
        <f t="shared" si="50"/>
        <v/>
      </c>
    </row>
    <row r="125" spans="1:11" hidden="1">
      <c r="A125" s="196"/>
      <c r="B125" s="196" t="str">
        <f t="shared" si="41"/>
        <v/>
      </c>
      <c r="C125" s="104" t="str">
        <f t="shared" ca="1" si="42"/>
        <v/>
      </c>
      <c r="D125" s="180" t="str">
        <f t="shared" ca="1" si="43"/>
        <v/>
      </c>
      <c r="E125" s="181" t="str">
        <f t="shared" ca="1" si="44"/>
        <v/>
      </c>
      <c r="F125" s="197" t="str">
        <f t="shared" ca="1" si="45"/>
        <v/>
      </c>
      <c r="G125" s="197" t="str">
        <f t="shared" si="46"/>
        <v/>
      </c>
      <c r="H125" s="197" t="str">
        <f t="shared" ca="1" si="47"/>
        <v/>
      </c>
      <c r="I125" s="197" t="str">
        <f t="shared" si="48"/>
        <v/>
      </c>
      <c r="J125" s="198" t="str">
        <f t="shared" ca="1" si="49"/>
        <v/>
      </c>
      <c r="K125" s="199" t="str">
        <f t="shared" si="50"/>
        <v/>
      </c>
    </row>
    <row r="126" spans="1:11" hidden="1">
      <c r="A126" s="196"/>
      <c r="B126" s="196" t="str">
        <f t="shared" si="41"/>
        <v/>
      </c>
      <c r="C126" s="104" t="str">
        <f t="shared" ca="1" si="42"/>
        <v/>
      </c>
      <c r="D126" s="180" t="str">
        <f t="shared" ca="1" si="43"/>
        <v/>
      </c>
      <c r="E126" s="181" t="str">
        <f t="shared" ca="1" si="44"/>
        <v/>
      </c>
      <c r="F126" s="197" t="str">
        <f t="shared" ca="1" si="45"/>
        <v/>
      </c>
      <c r="G126" s="197" t="str">
        <f t="shared" si="46"/>
        <v/>
      </c>
      <c r="H126" s="197" t="str">
        <f t="shared" ca="1" si="47"/>
        <v/>
      </c>
      <c r="I126" s="197" t="str">
        <f t="shared" si="48"/>
        <v/>
      </c>
      <c r="J126" s="198" t="str">
        <f t="shared" ca="1" si="49"/>
        <v/>
      </c>
      <c r="K126" s="199" t="str">
        <f t="shared" si="50"/>
        <v/>
      </c>
    </row>
    <row r="127" spans="1:11" hidden="1">
      <c r="A127" s="196"/>
      <c r="B127" s="196" t="str">
        <f t="shared" si="41"/>
        <v/>
      </c>
      <c r="C127" s="104" t="str">
        <f t="shared" ca="1" si="42"/>
        <v/>
      </c>
      <c r="D127" s="180" t="str">
        <f t="shared" ca="1" si="43"/>
        <v/>
      </c>
      <c r="E127" s="181" t="str">
        <f t="shared" ca="1" si="44"/>
        <v/>
      </c>
      <c r="F127" s="197" t="str">
        <f t="shared" ca="1" si="45"/>
        <v/>
      </c>
      <c r="G127" s="197" t="str">
        <f t="shared" si="46"/>
        <v/>
      </c>
      <c r="H127" s="197" t="str">
        <f t="shared" ca="1" si="47"/>
        <v/>
      </c>
      <c r="I127" s="197" t="str">
        <f t="shared" si="48"/>
        <v/>
      </c>
      <c r="J127" s="198" t="str">
        <f t="shared" ca="1" si="49"/>
        <v/>
      </c>
      <c r="K127" s="199" t="str">
        <f t="shared" si="50"/>
        <v/>
      </c>
    </row>
    <row r="128" spans="1:11" hidden="1">
      <c r="A128" s="196"/>
      <c r="B128" s="196" t="str">
        <f t="shared" si="41"/>
        <v/>
      </c>
      <c r="C128" s="104" t="str">
        <f t="shared" ca="1" si="42"/>
        <v/>
      </c>
      <c r="D128" s="180" t="str">
        <f t="shared" ca="1" si="43"/>
        <v/>
      </c>
      <c r="E128" s="181" t="str">
        <f t="shared" ca="1" si="44"/>
        <v/>
      </c>
      <c r="F128" s="197" t="str">
        <f t="shared" ca="1" si="45"/>
        <v/>
      </c>
      <c r="G128" s="197" t="str">
        <f t="shared" si="46"/>
        <v/>
      </c>
      <c r="H128" s="197" t="str">
        <f t="shared" ca="1" si="47"/>
        <v/>
      </c>
      <c r="I128" s="197" t="str">
        <f t="shared" si="48"/>
        <v/>
      </c>
      <c r="J128" s="198" t="str">
        <f t="shared" ca="1" si="49"/>
        <v/>
      </c>
      <c r="K128" s="199" t="str">
        <f t="shared" si="50"/>
        <v/>
      </c>
    </row>
    <row r="129" spans="1:11" hidden="1">
      <c r="A129" s="196"/>
      <c r="B129" s="196" t="str">
        <f t="shared" si="41"/>
        <v/>
      </c>
      <c r="C129" s="104" t="str">
        <f t="shared" ca="1" si="42"/>
        <v/>
      </c>
      <c r="D129" s="180" t="str">
        <f t="shared" ca="1" si="43"/>
        <v/>
      </c>
      <c r="E129" s="181" t="str">
        <f t="shared" ca="1" si="44"/>
        <v/>
      </c>
      <c r="F129" s="197" t="str">
        <f t="shared" ca="1" si="45"/>
        <v/>
      </c>
      <c r="G129" s="197" t="str">
        <f t="shared" si="46"/>
        <v/>
      </c>
      <c r="H129" s="197" t="str">
        <f t="shared" ca="1" si="47"/>
        <v/>
      </c>
      <c r="I129" s="197" t="str">
        <f t="shared" si="48"/>
        <v/>
      </c>
      <c r="J129" s="198" t="str">
        <f t="shared" ca="1" si="49"/>
        <v/>
      </c>
      <c r="K129" s="199" t="str">
        <f t="shared" si="50"/>
        <v/>
      </c>
    </row>
    <row r="130" spans="1:11" hidden="1">
      <c r="A130" s="196"/>
      <c r="B130" s="196" t="str">
        <f t="shared" si="41"/>
        <v/>
      </c>
      <c r="C130" s="104" t="str">
        <f t="shared" ca="1" si="42"/>
        <v/>
      </c>
      <c r="D130" s="180" t="str">
        <f t="shared" ca="1" si="43"/>
        <v/>
      </c>
      <c r="E130" s="181" t="str">
        <f t="shared" ca="1" si="44"/>
        <v/>
      </c>
      <c r="F130" s="197" t="str">
        <f t="shared" ca="1" si="45"/>
        <v/>
      </c>
      <c r="G130" s="197" t="str">
        <f t="shared" si="46"/>
        <v/>
      </c>
      <c r="H130" s="197" t="str">
        <f t="shared" ca="1" si="47"/>
        <v/>
      </c>
      <c r="I130" s="197" t="str">
        <f t="shared" si="48"/>
        <v/>
      </c>
      <c r="J130" s="198" t="str">
        <f t="shared" ca="1" si="49"/>
        <v/>
      </c>
      <c r="K130" s="199" t="str">
        <f t="shared" si="50"/>
        <v/>
      </c>
    </row>
    <row r="131" spans="1:11" hidden="1">
      <c r="A131" s="196"/>
      <c r="B131" s="196" t="str">
        <f t="shared" si="41"/>
        <v/>
      </c>
      <c r="C131" s="104" t="str">
        <f t="shared" ca="1" si="42"/>
        <v/>
      </c>
      <c r="D131" s="180" t="str">
        <f t="shared" ca="1" si="43"/>
        <v/>
      </c>
      <c r="E131" s="181" t="str">
        <f t="shared" ca="1" si="44"/>
        <v/>
      </c>
      <c r="F131" s="197" t="str">
        <f t="shared" ca="1" si="45"/>
        <v/>
      </c>
      <c r="G131" s="197" t="str">
        <f t="shared" si="46"/>
        <v/>
      </c>
      <c r="H131" s="197" t="str">
        <f t="shared" ca="1" si="47"/>
        <v/>
      </c>
      <c r="I131" s="197" t="str">
        <f t="shared" si="48"/>
        <v/>
      </c>
      <c r="J131" s="198" t="str">
        <f t="shared" ca="1" si="49"/>
        <v/>
      </c>
      <c r="K131" s="199" t="str">
        <f t="shared" si="50"/>
        <v/>
      </c>
    </row>
    <row r="132" spans="1:11" hidden="1">
      <c r="A132" s="4"/>
      <c r="B132" s="196" t="str">
        <f t="shared" si="41"/>
        <v/>
      </c>
      <c r="C132" s="104" t="str">
        <f t="shared" ca="1" si="42"/>
        <v/>
      </c>
      <c r="D132" s="180" t="str">
        <f t="shared" ca="1" si="43"/>
        <v/>
      </c>
      <c r="E132" s="181" t="str">
        <f t="shared" ca="1" si="44"/>
        <v/>
      </c>
      <c r="F132" s="197" t="str">
        <f t="shared" ca="1" si="45"/>
        <v/>
      </c>
      <c r="G132" s="197" t="str">
        <f t="shared" si="46"/>
        <v/>
      </c>
      <c r="H132" s="197" t="str">
        <f t="shared" ca="1" si="47"/>
        <v/>
      </c>
      <c r="I132" s="197" t="str">
        <f t="shared" si="48"/>
        <v/>
      </c>
      <c r="J132" s="198" t="str">
        <f t="shared" ca="1" si="49"/>
        <v/>
      </c>
      <c r="K132" s="199" t="str">
        <f t="shared" si="50"/>
        <v/>
      </c>
    </row>
    <row r="133" spans="1:11" hidden="1">
      <c r="B133" s="196" t="str">
        <f t="shared" si="41"/>
        <v/>
      </c>
      <c r="C133" s="104" t="str">
        <f t="shared" ca="1" si="42"/>
        <v/>
      </c>
      <c r="D133" s="180" t="str">
        <f t="shared" ca="1" si="43"/>
        <v/>
      </c>
      <c r="E133" s="181" t="str">
        <f t="shared" ca="1" si="44"/>
        <v/>
      </c>
      <c r="F133" s="197" t="str">
        <f t="shared" ca="1" si="45"/>
        <v/>
      </c>
      <c r="G133" s="197" t="str">
        <f t="shared" si="46"/>
        <v/>
      </c>
      <c r="H133" s="197" t="str">
        <f t="shared" ca="1" si="47"/>
        <v/>
      </c>
      <c r="I133" s="197" t="str">
        <f t="shared" si="48"/>
        <v/>
      </c>
      <c r="J133" s="198" t="str">
        <f t="shared" ca="1" si="49"/>
        <v/>
      </c>
      <c r="K133" s="199" t="str">
        <f t="shared" si="50"/>
        <v/>
      </c>
    </row>
    <row r="134" spans="1:11">
      <c r="A134" s="241" t="s">
        <v>261</v>
      </c>
      <c r="B134" s="241"/>
      <c r="C134" s="241"/>
      <c r="D134" s="242">
        <f ca="1">SUM(D39:D133)</f>
        <v>50</v>
      </c>
      <c r="E134" s="242">
        <f ca="1">IFERROR(SUMPRODUCT(D39:D133,$E39:$E133)/$D134,0)</f>
        <v>415.16</v>
      </c>
      <c r="F134" s="243">
        <f ca="1">IFERROR(SUMPRODUCT(F39:F133,$D39:$D133)/$D134,0)</f>
        <v>1430.6</v>
      </c>
      <c r="G134" s="243">
        <f ca="1">IFERROR(SUMPRODUCT(G39:G133,$D39:$D133)/$D134,0)</f>
        <v>0</v>
      </c>
      <c r="H134" s="243">
        <f ca="1">IFERROR(SUMPRODUCT(H39:H133,$D39:$D133)/$D134,0)</f>
        <v>1430.6</v>
      </c>
      <c r="I134" s="243">
        <f ca="1">IFERROR(SUMPRODUCT(I39:I133,$D39:$D133)/$D134,0)</f>
        <v>-46.44</v>
      </c>
      <c r="J134" s="244">
        <f ca="1">IFERROR(SUMPRODUCT(J39:J133,$D39:$D133)/$D134,0)</f>
        <v>1384.16</v>
      </c>
      <c r="K134" s="245">
        <f ca="1">IFERROR(J134/$E134,0)</f>
        <v>3.3340398882358611</v>
      </c>
    </row>
    <row r="135" spans="1:11">
      <c r="D135" s="101"/>
      <c r="E135" s="181"/>
      <c r="F135" s="182"/>
      <c r="G135" s="182"/>
      <c r="H135" s="182"/>
      <c r="I135" s="182"/>
      <c r="J135" s="137"/>
      <c r="K135" s="183"/>
    </row>
    <row r="136" spans="1:11">
      <c r="A136" s="191" t="s">
        <v>106</v>
      </c>
      <c r="B136" s="191"/>
      <c r="C136" s="191"/>
      <c r="D136" s="192"/>
      <c r="E136" s="192"/>
      <c r="F136" s="193"/>
      <c r="G136" s="193"/>
      <c r="H136" s="193"/>
      <c r="I136" s="193"/>
      <c r="J136" s="194"/>
      <c r="K136" s="195"/>
    </row>
    <row r="137" spans="1:11">
      <c r="A137" s="185" t="s">
        <v>22</v>
      </c>
      <c r="B137" s="196" t="str">
        <f t="shared" ref="B137:B144" si="51">IF($A137="","","1 Bedroom")</f>
        <v>1 Bedroom</v>
      </c>
      <c r="C137" s="104">
        <f t="shared" ref="C137:C144" ca="1" si="52">IF($A137="","",IFERROR(INDIRECT("'"&amp;$A137&amp;"'!$B$14"),0))</f>
        <v>3</v>
      </c>
      <c r="D137" s="180">
        <f t="shared" ref="D137:D144" ca="1" si="53">IF($A137="","",IFERROR(SUMIF(INDIRECT("'"&amp;$A137&amp;"'!A87:A92"),$B137,INDIRECT("'"&amp;$A137&amp;"'!F87:F92")),0))</f>
        <v>34</v>
      </c>
      <c r="E137" s="181">
        <f t="shared" ref="E137:E144" ca="1" si="54">IF($A137="","",IFERROR(SUMIF(INDIRECT("'"&amp;$A137&amp;"'!A87:A92"),$B137,INDIRECT("'"&amp;$A137&amp;"'!G87:G92")),0))</f>
        <v>610.02941176470586</v>
      </c>
      <c r="F137" s="197">
        <f t="shared" ref="F137:F144" ca="1" si="55">IF($A137="","",IFERROR(SUMIF(INDIRECT("'"&amp;$A137&amp;"'!A87:A92"),$B137,INDIRECT("'"&amp;$A137&amp;"'!I87:I92")),0))</f>
        <v>1552.2058823529412</v>
      </c>
      <c r="G137" s="197">
        <f t="shared" ref="G137:G144" ca="1" si="56">IF($A137="","",H137-F137)</f>
        <v>0</v>
      </c>
      <c r="H137" s="197">
        <f t="shared" ref="H137:H144" ca="1" si="57">IF($A137="","",IFERROR(SUMIF(INDIRECT("'"&amp;$A137&amp;"'!A87:A92"),$B137,INDIRECT("'"&amp;$A137&amp;"'!M87:M92")),0))</f>
        <v>1552.2058823529412</v>
      </c>
      <c r="I137" s="197">
        <f t="shared" ref="I137:I144" ca="1" si="58">IF($A137="","",J137-H137)</f>
        <v>-45</v>
      </c>
      <c r="J137" s="198">
        <f t="shared" ref="J137:J144" ca="1" si="59">IF($A137="","",IFERROR(SUMIF(INDIRECT("'"&amp;$A137&amp;"'!A87:A92"),$B137,INDIRECT("'"&amp;$A137&amp;"'!V87:V92")),0))</f>
        <v>1507.2058823529412</v>
      </c>
      <c r="K137" s="199">
        <f t="shared" ref="K137:K144" ca="1" si="60">IF($A137="","",IFERROR(J137/E137,0))</f>
        <v>2.4707101875512274</v>
      </c>
    </row>
    <row r="138" spans="1:11">
      <c r="A138" s="185" t="s">
        <v>23</v>
      </c>
      <c r="B138" s="196" t="str">
        <f t="shared" si="51"/>
        <v>1 Bedroom</v>
      </c>
      <c r="C138" s="104">
        <f t="shared" ca="1" si="52"/>
        <v>5</v>
      </c>
      <c r="D138" s="180">
        <f t="shared" ca="1" si="53"/>
        <v>0</v>
      </c>
      <c r="E138" s="181">
        <f t="shared" ca="1" si="54"/>
        <v>0</v>
      </c>
      <c r="F138" s="197">
        <f t="shared" ca="1" si="55"/>
        <v>0</v>
      </c>
      <c r="G138" s="197">
        <f t="shared" ca="1" si="56"/>
        <v>0</v>
      </c>
      <c r="H138" s="197">
        <f t="shared" ca="1" si="57"/>
        <v>0</v>
      </c>
      <c r="I138" s="197">
        <f t="shared" ca="1" si="58"/>
        <v>0</v>
      </c>
      <c r="J138" s="198">
        <f t="shared" ca="1" si="59"/>
        <v>0</v>
      </c>
      <c r="K138" s="199">
        <f t="shared" ca="1" si="60"/>
        <v>0</v>
      </c>
    </row>
    <row r="139" spans="1:11">
      <c r="A139" s="185" t="s">
        <v>27</v>
      </c>
      <c r="B139" s="196" t="str">
        <f t="shared" si="51"/>
        <v>1 Bedroom</v>
      </c>
      <c r="C139" s="104">
        <f t="shared" ca="1" si="52"/>
        <v>4</v>
      </c>
      <c r="D139" s="180">
        <f t="shared" ca="1" si="53"/>
        <v>6</v>
      </c>
      <c r="E139" s="181">
        <f t="shared" ca="1" si="54"/>
        <v>472</v>
      </c>
      <c r="F139" s="197">
        <f t="shared" ca="1" si="55"/>
        <v>1719</v>
      </c>
      <c r="G139" s="197">
        <f t="shared" ca="1" si="56"/>
        <v>0</v>
      </c>
      <c r="H139" s="197">
        <f t="shared" ca="1" si="57"/>
        <v>1719</v>
      </c>
      <c r="I139" s="197">
        <f t="shared" ca="1" si="58"/>
        <v>-45</v>
      </c>
      <c r="J139" s="198">
        <f t="shared" ca="1" si="59"/>
        <v>1674</v>
      </c>
      <c r="K139" s="199">
        <f t="shared" ca="1" si="60"/>
        <v>3.5466101694915255</v>
      </c>
    </row>
    <row r="140" spans="1:11">
      <c r="A140" s="4" t="s">
        <v>28</v>
      </c>
      <c r="B140" s="196" t="str">
        <f t="shared" si="51"/>
        <v>1 Bedroom</v>
      </c>
      <c r="C140" s="104">
        <f t="shared" ca="1" si="52"/>
        <v>4</v>
      </c>
      <c r="D140" s="180">
        <f t="shared" ca="1" si="53"/>
        <v>30</v>
      </c>
      <c r="E140" s="181">
        <f t="shared" ca="1" si="54"/>
        <v>557</v>
      </c>
      <c r="F140" s="197">
        <f t="shared" ca="1" si="55"/>
        <v>1429</v>
      </c>
      <c r="G140" s="197">
        <f t="shared" ca="1" si="56"/>
        <v>0</v>
      </c>
      <c r="H140" s="197">
        <f t="shared" ca="1" si="57"/>
        <v>1429</v>
      </c>
      <c r="I140" s="197">
        <f t="shared" ca="1" si="58"/>
        <v>-51</v>
      </c>
      <c r="J140" s="198">
        <f t="shared" ca="1" si="59"/>
        <v>1378</v>
      </c>
      <c r="K140" s="199">
        <f t="shared" ca="1" si="60"/>
        <v>2.4739676840215439</v>
      </c>
    </row>
    <row r="141" spans="1:11">
      <c r="A141" s="185" t="s">
        <v>25</v>
      </c>
      <c r="B141" s="196" t="str">
        <f t="shared" si="51"/>
        <v>1 Bedroom</v>
      </c>
      <c r="C141" s="104">
        <f t="shared" ca="1" si="52"/>
        <v>3</v>
      </c>
      <c r="D141" s="180">
        <f t="shared" ca="1" si="53"/>
        <v>48</v>
      </c>
      <c r="E141" s="181">
        <f t="shared" ca="1" si="54"/>
        <v>545</v>
      </c>
      <c r="F141" s="197">
        <f t="shared" ca="1" si="55"/>
        <v>1440</v>
      </c>
      <c r="G141" s="197">
        <f t="shared" ca="1" si="56"/>
        <v>0</v>
      </c>
      <c r="H141" s="197">
        <f t="shared" ca="1" si="57"/>
        <v>1440</v>
      </c>
      <c r="I141" s="197">
        <f t="shared" ca="1" si="58"/>
        <v>-55</v>
      </c>
      <c r="J141" s="198">
        <f t="shared" ca="1" si="59"/>
        <v>1385</v>
      </c>
      <c r="K141" s="199">
        <f t="shared" ca="1" si="60"/>
        <v>2.5412844036697249</v>
      </c>
    </row>
    <row r="142" spans="1:11">
      <c r="A142" s="185" t="s">
        <v>21</v>
      </c>
      <c r="B142" s="196" t="str">
        <f t="shared" si="51"/>
        <v>1 Bedroom</v>
      </c>
      <c r="C142" s="104">
        <f t="shared" ca="1" si="52"/>
        <v>3</v>
      </c>
      <c r="D142" s="180">
        <f t="shared" ca="1" si="53"/>
        <v>9</v>
      </c>
      <c r="E142" s="181">
        <f t="shared" ca="1" si="54"/>
        <v>477</v>
      </c>
      <c r="F142" s="197">
        <f t="shared" ca="1" si="55"/>
        <v>0</v>
      </c>
      <c r="G142" s="197">
        <f t="shared" ca="1" si="56"/>
        <v>0</v>
      </c>
      <c r="H142" s="197">
        <f t="shared" ca="1" si="57"/>
        <v>0</v>
      </c>
      <c r="I142" s="197">
        <f t="shared" ca="1" si="58"/>
        <v>-45</v>
      </c>
      <c r="J142" s="198">
        <f t="shared" ca="1" si="59"/>
        <v>-45</v>
      </c>
      <c r="K142" s="199">
        <f t="shared" ca="1" si="60"/>
        <v>-9.4339622641509441E-2</v>
      </c>
    </row>
    <row r="143" spans="1:11">
      <c r="A143" s="4" t="s">
        <v>24</v>
      </c>
      <c r="B143" s="196" t="str">
        <f t="shared" si="51"/>
        <v>1 Bedroom</v>
      </c>
      <c r="C143" s="104">
        <f t="shared" ca="1" si="52"/>
        <v>4</v>
      </c>
      <c r="D143" s="180">
        <f t="shared" ca="1" si="53"/>
        <v>29</v>
      </c>
      <c r="E143" s="181">
        <f t="shared" ca="1" si="54"/>
        <v>576.55172413793105</v>
      </c>
      <c r="F143" s="197">
        <f t="shared" ca="1" si="55"/>
        <v>1390.0344827586207</v>
      </c>
      <c r="G143" s="197">
        <f t="shared" ca="1" si="56"/>
        <v>0</v>
      </c>
      <c r="H143" s="197">
        <f t="shared" ca="1" si="57"/>
        <v>1390.0344827586207</v>
      </c>
      <c r="I143" s="197">
        <f t="shared" ca="1" si="58"/>
        <v>-60</v>
      </c>
      <c r="J143" s="198">
        <f t="shared" ca="1" si="59"/>
        <v>1330.0344827586207</v>
      </c>
      <c r="K143" s="199">
        <f t="shared" ca="1" si="60"/>
        <v>2.306877990430622</v>
      </c>
    </row>
    <row r="144" spans="1:11">
      <c r="A144" s="185" t="s">
        <v>26</v>
      </c>
      <c r="B144" s="196" t="str">
        <f t="shared" si="51"/>
        <v>1 Bedroom</v>
      </c>
      <c r="C144" s="104">
        <f t="shared" ca="1" si="52"/>
        <v>3</v>
      </c>
      <c r="D144" s="180">
        <f t="shared" ca="1" si="53"/>
        <v>0</v>
      </c>
      <c r="E144" s="181">
        <f t="shared" ca="1" si="54"/>
        <v>0</v>
      </c>
      <c r="F144" s="197">
        <f t="shared" ca="1" si="55"/>
        <v>0</v>
      </c>
      <c r="G144" s="197">
        <f t="shared" ca="1" si="56"/>
        <v>0</v>
      </c>
      <c r="H144" s="197">
        <f t="shared" ca="1" si="57"/>
        <v>0</v>
      </c>
      <c r="I144" s="197">
        <f t="shared" ca="1" si="58"/>
        <v>0</v>
      </c>
      <c r="J144" s="198">
        <f t="shared" ca="1" si="59"/>
        <v>0</v>
      </c>
      <c r="K144" s="199">
        <f t="shared" ca="1" si="60"/>
        <v>0</v>
      </c>
    </row>
    <row r="145" spans="1:11" hidden="1">
      <c r="B145" s="196" t="str">
        <f t="shared" ref="B145:B184" si="61">IF($A145="","","1 Bedroom")</f>
        <v/>
      </c>
      <c r="C145" s="104" t="str">
        <f t="shared" ref="C145:C184" ca="1" si="62">IF($A145="","",IFERROR(INDIRECT("'"&amp;$A145&amp;"'!$B$14"),0))</f>
        <v/>
      </c>
      <c r="D145" s="180" t="str">
        <f t="shared" ref="D145:D184" ca="1" si="63">IF($A145="","",IFERROR(SUMIF(INDIRECT("'"&amp;$A145&amp;"'!A87:A92"),$B145,INDIRECT("'"&amp;$A145&amp;"'!F87:F92")),0))</f>
        <v/>
      </c>
      <c r="E145" s="181" t="str">
        <f t="shared" ref="E145:E184" ca="1" si="64">IF($A145="","",IFERROR(SUMIF(INDIRECT("'"&amp;$A145&amp;"'!A87:A92"),$B145,INDIRECT("'"&amp;$A145&amp;"'!G87:G92")),0))</f>
        <v/>
      </c>
      <c r="F145" s="197" t="str">
        <f t="shared" ref="F145:F184" ca="1" si="65">IF($A145="","",IFERROR(SUMIF(INDIRECT("'"&amp;$A145&amp;"'!A87:A92"),$B145,INDIRECT("'"&amp;$A145&amp;"'!I87:I92")),0))</f>
        <v/>
      </c>
      <c r="G145" s="197" t="str">
        <f t="shared" ref="G145:G184" si="66">IF($A145="","",H145-F145)</f>
        <v/>
      </c>
      <c r="H145" s="197" t="str">
        <f t="shared" ref="H145:H184" ca="1" si="67">IF($A145="","",IFERROR(SUMIF(INDIRECT("'"&amp;$A145&amp;"'!A87:A92"),$B145,INDIRECT("'"&amp;$A145&amp;"'!M87:M92")),0))</f>
        <v/>
      </c>
      <c r="I145" s="197" t="str">
        <f t="shared" ref="I145:I184" si="68">IF($A145="","",J145-H145)</f>
        <v/>
      </c>
      <c r="J145" s="198" t="str">
        <f t="shared" ref="J145:J184" ca="1" si="69">IF($A145="","",IFERROR(SUMIF(INDIRECT("'"&amp;$A145&amp;"'!A87:A92"),$B145,INDIRECT("'"&amp;$A145&amp;"'!V87:V92")),0))</f>
        <v/>
      </c>
      <c r="K145" s="199" t="str">
        <f t="shared" ref="K145:K184" si="70">IF($A145="","",IFERROR(J145/E145,0))</f>
        <v/>
      </c>
    </row>
    <row r="146" spans="1:11" hidden="1">
      <c r="A146" s="196"/>
      <c r="B146" s="196" t="str">
        <f t="shared" si="61"/>
        <v/>
      </c>
      <c r="C146" s="104" t="str">
        <f t="shared" ca="1" si="62"/>
        <v/>
      </c>
      <c r="D146" s="180" t="str">
        <f t="shared" ca="1" si="63"/>
        <v/>
      </c>
      <c r="E146" s="181" t="str">
        <f t="shared" ca="1" si="64"/>
        <v/>
      </c>
      <c r="F146" s="197" t="str">
        <f t="shared" ca="1" si="65"/>
        <v/>
      </c>
      <c r="G146" s="197" t="str">
        <f t="shared" si="66"/>
        <v/>
      </c>
      <c r="H146" s="197" t="str">
        <f t="shared" ca="1" si="67"/>
        <v/>
      </c>
      <c r="I146" s="197" t="str">
        <f t="shared" si="68"/>
        <v/>
      </c>
      <c r="J146" s="198" t="str">
        <f t="shared" ca="1" si="69"/>
        <v/>
      </c>
      <c r="K146" s="199" t="str">
        <f t="shared" si="70"/>
        <v/>
      </c>
    </row>
    <row r="147" spans="1:11" hidden="1">
      <c r="A147" s="196"/>
      <c r="B147" s="196" t="str">
        <f t="shared" si="61"/>
        <v/>
      </c>
      <c r="C147" s="104" t="str">
        <f t="shared" ca="1" si="62"/>
        <v/>
      </c>
      <c r="D147" s="180" t="str">
        <f t="shared" ca="1" si="63"/>
        <v/>
      </c>
      <c r="E147" s="181" t="str">
        <f t="shared" ca="1" si="64"/>
        <v/>
      </c>
      <c r="F147" s="197" t="str">
        <f t="shared" ca="1" si="65"/>
        <v/>
      </c>
      <c r="G147" s="197" t="str">
        <f t="shared" si="66"/>
        <v/>
      </c>
      <c r="H147" s="197" t="str">
        <f t="shared" ca="1" si="67"/>
        <v/>
      </c>
      <c r="I147" s="197" t="str">
        <f t="shared" si="68"/>
        <v/>
      </c>
      <c r="J147" s="198" t="str">
        <f t="shared" ca="1" si="69"/>
        <v/>
      </c>
      <c r="K147" s="199" t="str">
        <f t="shared" si="70"/>
        <v/>
      </c>
    </row>
    <row r="148" spans="1:11" hidden="1">
      <c r="A148" s="196"/>
      <c r="B148" s="196" t="str">
        <f t="shared" si="61"/>
        <v/>
      </c>
      <c r="C148" s="104" t="str">
        <f t="shared" ca="1" si="62"/>
        <v/>
      </c>
      <c r="D148" s="180" t="str">
        <f t="shared" ca="1" si="63"/>
        <v/>
      </c>
      <c r="E148" s="181" t="str">
        <f t="shared" ca="1" si="64"/>
        <v/>
      </c>
      <c r="F148" s="197" t="str">
        <f t="shared" ca="1" si="65"/>
        <v/>
      </c>
      <c r="G148" s="197" t="str">
        <f t="shared" si="66"/>
        <v/>
      </c>
      <c r="H148" s="197" t="str">
        <f t="shared" ca="1" si="67"/>
        <v/>
      </c>
      <c r="I148" s="197" t="str">
        <f t="shared" si="68"/>
        <v/>
      </c>
      <c r="J148" s="198" t="str">
        <f t="shared" ca="1" si="69"/>
        <v/>
      </c>
      <c r="K148" s="199" t="str">
        <f t="shared" si="70"/>
        <v/>
      </c>
    </row>
    <row r="149" spans="1:11" hidden="1">
      <c r="A149" s="196"/>
      <c r="B149" s="196" t="str">
        <f t="shared" si="61"/>
        <v/>
      </c>
      <c r="C149" s="104" t="str">
        <f t="shared" ca="1" si="62"/>
        <v/>
      </c>
      <c r="D149" s="180" t="str">
        <f t="shared" ca="1" si="63"/>
        <v/>
      </c>
      <c r="E149" s="181" t="str">
        <f t="shared" ca="1" si="64"/>
        <v/>
      </c>
      <c r="F149" s="197" t="str">
        <f t="shared" ca="1" si="65"/>
        <v/>
      </c>
      <c r="G149" s="197" t="str">
        <f t="shared" si="66"/>
        <v/>
      </c>
      <c r="H149" s="197" t="str">
        <f t="shared" ca="1" si="67"/>
        <v/>
      </c>
      <c r="I149" s="197" t="str">
        <f t="shared" si="68"/>
        <v/>
      </c>
      <c r="J149" s="198" t="str">
        <f t="shared" ca="1" si="69"/>
        <v/>
      </c>
      <c r="K149" s="199" t="str">
        <f t="shared" si="70"/>
        <v/>
      </c>
    </row>
    <row r="150" spans="1:11" hidden="1">
      <c r="A150" s="196"/>
      <c r="B150" s="196" t="str">
        <f t="shared" si="61"/>
        <v/>
      </c>
      <c r="C150" s="104" t="str">
        <f t="shared" ca="1" si="62"/>
        <v/>
      </c>
      <c r="D150" s="180" t="str">
        <f t="shared" ca="1" si="63"/>
        <v/>
      </c>
      <c r="E150" s="181" t="str">
        <f t="shared" ca="1" si="64"/>
        <v/>
      </c>
      <c r="F150" s="197" t="str">
        <f t="shared" ca="1" si="65"/>
        <v/>
      </c>
      <c r="G150" s="197" t="str">
        <f t="shared" si="66"/>
        <v/>
      </c>
      <c r="H150" s="197" t="str">
        <f t="shared" ca="1" si="67"/>
        <v/>
      </c>
      <c r="I150" s="197" t="str">
        <f t="shared" si="68"/>
        <v/>
      </c>
      <c r="J150" s="198" t="str">
        <f t="shared" ca="1" si="69"/>
        <v/>
      </c>
      <c r="K150" s="199" t="str">
        <f t="shared" si="70"/>
        <v/>
      </c>
    </row>
    <row r="151" spans="1:11" hidden="1">
      <c r="A151" s="196"/>
      <c r="B151" s="196" t="str">
        <f t="shared" si="61"/>
        <v/>
      </c>
      <c r="C151" s="104" t="str">
        <f t="shared" ca="1" si="62"/>
        <v/>
      </c>
      <c r="D151" s="180" t="str">
        <f t="shared" ca="1" si="63"/>
        <v/>
      </c>
      <c r="E151" s="181" t="str">
        <f t="shared" ca="1" si="64"/>
        <v/>
      </c>
      <c r="F151" s="197" t="str">
        <f t="shared" ca="1" si="65"/>
        <v/>
      </c>
      <c r="G151" s="197" t="str">
        <f t="shared" si="66"/>
        <v/>
      </c>
      <c r="H151" s="197" t="str">
        <f t="shared" ca="1" si="67"/>
        <v/>
      </c>
      <c r="I151" s="197" t="str">
        <f t="shared" si="68"/>
        <v/>
      </c>
      <c r="J151" s="198" t="str">
        <f t="shared" ca="1" si="69"/>
        <v/>
      </c>
      <c r="K151" s="199" t="str">
        <f t="shared" si="70"/>
        <v/>
      </c>
    </row>
    <row r="152" spans="1:11" hidden="1">
      <c r="A152" s="196"/>
      <c r="B152" s="196" t="str">
        <f t="shared" si="61"/>
        <v/>
      </c>
      <c r="C152" s="104" t="str">
        <f t="shared" ca="1" si="62"/>
        <v/>
      </c>
      <c r="D152" s="180" t="str">
        <f t="shared" ca="1" si="63"/>
        <v/>
      </c>
      <c r="E152" s="181" t="str">
        <f t="shared" ca="1" si="64"/>
        <v/>
      </c>
      <c r="F152" s="197" t="str">
        <f t="shared" ca="1" si="65"/>
        <v/>
      </c>
      <c r="G152" s="197" t="str">
        <f t="shared" si="66"/>
        <v/>
      </c>
      <c r="H152" s="197" t="str">
        <f t="shared" ca="1" si="67"/>
        <v/>
      </c>
      <c r="I152" s="197" t="str">
        <f t="shared" si="68"/>
        <v/>
      </c>
      <c r="J152" s="198" t="str">
        <f t="shared" ca="1" si="69"/>
        <v/>
      </c>
      <c r="K152" s="199" t="str">
        <f t="shared" si="70"/>
        <v/>
      </c>
    </row>
    <row r="153" spans="1:11" hidden="1">
      <c r="A153" s="196"/>
      <c r="B153" s="196" t="str">
        <f t="shared" si="61"/>
        <v/>
      </c>
      <c r="C153" s="104" t="str">
        <f t="shared" ca="1" si="62"/>
        <v/>
      </c>
      <c r="D153" s="180" t="str">
        <f t="shared" ca="1" si="63"/>
        <v/>
      </c>
      <c r="E153" s="181" t="str">
        <f t="shared" ca="1" si="64"/>
        <v/>
      </c>
      <c r="F153" s="197" t="str">
        <f t="shared" ca="1" si="65"/>
        <v/>
      </c>
      <c r="G153" s="197" t="str">
        <f t="shared" si="66"/>
        <v/>
      </c>
      <c r="H153" s="197" t="str">
        <f t="shared" ca="1" si="67"/>
        <v/>
      </c>
      <c r="I153" s="197" t="str">
        <f t="shared" si="68"/>
        <v/>
      </c>
      <c r="J153" s="198" t="str">
        <f t="shared" ca="1" si="69"/>
        <v/>
      </c>
      <c r="K153" s="199" t="str">
        <f t="shared" si="70"/>
        <v/>
      </c>
    </row>
    <row r="154" spans="1:11" hidden="1">
      <c r="A154" s="196"/>
      <c r="B154" s="196" t="str">
        <f t="shared" si="61"/>
        <v/>
      </c>
      <c r="C154" s="104" t="str">
        <f t="shared" ca="1" si="62"/>
        <v/>
      </c>
      <c r="D154" s="180" t="str">
        <f t="shared" ca="1" si="63"/>
        <v/>
      </c>
      <c r="E154" s="181" t="str">
        <f t="shared" ca="1" si="64"/>
        <v/>
      </c>
      <c r="F154" s="197" t="str">
        <f t="shared" ca="1" si="65"/>
        <v/>
      </c>
      <c r="G154" s="197" t="str">
        <f t="shared" si="66"/>
        <v/>
      </c>
      <c r="H154" s="197" t="str">
        <f t="shared" ca="1" si="67"/>
        <v/>
      </c>
      <c r="I154" s="197" t="str">
        <f t="shared" si="68"/>
        <v/>
      </c>
      <c r="J154" s="198" t="str">
        <f t="shared" ca="1" si="69"/>
        <v/>
      </c>
      <c r="K154" s="199" t="str">
        <f t="shared" si="70"/>
        <v/>
      </c>
    </row>
    <row r="155" spans="1:11" hidden="1">
      <c r="A155" s="196"/>
      <c r="B155" s="196" t="str">
        <f t="shared" si="61"/>
        <v/>
      </c>
      <c r="C155" s="104" t="str">
        <f t="shared" ca="1" si="62"/>
        <v/>
      </c>
      <c r="D155" s="180" t="str">
        <f t="shared" ca="1" si="63"/>
        <v/>
      </c>
      <c r="E155" s="181" t="str">
        <f t="shared" ca="1" si="64"/>
        <v/>
      </c>
      <c r="F155" s="197" t="str">
        <f t="shared" ca="1" si="65"/>
        <v/>
      </c>
      <c r="G155" s="197" t="str">
        <f t="shared" si="66"/>
        <v/>
      </c>
      <c r="H155" s="197" t="str">
        <f t="shared" ca="1" si="67"/>
        <v/>
      </c>
      <c r="I155" s="197" t="str">
        <f t="shared" si="68"/>
        <v/>
      </c>
      <c r="J155" s="198" t="str">
        <f t="shared" ca="1" si="69"/>
        <v/>
      </c>
      <c r="K155" s="199" t="str">
        <f t="shared" si="70"/>
        <v/>
      </c>
    </row>
    <row r="156" spans="1:11" hidden="1">
      <c r="A156" s="196"/>
      <c r="B156" s="196" t="str">
        <f t="shared" si="61"/>
        <v/>
      </c>
      <c r="C156" s="104" t="str">
        <f t="shared" ca="1" si="62"/>
        <v/>
      </c>
      <c r="D156" s="180" t="str">
        <f t="shared" ca="1" si="63"/>
        <v/>
      </c>
      <c r="E156" s="181" t="str">
        <f t="shared" ca="1" si="64"/>
        <v/>
      </c>
      <c r="F156" s="197" t="str">
        <f t="shared" ca="1" si="65"/>
        <v/>
      </c>
      <c r="G156" s="197" t="str">
        <f t="shared" si="66"/>
        <v/>
      </c>
      <c r="H156" s="197" t="str">
        <f t="shared" ca="1" si="67"/>
        <v/>
      </c>
      <c r="I156" s="197" t="str">
        <f t="shared" si="68"/>
        <v/>
      </c>
      <c r="J156" s="198" t="str">
        <f t="shared" ca="1" si="69"/>
        <v/>
      </c>
      <c r="K156" s="199" t="str">
        <f t="shared" si="70"/>
        <v/>
      </c>
    </row>
    <row r="157" spans="1:11" hidden="1">
      <c r="A157" s="196"/>
      <c r="B157" s="196" t="str">
        <f t="shared" si="61"/>
        <v/>
      </c>
      <c r="C157" s="104" t="str">
        <f t="shared" ca="1" si="62"/>
        <v/>
      </c>
      <c r="D157" s="180" t="str">
        <f t="shared" ca="1" si="63"/>
        <v/>
      </c>
      <c r="E157" s="181" t="str">
        <f t="shared" ca="1" si="64"/>
        <v/>
      </c>
      <c r="F157" s="197" t="str">
        <f t="shared" ca="1" si="65"/>
        <v/>
      </c>
      <c r="G157" s="197" t="str">
        <f t="shared" si="66"/>
        <v/>
      </c>
      <c r="H157" s="197" t="str">
        <f t="shared" ca="1" si="67"/>
        <v/>
      </c>
      <c r="I157" s="197" t="str">
        <f t="shared" si="68"/>
        <v/>
      </c>
      <c r="J157" s="198" t="str">
        <f t="shared" ca="1" si="69"/>
        <v/>
      </c>
      <c r="K157" s="199" t="str">
        <f t="shared" si="70"/>
        <v/>
      </c>
    </row>
    <row r="158" spans="1:11" hidden="1">
      <c r="A158" s="196"/>
      <c r="B158" s="196" t="str">
        <f t="shared" si="61"/>
        <v/>
      </c>
      <c r="C158" s="104" t="str">
        <f t="shared" ca="1" si="62"/>
        <v/>
      </c>
      <c r="D158" s="180" t="str">
        <f t="shared" ca="1" si="63"/>
        <v/>
      </c>
      <c r="E158" s="181" t="str">
        <f t="shared" ca="1" si="64"/>
        <v/>
      </c>
      <c r="F158" s="197" t="str">
        <f t="shared" ca="1" si="65"/>
        <v/>
      </c>
      <c r="G158" s="197" t="str">
        <f t="shared" si="66"/>
        <v/>
      </c>
      <c r="H158" s="197" t="str">
        <f t="shared" ca="1" si="67"/>
        <v/>
      </c>
      <c r="I158" s="197" t="str">
        <f t="shared" si="68"/>
        <v/>
      </c>
      <c r="J158" s="198" t="str">
        <f t="shared" ca="1" si="69"/>
        <v/>
      </c>
      <c r="K158" s="199" t="str">
        <f t="shared" si="70"/>
        <v/>
      </c>
    </row>
    <row r="159" spans="1:11" hidden="1">
      <c r="A159" s="196"/>
      <c r="B159" s="196" t="str">
        <f t="shared" si="61"/>
        <v/>
      </c>
      <c r="C159" s="104" t="str">
        <f t="shared" ca="1" si="62"/>
        <v/>
      </c>
      <c r="D159" s="180" t="str">
        <f t="shared" ca="1" si="63"/>
        <v/>
      </c>
      <c r="E159" s="181" t="str">
        <f t="shared" ca="1" si="64"/>
        <v/>
      </c>
      <c r="F159" s="197" t="str">
        <f t="shared" ca="1" si="65"/>
        <v/>
      </c>
      <c r="G159" s="197" t="str">
        <f t="shared" si="66"/>
        <v/>
      </c>
      <c r="H159" s="197" t="str">
        <f t="shared" ca="1" si="67"/>
        <v/>
      </c>
      <c r="I159" s="197" t="str">
        <f t="shared" si="68"/>
        <v/>
      </c>
      <c r="J159" s="198" t="str">
        <f t="shared" ca="1" si="69"/>
        <v/>
      </c>
      <c r="K159" s="199" t="str">
        <f t="shared" si="70"/>
        <v/>
      </c>
    </row>
    <row r="160" spans="1:11" hidden="1">
      <c r="A160" s="196"/>
      <c r="B160" s="196" t="str">
        <f t="shared" si="61"/>
        <v/>
      </c>
      <c r="C160" s="104" t="str">
        <f t="shared" ca="1" si="62"/>
        <v/>
      </c>
      <c r="D160" s="180" t="str">
        <f t="shared" ca="1" si="63"/>
        <v/>
      </c>
      <c r="E160" s="181" t="str">
        <f t="shared" ca="1" si="64"/>
        <v/>
      </c>
      <c r="F160" s="197" t="str">
        <f t="shared" ca="1" si="65"/>
        <v/>
      </c>
      <c r="G160" s="197" t="str">
        <f t="shared" si="66"/>
        <v/>
      </c>
      <c r="H160" s="197" t="str">
        <f t="shared" ca="1" si="67"/>
        <v/>
      </c>
      <c r="I160" s="197" t="str">
        <f t="shared" si="68"/>
        <v/>
      </c>
      <c r="J160" s="198" t="str">
        <f t="shared" ca="1" si="69"/>
        <v/>
      </c>
      <c r="K160" s="199" t="str">
        <f t="shared" si="70"/>
        <v/>
      </c>
    </row>
    <row r="161" spans="1:11" hidden="1">
      <c r="A161" s="196"/>
      <c r="B161" s="196" t="str">
        <f t="shared" si="61"/>
        <v/>
      </c>
      <c r="C161" s="104" t="str">
        <f t="shared" ca="1" si="62"/>
        <v/>
      </c>
      <c r="D161" s="180" t="str">
        <f t="shared" ca="1" si="63"/>
        <v/>
      </c>
      <c r="E161" s="181" t="str">
        <f t="shared" ca="1" si="64"/>
        <v/>
      </c>
      <c r="F161" s="197" t="str">
        <f t="shared" ca="1" si="65"/>
        <v/>
      </c>
      <c r="G161" s="197" t="str">
        <f t="shared" si="66"/>
        <v/>
      </c>
      <c r="H161" s="197" t="str">
        <f t="shared" ca="1" si="67"/>
        <v/>
      </c>
      <c r="I161" s="197" t="str">
        <f t="shared" si="68"/>
        <v/>
      </c>
      <c r="J161" s="198" t="str">
        <f t="shared" ca="1" si="69"/>
        <v/>
      </c>
      <c r="K161" s="199" t="str">
        <f t="shared" si="70"/>
        <v/>
      </c>
    </row>
    <row r="162" spans="1:11" hidden="1">
      <c r="A162" s="196"/>
      <c r="B162" s="196" t="str">
        <f t="shared" si="61"/>
        <v/>
      </c>
      <c r="C162" s="104" t="str">
        <f t="shared" ca="1" si="62"/>
        <v/>
      </c>
      <c r="D162" s="180" t="str">
        <f t="shared" ca="1" si="63"/>
        <v/>
      </c>
      <c r="E162" s="181" t="str">
        <f t="shared" ca="1" si="64"/>
        <v/>
      </c>
      <c r="F162" s="197" t="str">
        <f t="shared" ca="1" si="65"/>
        <v/>
      </c>
      <c r="G162" s="197" t="str">
        <f t="shared" si="66"/>
        <v/>
      </c>
      <c r="H162" s="197" t="str">
        <f t="shared" ca="1" si="67"/>
        <v/>
      </c>
      <c r="I162" s="197" t="str">
        <f t="shared" si="68"/>
        <v/>
      </c>
      <c r="J162" s="198" t="str">
        <f t="shared" ca="1" si="69"/>
        <v/>
      </c>
      <c r="K162" s="199" t="str">
        <f t="shared" si="70"/>
        <v/>
      </c>
    </row>
    <row r="163" spans="1:11" hidden="1">
      <c r="A163" s="196"/>
      <c r="B163" s="196" t="str">
        <f t="shared" si="61"/>
        <v/>
      </c>
      <c r="C163" s="104" t="str">
        <f t="shared" ca="1" si="62"/>
        <v/>
      </c>
      <c r="D163" s="180" t="str">
        <f t="shared" ca="1" si="63"/>
        <v/>
      </c>
      <c r="E163" s="181" t="str">
        <f t="shared" ca="1" si="64"/>
        <v/>
      </c>
      <c r="F163" s="197" t="str">
        <f t="shared" ca="1" si="65"/>
        <v/>
      </c>
      <c r="G163" s="197" t="str">
        <f t="shared" si="66"/>
        <v/>
      </c>
      <c r="H163" s="197" t="str">
        <f t="shared" ca="1" si="67"/>
        <v/>
      </c>
      <c r="I163" s="197" t="str">
        <f t="shared" si="68"/>
        <v/>
      </c>
      <c r="J163" s="198" t="str">
        <f t="shared" ca="1" si="69"/>
        <v/>
      </c>
      <c r="K163" s="199" t="str">
        <f t="shared" si="70"/>
        <v/>
      </c>
    </row>
    <row r="164" spans="1:11" hidden="1">
      <c r="A164" s="196"/>
      <c r="B164" s="196" t="str">
        <f t="shared" si="61"/>
        <v/>
      </c>
      <c r="C164" s="104" t="str">
        <f t="shared" ca="1" si="62"/>
        <v/>
      </c>
      <c r="D164" s="180" t="str">
        <f t="shared" ca="1" si="63"/>
        <v/>
      </c>
      <c r="E164" s="181" t="str">
        <f t="shared" ca="1" si="64"/>
        <v/>
      </c>
      <c r="F164" s="197" t="str">
        <f t="shared" ca="1" si="65"/>
        <v/>
      </c>
      <c r="G164" s="197" t="str">
        <f t="shared" si="66"/>
        <v/>
      </c>
      <c r="H164" s="197" t="str">
        <f t="shared" ca="1" si="67"/>
        <v/>
      </c>
      <c r="I164" s="197" t="str">
        <f t="shared" si="68"/>
        <v/>
      </c>
      <c r="J164" s="198" t="str">
        <f t="shared" ca="1" si="69"/>
        <v/>
      </c>
      <c r="K164" s="199" t="str">
        <f t="shared" si="70"/>
        <v/>
      </c>
    </row>
    <row r="165" spans="1:11" hidden="1">
      <c r="A165" s="196"/>
      <c r="B165" s="196" t="str">
        <f t="shared" si="61"/>
        <v/>
      </c>
      <c r="C165" s="104" t="str">
        <f t="shared" ca="1" si="62"/>
        <v/>
      </c>
      <c r="D165" s="180" t="str">
        <f t="shared" ca="1" si="63"/>
        <v/>
      </c>
      <c r="E165" s="181" t="str">
        <f t="shared" ca="1" si="64"/>
        <v/>
      </c>
      <c r="F165" s="197" t="str">
        <f t="shared" ca="1" si="65"/>
        <v/>
      </c>
      <c r="G165" s="197" t="str">
        <f t="shared" si="66"/>
        <v/>
      </c>
      <c r="H165" s="197" t="str">
        <f t="shared" ca="1" si="67"/>
        <v/>
      </c>
      <c r="I165" s="197" t="str">
        <f t="shared" si="68"/>
        <v/>
      </c>
      <c r="J165" s="198" t="str">
        <f t="shared" ca="1" si="69"/>
        <v/>
      </c>
      <c r="K165" s="199" t="str">
        <f t="shared" si="70"/>
        <v/>
      </c>
    </row>
    <row r="166" spans="1:11" hidden="1">
      <c r="A166" s="196"/>
      <c r="B166" s="196" t="str">
        <f t="shared" si="61"/>
        <v/>
      </c>
      <c r="C166" s="104" t="str">
        <f t="shared" ca="1" si="62"/>
        <v/>
      </c>
      <c r="D166" s="180" t="str">
        <f t="shared" ca="1" si="63"/>
        <v/>
      </c>
      <c r="E166" s="181" t="str">
        <f t="shared" ca="1" si="64"/>
        <v/>
      </c>
      <c r="F166" s="197" t="str">
        <f t="shared" ca="1" si="65"/>
        <v/>
      </c>
      <c r="G166" s="197" t="str">
        <f t="shared" si="66"/>
        <v/>
      </c>
      <c r="H166" s="197" t="str">
        <f t="shared" ca="1" si="67"/>
        <v/>
      </c>
      <c r="I166" s="197" t="str">
        <f t="shared" si="68"/>
        <v/>
      </c>
      <c r="J166" s="198" t="str">
        <f t="shared" ca="1" si="69"/>
        <v/>
      </c>
      <c r="K166" s="199" t="str">
        <f t="shared" si="70"/>
        <v/>
      </c>
    </row>
    <row r="167" spans="1:11" hidden="1">
      <c r="A167" s="196"/>
      <c r="B167" s="196" t="str">
        <f t="shared" si="61"/>
        <v/>
      </c>
      <c r="C167" s="104" t="str">
        <f t="shared" ca="1" si="62"/>
        <v/>
      </c>
      <c r="D167" s="180" t="str">
        <f t="shared" ca="1" si="63"/>
        <v/>
      </c>
      <c r="E167" s="181" t="str">
        <f t="shared" ca="1" si="64"/>
        <v/>
      </c>
      <c r="F167" s="197" t="str">
        <f t="shared" ca="1" si="65"/>
        <v/>
      </c>
      <c r="G167" s="197" t="str">
        <f t="shared" si="66"/>
        <v/>
      </c>
      <c r="H167" s="197" t="str">
        <f t="shared" ca="1" si="67"/>
        <v/>
      </c>
      <c r="I167" s="197" t="str">
        <f t="shared" si="68"/>
        <v/>
      </c>
      <c r="J167" s="198" t="str">
        <f t="shared" ca="1" si="69"/>
        <v/>
      </c>
      <c r="K167" s="199" t="str">
        <f t="shared" si="70"/>
        <v/>
      </c>
    </row>
    <row r="168" spans="1:11" hidden="1">
      <c r="A168" s="196"/>
      <c r="B168" s="196" t="str">
        <f t="shared" si="61"/>
        <v/>
      </c>
      <c r="C168" s="104" t="str">
        <f t="shared" ca="1" si="62"/>
        <v/>
      </c>
      <c r="D168" s="180" t="str">
        <f t="shared" ca="1" si="63"/>
        <v/>
      </c>
      <c r="E168" s="181" t="str">
        <f t="shared" ca="1" si="64"/>
        <v/>
      </c>
      <c r="F168" s="197" t="str">
        <f t="shared" ca="1" si="65"/>
        <v/>
      </c>
      <c r="G168" s="197" t="str">
        <f t="shared" si="66"/>
        <v/>
      </c>
      <c r="H168" s="197" t="str">
        <f t="shared" ca="1" si="67"/>
        <v/>
      </c>
      <c r="I168" s="197" t="str">
        <f t="shared" si="68"/>
        <v/>
      </c>
      <c r="J168" s="198" t="str">
        <f t="shared" ca="1" si="69"/>
        <v/>
      </c>
      <c r="K168" s="199" t="str">
        <f t="shared" si="70"/>
        <v/>
      </c>
    </row>
    <row r="169" spans="1:11" hidden="1">
      <c r="A169" s="196"/>
      <c r="B169" s="196" t="str">
        <f t="shared" si="61"/>
        <v/>
      </c>
      <c r="C169" s="104" t="str">
        <f t="shared" ca="1" si="62"/>
        <v/>
      </c>
      <c r="D169" s="180" t="str">
        <f t="shared" ca="1" si="63"/>
        <v/>
      </c>
      <c r="E169" s="181" t="str">
        <f t="shared" ca="1" si="64"/>
        <v/>
      </c>
      <c r="F169" s="197" t="str">
        <f t="shared" ca="1" si="65"/>
        <v/>
      </c>
      <c r="G169" s="197" t="str">
        <f t="shared" si="66"/>
        <v/>
      </c>
      <c r="H169" s="197" t="str">
        <f t="shared" ca="1" si="67"/>
        <v/>
      </c>
      <c r="I169" s="197" t="str">
        <f t="shared" si="68"/>
        <v/>
      </c>
      <c r="J169" s="198" t="str">
        <f t="shared" ca="1" si="69"/>
        <v/>
      </c>
      <c r="K169" s="199" t="str">
        <f t="shared" si="70"/>
        <v/>
      </c>
    </row>
    <row r="170" spans="1:11" hidden="1">
      <c r="A170" s="196"/>
      <c r="B170" s="196" t="str">
        <f t="shared" si="61"/>
        <v/>
      </c>
      <c r="C170" s="104" t="str">
        <f t="shared" ca="1" si="62"/>
        <v/>
      </c>
      <c r="D170" s="180" t="str">
        <f t="shared" ca="1" si="63"/>
        <v/>
      </c>
      <c r="E170" s="181" t="str">
        <f t="shared" ca="1" si="64"/>
        <v/>
      </c>
      <c r="F170" s="197" t="str">
        <f t="shared" ca="1" si="65"/>
        <v/>
      </c>
      <c r="G170" s="197" t="str">
        <f t="shared" si="66"/>
        <v/>
      </c>
      <c r="H170" s="197" t="str">
        <f t="shared" ca="1" si="67"/>
        <v/>
      </c>
      <c r="I170" s="197" t="str">
        <f t="shared" si="68"/>
        <v/>
      </c>
      <c r="J170" s="198" t="str">
        <f t="shared" ca="1" si="69"/>
        <v/>
      </c>
      <c r="K170" s="199" t="str">
        <f t="shared" si="70"/>
        <v/>
      </c>
    </row>
    <row r="171" spans="1:11" hidden="1">
      <c r="A171" s="196"/>
      <c r="B171" s="196" t="str">
        <f t="shared" si="61"/>
        <v/>
      </c>
      <c r="C171" s="104" t="str">
        <f t="shared" ca="1" si="62"/>
        <v/>
      </c>
      <c r="D171" s="180" t="str">
        <f t="shared" ca="1" si="63"/>
        <v/>
      </c>
      <c r="E171" s="181" t="str">
        <f t="shared" ca="1" si="64"/>
        <v/>
      </c>
      <c r="F171" s="197" t="str">
        <f t="shared" ca="1" si="65"/>
        <v/>
      </c>
      <c r="G171" s="197" t="str">
        <f t="shared" si="66"/>
        <v/>
      </c>
      <c r="H171" s="197" t="str">
        <f t="shared" ca="1" si="67"/>
        <v/>
      </c>
      <c r="I171" s="197" t="str">
        <f t="shared" si="68"/>
        <v/>
      </c>
      <c r="J171" s="198" t="str">
        <f t="shared" ca="1" si="69"/>
        <v/>
      </c>
      <c r="K171" s="199" t="str">
        <f t="shared" si="70"/>
        <v/>
      </c>
    </row>
    <row r="172" spans="1:11" hidden="1">
      <c r="A172" s="196"/>
      <c r="B172" s="196" t="str">
        <f t="shared" si="61"/>
        <v/>
      </c>
      <c r="C172" s="104" t="str">
        <f t="shared" ca="1" si="62"/>
        <v/>
      </c>
      <c r="D172" s="180" t="str">
        <f t="shared" ca="1" si="63"/>
        <v/>
      </c>
      <c r="E172" s="181" t="str">
        <f t="shared" ca="1" si="64"/>
        <v/>
      </c>
      <c r="F172" s="197" t="str">
        <f t="shared" ca="1" si="65"/>
        <v/>
      </c>
      <c r="G172" s="197" t="str">
        <f t="shared" si="66"/>
        <v/>
      </c>
      <c r="H172" s="197" t="str">
        <f t="shared" ca="1" si="67"/>
        <v/>
      </c>
      <c r="I172" s="197" t="str">
        <f t="shared" si="68"/>
        <v/>
      </c>
      <c r="J172" s="198" t="str">
        <f t="shared" ca="1" si="69"/>
        <v/>
      </c>
      <c r="K172" s="199" t="str">
        <f t="shared" si="70"/>
        <v/>
      </c>
    </row>
    <row r="173" spans="1:11" hidden="1">
      <c r="A173" s="196"/>
      <c r="B173" s="196" t="str">
        <f t="shared" si="61"/>
        <v/>
      </c>
      <c r="C173" s="104" t="str">
        <f t="shared" ca="1" si="62"/>
        <v/>
      </c>
      <c r="D173" s="180" t="str">
        <f t="shared" ca="1" si="63"/>
        <v/>
      </c>
      <c r="E173" s="181" t="str">
        <f t="shared" ca="1" si="64"/>
        <v/>
      </c>
      <c r="F173" s="197" t="str">
        <f t="shared" ca="1" si="65"/>
        <v/>
      </c>
      <c r="G173" s="197" t="str">
        <f t="shared" si="66"/>
        <v/>
      </c>
      <c r="H173" s="197" t="str">
        <f t="shared" ca="1" si="67"/>
        <v/>
      </c>
      <c r="I173" s="197" t="str">
        <f t="shared" si="68"/>
        <v/>
      </c>
      <c r="J173" s="198" t="str">
        <f t="shared" ca="1" si="69"/>
        <v/>
      </c>
      <c r="K173" s="199" t="str">
        <f t="shared" si="70"/>
        <v/>
      </c>
    </row>
    <row r="174" spans="1:11" hidden="1">
      <c r="A174" s="196"/>
      <c r="B174" s="196" t="str">
        <f t="shared" si="61"/>
        <v/>
      </c>
      <c r="C174" s="104" t="str">
        <f t="shared" ca="1" si="62"/>
        <v/>
      </c>
      <c r="D174" s="180" t="str">
        <f t="shared" ca="1" si="63"/>
        <v/>
      </c>
      <c r="E174" s="181" t="str">
        <f t="shared" ca="1" si="64"/>
        <v/>
      </c>
      <c r="F174" s="197" t="str">
        <f t="shared" ca="1" si="65"/>
        <v/>
      </c>
      <c r="G174" s="197" t="str">
        <f t="shared" si="66"/>
        <v/>
      </c>
      <c r="H174" s="197" t="str">
        <f t="shared" ca="1" si="67"/>
        <v/>
      </c>
      <c r="I174" s="197" t="str">
        <f t="shared" si="68"/>
        <v/>
      </c>
      <c r="J174" s="198" t="str">
        <f t="shared" ca="1" si="69"/>
        <v/>
      </c>
      <c r="K174" s="199" t="str">
        <f t="shared" si="70"/>
        <v/>
      </c>
    </row>
    <row r="175" spans="1:11" hidden="1">
      <c r="A175" s="196"/>
      <c r="B175" s="196" t="str">
        <f t="shared" si="61"/>
        <v/>
      </c>
      <c r="C175" s="104" t="str">
        <f t="shared" ca="1" si="62"/>
        <v/>
      </c>
      <c r="D175" s="180" t="str">
        <f t="shared" ca="1" si="63"/>
        <v/>
      </c>
      <c r="E175" s="181" t="str">
        <f t="shared" ca="1" si="64"/>
        <v/>
      </c>
      <c r="F175" s="197" t="str">
        <f t="shared" ca="1" si="65"/>
        <v/>
      </c>
      <c r="G175" s="197" t="str">
        <f t="shared" si="66"/>
        <v/>
      </c>
      <c r="H175" s="197" t="str">
        <f t="shared" ca="1" si="67"/>
        <v/>
      </c>
      <c r="I175" s="197" t="str">
        <f t="shared" si="68"/>
        <v/>
      </c>
      <c r="J175" s="198" t="str">
        <f t="shared" ca="1" si="69"/>
        <v/>
      </c>
      <c r="K175" s="199" t="str">
        <f t="shared" si="70"/>
        <v/>
      </c>
    </row>
    <row r="176" spans="1:11" hidden="1">
      <c r="A176" s="196"/>
      <c r="B176" s="196" t="str">
        <f t="shared" si="61"/>
        <v/>
      </c>
      <c r="C176" s="104" t="str">
        <f t="shared" ca="1" si="62"/>
        <v/>
      </c>
      <c r="D176" s="180" t="str">
        <f t="shared" ca="1" si="63"/>
        <v/>
      </c>
      <c r="E176" s="181" t="str">
        <f t="shared" ca="1" si="64"/>
        <v/>
      </c>
      <c r="F176" s="197" t="str">
        <f t="shared" ca="1" si="65"/>
        <v/>
      </c>
      <c r="G176" s="197" t="str">
        <f t="shared" si="66"/>
        <v/>
      </c>
      <c r="H176" s="197" t="str">
        <f t="shared" ca="1" si="67"/>
        <v/>
      </c>
      <c r="I176" s="197" t="str">
        <f t="shared" si="68"/>
        <v/>
      </c>
      <c r="J176" s="198" t="str">
        <f t="shared" ca="1" si="69"/>
        <v/>
      </c>
      <c r="K176" s="199" t="str">
        <f t="shared" si="70"/>
        <v/>
      </c>
    </row>
    <row r="177" spans="1:11" hidden="1">
      <c r="A177" s="196"/>
      <c r="B177" s="196" t="str">
        <f t="shared" si="61"/>
        <v/>
      </c>
      <c r="C177" s="104" t="str">
        <f t="shared" ca="1" si="62"/>
        <v/>
      </c>
      <c r="D177" s="180" t="str">
        <f t="shared" ca="1" si="63"/>
        <v/>
      </c>
      <c r="E177" s="181" t="str">
        <f t="shared" ca="1" si="64"/>
        <v/>
      </c>
      <c r="F177" s="197" t="str">
        <f t="shared" ca="1" si="65"/>
        <v/>
      </c>
      <c r="G177" s="197" t="str">
        <f t="shared" si="66"/>
        <v/>
      </c>
      <c r="H177" s="197" t="str">
        <f t="shared" ca="1" si="67"/>
        <v/>
      </c>
      <c r="I177" s="197" t="str">
        <f t="shared" si="68"/>
        <v/>
      </c>
      <c r="J177" s="198" t="str">
        <f t="shared" ca="1" si="69"/>
        <v/>
      </c>
      <c r="K177" s="199" t="str">
        <f t="shared" si="70"/>
        <v/>
      </c>
    </row>
    <row r="178" spans="1:11" hidden="1">
      <c r="A178" s="196"/>
      <c r="B178" s="196" t="str">
        <f t="shared" si="61"/>
        <v/>
      </c>
      <c r="C178" s="104" t="str">
        <f t="shared" ca="1" si="62"/>
        <v/>
      </c>
      <c r="D178" s="180" t="str">
        <f t="shared" ca="1" si="63"/>
        <v/>
      </c>
      <c r="E178" s="181" t="str">
        <f t="shared" ca="1" si="64"/>
        <v/>
      </c>
      <c r="F178" s="197" t="str">
        <f t="shared" ca="1" si="65"/>
        <v/>
      </c>
      <c r="G178" s="197" t="str">
        <f t="shared" si="66"/>
        <v/>
      </c>
      <c r="H178" s="197" t="str">
        <f t="shared" ca="1" si="67"/>
        <v/>
      </c>
      <c r="I178" s="197" t="str">
        <f t="shared" si="68"/>
        <v/>
      </c>
      <c r="J178" s="198" t="str">
        <f t="shared" ca="1" si="69"/>
        <v/>
      </c>
      <c r="K178" s="199" t="str">
        <f t="shared" si="70"/>
        <v/>
      </c>
    </row>
    <row r="179" spans="1:11" hidden="1">
      <c r="A179" s="196"/>
      <c r="B179" s="196" t="str">
        <f t="shared" si="61"/>
        <v/>
      </c>
      <c r="C179" s="104" t="str">
        <f t="shared" ca="1" si="62"/>
        <v/>
      </c>
      <c r="D179" s="180" t="str">
        <f t="shared" ca="1" si="63"/>
        <v/>
      </c>
      <c r="E179" s="181" t="str">
        <f t="shared" ca="1" si="64"/>
        <v/>
      </c>
      <c r="F179" s="197" t="str">
        <f t="shared" ca="1" si="65"/>
        <v/>
      </c>
      <c r="G179" s="197" t="str">
        <f t="shared" si="66"/>
        <v/>
      </c>
      <c r="H179" s="197" t="str">
        <f t="shared" ca="1" si="67"/>
        <v/>
      </c>
      <c r="I179" s="197" t="str">
        <f t="shared" si="68"/>
        <v/>
      </c>
      <c r="J179" s="198" t="str">
        <f t="shared" ca="1" si="69"/>
        <v/>
      </c>
      <c r="K179" s="199" t="str">
        <f t="shared" si="70"/>
        <v/>
      </c>
    </row>
    <row r="180" spans="1:11" hidden="1">
      <c r="A180" s="196"/>
      <c r="B180" s="196" t="str">
        <f t="shared" si="61"/>
        <v/>
      </c>
      <c r="C180" s="104" t="str">
        <f t="shared" ca="1" si="62"/>
        <v/>
      </c>
      <c r="D180" s="180" t="str">
        <f t="shared" ca="1" si="63"/>
        <v/>
      </c>
      <c r="E180" s="181" t="str">
        <f t="shared" ca="1" si="64"/>
        <v/>
      </c>
      <c r="F180" s="197" t="str">
        <f t="shared" ca="1" si="65"/>
        <v/>
      </c>
      <c r="G180" s="197" t="str">
        <f t="shared" si="66"/>
        <v/>
      </c>
      <c r="H180" s="197" t="str">
        <f t="shared" ca="1" si="67"/>
        <v/>
      </c>
      <c r="I180" s="197" t="str">
        <f t="shared" si="68"/>
        <v/>
      </c>
      <c r="J180" s="198" t="str">
        <f t="shared" ca="1" si="69"/>
        <v/>
      </c>
      <c r="K180" s="199" t="str">
        <f t="shared" si="70"/>
        <v/>
      </c>
    </row>
    <row r="181" spans="1:11" hidden="1">
      <c r="A181" s="196"/>
      <c r="B181" s="196" t="str">
        <f t="shared" si="61"/>
        <v/>
      </c>
      <c r="C181" s="104" t="str">
        <f t="shared" ca="1" si="62"/>
        <v/>
      </c>
      <c r="D181" s="180" t="str">
        <f t="shared" ca="1" si="63"/>
        <v/>
      </c>
      <c r="E181" s="181" t="str">
        <f t="shared" ca="1" si="64"/>
        <v/>
      </c>
      <c r="F181" s="197" t="str">
        <f t="shared" ca="1" si="65"/>
        <v/>
      </c>
      <c r="G181" s="197" t="str">
        <f t="shared" si="66"/>
        <v/>
      </c>
      <c r="H181" s="197" t="str">
        <f t="shared" ca="1" si="67"/>
        <v/>
      </c>
      <c r="I181" s="197" t="str">
        <f t="shared" si="68"/>
        <v/>
      </c>
      <c r="J181" s="198" t="str">
        <f t="shared" ca="1" si="69"/>
        <v/>
      </c>
      <c r="K181" s="199" t="str">
        <f t="shared" si="70"/>
        <v/>
      </c>
    </row>
    <row r="182" spans="1:11" hidden="1">
      <c r="A182" s="196"/>
      <c r="B182" s="196" t="str">
        <f t="shared" si="61"/>
        <v/>
      </c>
      <c r="C182" s="104" t="str">
        <f t="shared" ca="1" si="62"/>
        <v/>
      </c>
      <c r="D182" s="180" t="str">
        <f t="shared" ca="1" si="63"/>
        <v/>
      </c>
      <c r="E182" s="181" t="str">
        <f t="shared" ca="1" si="64"/>
        <v/>
      </c>
      <c r="F182" s="197" t="str">
        <f t="shared" ca="1" si="65"/>
        <v/>
      </c>
      <c r="G182" s="197" t="str">
        <f t="shared" si="66"/>
        <v/>
      </c>
      <c r="H182" s="197" t="str">
        <f t="shared" ca="1" si="67"/>
        <v/>
      </c>
      <c r="I182" s="197" t="str">
        <f t="shared" si="68"/>
        <v/>
      </c>
      <c r="J182" s="198" t="str">
        <f t="shared" ca="1" si="69"/>
        <v/>
      </c>
      <c r="K182" s="199" t="str">
        <f t="shared" si="70"/>
        <v/>
      </c>
    </row>
    <row r="183" spans="1:11" hidden="1">
      <c r="A183" s="196"/>
      <c r="B183" s="196" t="str">
        <f t="shared" si="61"/>
        <v/>
      </c>
      <c r="C183" s="104" t="str">
        <f t="shared" ca="1" si="62"/>
        <v/>
      </c>
      <c r="D183" s="180" t="str">
        <f t="shared" ca="1" si="63"/>
        <v/>
      </c>
      <c r="E183" s="181" t="str">
        <f t="shared" ca="1" si="64"/>
        <v/>
      </c>
      <c r="F183" s="197" t="str">
        <f t="shared" ca="1" si="65"/>
        <v/>
      </c>
      <c r="G183" s="197" t="str">
        <f t="shared" si="66"/>
        <v/>
      </c>
      <c r="H183" s="197" t="str">
        <f t="shared" ca="1" si="67"/>
        <v/>
      </c>
      <c r="I183" s="197" t="str">
        <f t="shared" si="68"/>
        <v/>
      </c>
      <c r="J183" s="198" t="str">
        <f t="shared" ca="1" si="69"/>
        <v/>
      </c>
      <c r="K183" s="199" t="str">
        <f t="shared" si="70"/>
        <v/>
      </c>
    </row>
    <row r="184" spans="1:11" hidden="1">
      <c r="A184" s="196"/>
      <c r="B184" s="196" t="str">
        <f t="shared" si="61"/>
        <v/>
      </c>
      <c r="C184" s="104" t="str">
        <f t="shared" ca="1" si="62"/>
        <v/>
      </c>
      <c r="D184" s="180" t="str">
        <f t="shared" ca="1" si="63"/>
        <v/>
      </c>
      <c r="E184" s="181" t="str">
        <f t="shared" ca="1" si="64"/>
        <v/>
      </c>
      <c r="F184" s="197" t="str">
        <f t="shared" ca="1" si="65"/>
        <v/>
      </c>
      <c r="G184" s="197" t="str">
        <f t="shared" si="66"/>
        <v/>
      </c>
      <c r="H184" s="197" t="str">
        <f t="shared" ca="1" si="67"/>
        <v/>
      </c>
      <c r="I184" s="197" t="str">
        <f t="shared" si="68"/>
        <v/>
      </c>
      <c r="J184" s="198" t="str">
        <f t="shared" ca="1" si="69"/>
        <v/>
      </c>
      <c r="K184" s="199" t="str">
        <f t="shared" si="70"/>
        <v/>
      </c>
    </row>
    <row r="185" spans="1:11" hidden="1">
      <c r="A185" s="196"/>
      <c r="B185" s="196" t="str">
        <f t="shared" ref="B185:B186" si="71">IF($A185="","","1 Bedroom")</f>
        <v/>
      </c>
      <c r="C185" s="104" t="str">
        <f t="shared" ref="C185:C186" ca="1" si="72">IF($A185="","",IFERROR(INDIRECT("'"&amp;$A185&amp;"'!$B$14"),0))</f>
        <v/>
      </c>
      <c r="D185" s="180" t="str">
        <f t="shared" ref="D185:D186" ca="1" si="73">IF($A185="","",IFERROR(SUMIF(INDIRECT("'"&amp;$A185&amp;"'!A87:A92"),$B185,INDIRECT("'"&amp;$A185&amp;"'!F87:F92")),0))</f>
        <v/>
      </c>
      <c r="E185" s="181" t="str">
        <f t="shared" ref="E185:E186" ca="1" si="74">IF($A185="","",IFERROR(SUMIF(INDIRECT("'"&amp;$A185&amp;"'!A87:A92"),$B185,INDIRECT("'"&amp;$A185&amp;"'!G87:G92")),0))</f>
        <v/>
      </c>
      <c r="F185" s="197" t="str">
        <f t="shared" ref="F185:F186" ca="1" si="75">IF($A185="","",IFERROR(SUMIF(INDIRECT("'"&amp;$A185&amp;"'!A87:A92"),$B185,INDIRECT("'"&amp;$A185&amp;"'!I87:I92")),0))</f>
        <v/>
      </c>
      <c r="G185" s="197" t="str">
        <f t="shared" ref="G185:G186" si="76">IF($A185="","",H185-F185)</f>
        <v/>
      </c>
      <c r="H185" s="197" t="str">
        <f t="shared" ref="H185:H186" ca="1" si="77">IF($A185="","",IFERROR(SUMIF(INDIRECT("'"&amp;$A185&amp;"'!A87:A92"),$B185,INDIRECT("'"&amp;$A185&amp;"'!M87:M92")),0))</f>
        <v/>
      </c>
      <c r="I185" s="197" t="str">
        <f t="shared" ref="I185:I186" si="78">IF($A185="","",J185-H185)</f>
        <v/>
      </c>
      <c r="J185" s="198" t="str">
        <f t="shared" ref="J185:J186" ca="1" si="79">IF($A185="","",IFERROR(SUMIF(INDIRECT("'"&amp;$A185&amp;"'!A87:A92"),$B185,INDIRECT("'"&amp;$A185&amp;"'!V87:V92")),0))</f>
        <v/>
      </c>
      <c r="K185" s="199" t="str">
        <f t="shared" ref="K185:K186" si="80">IF($A185="","",IFERROR(J185/E185,0))</f>
        <v/>
      </c>
    </row>
    <row r="186" spans="1:11" hidden="1">
      <c r="A186" s="196"/>
      <c r="B186" s="196" t="str">
        <f t="shared" si="71"/>
        <v/>
      </c>
      <c r="C186" s="104" t="str">
        <f t="shared" ca="1" si="72"/>
        <v/>
      </c>
      <c r="D186" s="180" t="str">
        <f t="shared" ca="1" si="73"/>
        <v/>
      </c>
      <c r="E186" s="181" t="str">
        <f t="shared" ca="1" si="74"/>
        <v/>
      </c>
      <c r="F186" s="197" t="str">
        <f t="shared" ca="1" si="75"/>
        <v/>
      </c>
      <c r="G186" s="197" t="str">
        <f t="shared" si="76"/>
        <v/>
      </c>
      <c r="H186" s="197" t="str">
        <f t="shared" ca="1" si="77"/>
        <v/>
      </c>
      <c r="I186" s="197" t="str">
        <f t="shared" si="78"/>
        <v/>
      </c>
      <c r="J186" s="198" t="str">
        <f t="shared" ca="1" si="79"/>
        <v/>
      </c>
      <c r="K186" s="199" t="str">
        <f t="shared" si="80"/>
        <v/>
      </c>
    </row>
    <row r="187" spans="1:11" hidden="1">
      <c r="A187" s="196"/>
      <c r="B187" s="196" t="str">
        <f t="shared" ref="B187:B200" si="81">IF($A187="","","1 Bedroom")</f>
        <v/>
      </c>
      <c r="C187" s="104" t="str">
        <f t="shared" ref="C187:C200" ca="1" si="82">IF($A187="","",IFERROR(INDIRECT("'"&amp;$A187&amp;"'!$B$14"),0))</f>
        <v/>
      </c>
      <c r="D187" s="180" t="str">
        <f t="shared" ref="D187:D200" ca="1" si="83">IF($A187="","",IFERROR(SUMIF(INDIRECT("'"&amp;$A187&amp;"'!A87:A92"),$B187,INDIRECT("'"&amp;$A187&amp;"'!F87:F92")),0))</f>
        <v/>
      </c>
      <c r="E187" s="181" t="str">
        <f t="shared" ref="E187:E200" ca="1" si="84">IF($A187="","",IFERROR(SUMIF(INDIRECT("'"&amp;$A187&amp;"'!A87:A92"),$B187,INDIRECT("'"&amp;$A187&amp;"'!G87:G92")),0))</f>
        <v/>
      </c>
      <c r="F187" s="197" t="str">
        <f t="shared" ref="F187:F200" ca="1" si="85">IF($A187="","",IFERROR(SUMIF(INDIRECT("'"&amp;$A187&amp;"'!A87:A92"),$B187,INDIRECT("'"&amp;$A187&amp;"'!I87:I92")),0))</f>
        <v/>
      </c>
      <c r="G187" s="197" t="str">
        <f t="shared" ref="G187:G200" si="86">IF($A187="","",H187-F187)</f>
        <v/>
      </c>
      <c r="H187" s="197" t="str">
        <f t="shared" ref="H187:H200" ca="1" si="87">IF($A187="","",IFERROR(SUMIF(INDIRECT("'"&amp;$A187&amp;"'!A87:A92"),$B187,INDIRECT("'"&amp;$A187&amp;"'!M87:M92")),0))</f>
        <v/>
      </c>
      <c r="I187" s="197" t="str">
        <f t="shared" ref="I187:I200" si="88">IF($A187="","",J187-H187)</f>
        <v/>
      </c>
      <c r="J187" s="198" t="str">
        <f t="shared" ref="J187:J200" ca="1" si="89">IF($A187="","",IFERROR(SUMIF(INDIRECT("'"&amp;$A187&amp;"'!A87:A92"),$B187,INDIRECT("'"&amp;$A187&amp;"'!V87:V92")),0))</f>
        <v/>
      </c>
      <c r="K187" s="199" t="str">
        <f t="shared" ref="K187:K200" si="90">IF($A187="","",IFERROR(J187/E187,0))</f>
        <v/>
      </c>
    </row>
    <row r="188" spans="1:11" hidden="1">
      <c r="A188" s="196"/>
      <c r="B188" s="196" t="str">
        <f t="shared" si="81"/>
        <v/>
      </c>
      <c r="C188" s="104" t="str">
        <f t="shared" ca="1" si="82"/>
        <v/>
      </c>
      <c r="D188" s="180" t="str">
        <f t="shared" ca="1" si="83"/>
        <v/>
      </c>
      <c r="E188" s="181" t="str">
        <f t="shared" ca="1" si="84"/>
        <v/>
      </c>
      <c r="F188" s="197" t="str">
        <f t="shared" ca="1" si="85"/>
        <v/>
      </c>
      <c r="G188" s="197" t="str">
        <f t="shared" si="86"/>
        <v/>
      </c>
      <c r="H188" s="197" t="str">
        <f t="shared" ca="1" si="87"/>
        <v/>
      </c>
      <c r="I188" s="197" t="str">
        <f t="shared" si="88"/>
        <v/>
      </c>
      <c r="J188" s="198" t="str">
        <f t="shared" ca="1" si="89"/>
        <v/>
      </c>
      <c r="K188" s="199" t="str">
        <f t="shared" si="90"/>
        <v/>
      </c>
    </row>
    <row r="189" spans="1:11" hidden="1">
      <c r="A189" s="196"/>
      <c r="B189" s="196" t="str">
        <f t="shared" si="81"/>
        <v/>
      </c>
      <c r="C189" s="104" t="str">
        <f t="shared" ca="1" si="82"/>
        <v/>
      </c>
      <c r="D189" s="180" t="str">
        <f t="shared" ca="1" si="83"/>
        <v/>
      </c>
      <c r="E189" s="181" t="str">
        <f t="shared" ca="1" si="84"/>
        <v/>
      </c>
      <c r="F189" s="197" t="str">
        <f t="shared" ca="1" si="85"/>
        <v/>
      </c>
      <c r="G189" s="197" t="str">
        <f t="shared" si="86"/>
        <v/>
      </c>
      <c r="H189" s="197" t="str">
        <f t="shared" ca="1" si="87"/>
        <v/>
      </c>
      <c r="I189" s="197" t="str">
        <f t="shared" si="88"/>
        <v/>
      </c>
      <c r="J189" s="198" t="str">
        <f t="shared" ca="1" si="89"/>
        <v/>
      </c>
      <c r="K189" s="199" t="str">
        <f t="shared" si="90"/>
        <v/>
      </c>
    </row>
    <row r="190" spans="1:11" hidden="1">
      <c r="A190" s="196"/>
      <c r="B190" s="196" t="str">
        <f t="shared" si="81"/>
        <v/>
      </c>
      <c r="C190" s="104" t="str">
        <f t="shared" ca="1" si="82"/>
        <v/>
      </c>
      <c r="D190" s="180" t="str">
        <f t="shared" ca="1" si="83"/>
        <v/>
      </c>
      <c r="E190" s="181" t="str">
        <f t="shared" ca="1" si="84"/>
        <v/>
      </c>
      <c r="F190" s="197" t="str">
        <f t="shared" ca="1" si="85"/>
        <v/>
      </c>
      <c r="G190" s="197" t="str">
        <f t="shared" si="86"/>
        <v/>
      </c>
      <c r="H190" s="197" t="str">
        <f t="shared" ca="1" si="87"/>
        <v/>
      </c>
      <c r="I190" s="197" t="str">
        <f t="shared" si="88"/>
        <v/>
      </c>
      <c r="J190" s="198" t="str">
        <f t="shared" ca="1" si="89"/>
        <v/>
      </c>
      <c r="K190" s="199" t="str">
        <f t="shared" si="90"/>
        <v/>
      </c>
    </row>
    <row r="191" spans="1:11" hidden="1">
      <c r="A191" s="196"/>
      <c r="B191" s="196" t="str">
        <f t="shared" si="81"/>
        <v/>
      </c>
      <c r="C191" s="104" t="str">
        <f t="shared" ca="1" si="82"/>
        <v/>
      </c>
      <c r="D191" s="180" t="str">
        <f t="shared" ca="1" si="83"/>
        <v/>
      </c>
      <c r="E191" s="181" t="str">
        <f t="shared" ca="1" si="84"/>
        <v/>
      </c>
      <c r="F191" s="197" t="str">
        <f t="shared" ca="1" si="85"/>
        <v/>
      </c>
      <c r="G191" s="197" t="str">
        <f t="shared" si="86"/>
        <v/>
      </c>
      <c r="H191" s="197" t="str">
        <f t="shared" ca="1" si="87"/>
        <v/>
      </c>
      <c r="I191" s="197" t="str">
        <f t="shared" si="88"/>
        <v/>
      </c>
      <c r="J191" s="198" t="str">
        <f t="shared" ca="1" si="89"/>
        <v/>
      </c>
      <c r="K191" s="199" t="str">
        <f t="shared" si="90"/>
        <v/>
      </c>
    </row>
    <row r="192" spans="1:11" hidden="1">
      <c r="A192" s="196"/>
      <c r="B192" s="196" t="str">
        <f t="shared" si="81"/>
        <v/>
      </c>
      <c r="C192" s="104" t="str">
        <f t="shared" ca="1" si="82"/>
        <v/>
      </c>
      <c r="D192" s="180" t="str">
        <f t="shared" ca="1" si="83"/>
        <v/>
      </c>
      <c r="E192" s="181" t="str">
        <f t="shared" ca="1" si="84"/>
        <v/>
      </c>
      <c r="F192" s="197" t="str">
        <f t="shared" ca="1" si="85"/>
        <v/>
      </c>
      <c r="G192" s="197" t="str">
        <f t="shared" si="86"/>
        <v/>
      </c>
      <c r="H192" s="197" t="str">
        <f t="shared" ca="1" si="87"/>
        <v/>
      </c>
      <c r="I192" s="197" t="str">
        <f t="shared" si="88"/>
        <v/>
      </c>
      <c r="J192" s="198" t="str">
        <f t="shared" ca="1" si="89"/>
        <v/>
      </c>
      <c r="K192" s="199" t="str">
        <f t="shared" si="90"/>
        <v/>
      </c>
    </row>
    <row r="193" spans="1:11" hidden="1">
      <c r="A193" s="196"/>
      <c r="B193" s="196" t="str">
        <f t="shared" si="81"/>
        <v/>
      </c>
      <c r="C193" s="104" t="str">
        <f t="shared" ca="1" si="82"/>
        <v/>
      </c>
      <c r="D193" s="180" t="str">
        <f t="shared" ca="1" si="83"/>
        <v/>
      </c>
      <c r="E193" s="181" t="str">
        <f t="shared" ca="1" si="84"/>
        <v/>
      </c>
      <c r="F193" s="197" t="str">
        <f t="shared" ca="1" si="85"/>
        <v/>
      </c>
      <c r="G193" s="197" t="str">
        <f t="shared" si="86"/>
        <v/>
      </c>
      <c r="H193" s="197" t="str">
        <f t="shared" ca="1" si="87"/>
        <v/>
      </c>
      <c r="I193" s="197" t="str">
        <f t="shared" si="88"/>
        <v/>
      </c>
      <c r="J193" s="198" t="str">
        <f t="shared" ca="1" si="89"/>
        <v/>
      </c>
      <c r="K193" s="199" t="str">
        <f t="shared" si="90"/>
        <v/>
      </c>
    </row>
    <row r="194" spans="1:11" hidden="1">
      <c r="A194" s="196"/>
      <c r="B194" s="196" t="str">
        <f t="shared" si="81"/>
        <v/>
      </c>
      <c r="C194" s="104" t="str">
        <f t="shared" ca="1" si="82"/>
        <v/>
      </c>
      <c r="D194" s="180" t="str">
        <f t="shared" ca="1" si="83"/>
        <v/>
      </c>
      <c r="E194" s="181" t="str">
        <f t="shared" ca="1" si="84"/>
        <v/>
      </c>
      <c r="F194" s="197" t="str">
        <f t="shared" ca="1" si="85"/>
        <v/>
      </c>
      <c r="G194" s="197" t="str">
        <f t="shared" si="86"/>
        <v/>
      </c>
      <c r="H194" s="197" t="str">
        <f t="shared" ca="1" si="87"/>
        <v/>
      </c>
      <c r="I194" s="197" t="str">
        <f t="shared" si="88"/>
        <v/>
      </c>
      <c r="J194" s="198" t="str">
        <f t="shared" ca="1" si="89"/>
        <v/>
      </c>
      <c r="K194" s="199" t="str">
        <f t="shared" si="90"/>
        <v/>
      </c>
    </row>
    <row r="195" spans="1:11" hidden="1">
      <c r="A195" s="196"/>
      <c r="B195" s="196" t="str">
        <f t="shared" si="81"/>
        <v/>
      </c>
      <c r="C195" s="104" t="str">
        <f t="shared" ca="1" si="82"/>
        <v/>
      </c>
      <c r="D195" s="180" t="str">
        <f t="shared" ca="1" si="83"/>
        <v/>
      </c>
      <c r="E195" s="181" t="str">
        <f t="shared" ca="1" si="84"/>
        <v/>
      </c>
      <c r="F195" s="197" t="str">
        <f t="shared" ca="1" si="85"/>
        <v/>
      </c>
      <c r="G195" s="197" t="str">
        <f t="shared" si="86"/>
        <v/>
      </c>
      <c r="H195" s="197" t="str">
        <f t="shared" ca="1" si="87"/>
        <v/>
      </c>
      <c r="I195" s="197" t="str">
        <f t="shared" si="88"/>
        <v/>
      </c>
      <c r="J195" s="198" t="str">
        <f t="shared" ca="1" si="89"/>
        <v/>
      </c>
      <c r="K195" s="199" t="str">
        <f t="shared" si="90"/>
        <v/>
      </c>
    </row>
    <row r="196" spans="1:11" hidden="1">
      <c r="A196" s="196"/>
      <c r="B196" s="196" t="str">
        <f t="shared" si="81"/>
        <v/>
      </c>
      <c r="C196" s="104" t="str">
        <f t="shared" ca="1" si="82"/>
        <v/>
      </c>
      <c r="D196" s="180" t="str">
        <f t="shared" ca="1" si="83"/>
        <v/>
      </c>
      <c r="E196" s="181" t="str">
        <f t="shared" ca="1" si="84"/>
        <v/>
      </c>
      <c r="F196" s="197" t="str">
        <f t="shared" ca="1" si="85"/>
        <v/>
      </c>
      <c r="G196" s="197" t="str">
        <f t="shared" si="86"/>
        <v/>
      </c>
      <c r="H196" s="197" t="str">
        <f t="shared" ca="1" si="87"/>
        <v/>
      </c>
      <c r="I196" s="197" t="str">
        <f t="shared" si="88"/>
        <v/>
      </c>
      <c r="J196" s="198" t="str">
        <f t="shared" ca="1" si="89"/>
        <v/>
      </c>
      <c r="K196" s="199" t="str">
        <f t="shared" si="90"/>
        <v/>
      </c>
    </row>
    <row r="197" spans="1:11" hidden="1">
      <c r="A197" s="196"/>
      <c r="B197" s="196" t="str">
        <f t="shared" si="81"/>
        <v/>
      </c>
      <c r="C197" s="104" t="str">
        <f t="shared" ca="1" si="82"/>
        <v/>
      </c>
      <c r="D197" s="180" t="str">
        <f t="shared" ca="1" si="83"/>
        <v/>
      </c>
      <c r="E197" s="181" t="str">
        <f t="shared" ca="1" si="84"/>
        <v/>
      </c>
      <c r="F197" s="197" t="str">
        <f t="shared" ca="1" si="85"/>
        <v/>
      </c>
      <c r="G197" s="197" t="str">
        <f t="shared" si="86"/>
        <v/>
      </c>
      <c r="H197" s="197" t="str">
        <f t="shared" ca="1" si="87"/>
        <v/>
      </c>
      <c r="I197" s="197" t="str">
        <f t="shared" si="88"/>
        <v/>
      </c>
      <c r="J197" s="198" t="str">
        <f t="shared" ca="1" si="89"/>
        <v/>
      </c>
      <c r="K197" s="199" t="str">
        <f t="shared" si="90"/>
        <v/>
      </c>
    </row>
    <row r="198" spans="1:11" hidden="1">
      <c r="A198" s="196"/>
      <c r="B198" s="196" t="str">
        <f t="shared" si="81"/>
        <v/>
      </c>
      <c r="C198" s="104" t="str">
        <f t="shared" ca="1" si="82"/>
        <v/>
      </c>
      <c r="D198" s="180" t="str">
        <f t="shared" ca="1" si="83"/>
        <v/>
      </c>
      <c r="E198" s="181" t="str">
        <f t="shared" ca="1" si="84"/>
        <v/>
      </c>
      <c r="F198" s="197" t="str">
        <f t="shared" ca="1" si="85"/>
        <v/>
      </c>
      <c r="G198" s="197" t="str">
        <f t="shared" si="86"/>
        <v/>
      </c>
      <c r="H198" s="197" t="str">
        <f t="shared" ca="1" si="87"/>
        <v/>
      </c>
      <c r="I198" s="197" t="str">
        <f t="shared" si="88"/>
        <v/>
      </c>
      <c r="J198" s="198" t="str">
        <f t="shared" ca="1" si="89"/>
        <v/>
      </c>
      <c r="K198" s="199" t="str">
        <f t="shared" si="90"/>
        <v/>
      </c>
    </row>
    <row r="199" spans="1:11" hidden="1">
      <c r="A199" s="196"/>
      <c r="B199" s="196" t="str">
        <f t="shared" si="81"/>
        <v/>
      </c>
      <c r="C199" s="104" t="str">
        <f t="shared" ca="1" si="82"/>
        <v/>
      </c>
      <c r="D199" s="180" t="str">
        <f t="shared" ca="1" si="83"/>
        <v/>
      </c>
      <c r="E199" s="181" t="str">
        <f t="shared" ca="1" si="84"/>
        <v/>
      </c>
      <c r="F199" s="197" t="str">
        <f t="shared" ca="1" si="85"/>
        <v/>
      </c>
      <c r="G199" s="197" t="str">
        <f t="shared" si="86"/>
        <v/>
      </c>
      <c r="H199" s="197" t="str">
        <f t="shared" ca="1" si="87"/>
        <v/>
      </c>
      <c r="I199" s="197" t="str">
        <f t="shared" si="88"/>
        <v/>
      </c>
      <c r="J199" s="198" t="str">
        <f t="shared" ca="1" si="89"/>
        <v/>
      </c>
      <c r="K199" s="199" t="str">
        <f t="shared" si="90"/>
        <v/>
      </c>
    </row>
    <row r="200" spans="1:11" hidden="1">
      <c r="A200" s="196"/>
      <c r="B200" s="196" t="str">
        <f t="shared" si="81"/>
        <v/>
      </c>
      <c r="C200" s="104" t="str">
        <f t="shared" ca="1" si="82"/>
        <v/>
      </c>
      <c r="D200" s="180" t="str">
        <f t="shared" ca="1" si="83"/>
        <v/>
      </c>
      <c r="E200" s="181" t="str">
        <f t="shared" ca="1" si="84"/>
        <v/>
      </c>
      <c r="F200" s="197" t="str">
        <f t="shared" ca="1" si="85"/>
        <v/>
      </c>
      <c r="G200" s="197" t="str">
        <f t="shared" si="86"/>
        <v/>
      </c>
      <c r="H200" s="197" t="str">
        <f t="shared" ca="1" si="87"/>
        <v/>
      </c>
      <c r="I200" s="197" t="str">
        <f t="shared" si="88"/>
        <v/>
      </c>
      <c r="J200" s="198" t="str">
        <f t="shared" ca="1" si="89"/>
        <v/>
      </c>
      <c r="K200" s="199" t="str">
        <f t="shared" si="90"/>
        <v/>
      </c>
    </row>
    <row r="201" spans="1:11" hidden="1">
      <c r="A201" s="196"/>
      <c r="B201" s="196" t="str">
        <f t="shared" ref="B201:B231" si="91">IF($A201="","","1 Bedroom")</f>
        <v/>
      </c>
      <c r="C201" s="104" t="str">
        <f t="shared" ref="C201:C231" ca="1" si="92">IF($A201="","",IFERROR(INDIRECT("'"&amp;$A201&amp;"'!$B$14"),0))</f>
        <v/>
      </c>
      <c r="D201" s="180" t="str">
        <f t="shared" ref="D201:D231" ca="1" si="93">IF($A201="","",IFERROR(SUMIF(INDIRECT("'"&amp;$A201&amp;"'!A87:A92"),$B201,INDIRECT("'"&amp;$A201&amp;"'!F87:F92")),0))</f>
        <v/>
      </c>
      <c r="E201" s="181" t="str">
        <f t="shared" ref="E201:E231" ca="1" si="94">IF($A201="","",IFERROR(SUMIF(INDIRECT("'"&amp;$A201&amp;"'!A87:A92"),$B201,INDIRECT("'"&amp;$A201&amp;"'!G87:G92")),0))</f>
        <v/>
      </c>
      <c r="F201" s="197" t="str">
        <f t="shared" ref="F201:F231" ca="1" si="95">IF($A201="","",IFERROR(SUMIF(INDIRECT("'"&amp;$A201&amp;"'!A87:A92"),$B201,INDIRECT("'"&amp;$A201&amp;"'!I87:I92")),0))</f>
        <v/>
      </c>
      <c r="G201" s="197" t="str">
        <f t="shared" ref="G201:G231" si="96">IF($A201="","",H201-F201)</f>
        <v/>
      </c>
      <c r="H201" s="197" t="str">
        <f t="shared" ref="H201:H231" ca="1" si="97">IF($A201="","",IFERROR(SUMIF(INDIRECT("'"&amp;$A201&amp;"'!A87:A92"),$B201,INDIRECT("'"&amp;$A201&amp;"'!M87:M92")),0))</f>
        <v/>
      </c>
      <c r="I201" s="197" t="str">
        <f t="shared" ref="I201:I231" si="98">IF($A201="","",J201-H201)</f>
        <v/>
      </c>
      <c r="J201" s="198" t="str">
        <f t="shared" ref="J201:J231" ca="1" si="99">IF($A201="","",IFERROR(SUMIF(INDIRECT("'"&amp;$A201&amp;"'!A87:A92"),$B201,INDIRECT("'"&amp;$A201&amp;"'!V87:V92")),0))</f>
        <v/>
      </c>
      <c r="K201" s="199" t="str">
        <f t="shared" ref="K201:K231" si="100">IF($A201="","",IFERROR(J201/E201,0))</f>
        <v/>
      </c>
    </row>
    <row r="202" spans="1:11" hidden="1">
      <c r="A202" s="196"/>
      <c r="B202" s="196" t="str">
        <f t="shared" si="91"/>
        <v/>
      </c>
      <c r="C202" s="104" t="str">
        <f t="shared" ca="1" si="92"/>
        <v/>
      </c>
      <c r="D202" s="180" t="str">
        <f t="shared" ca="1" si="93"/>
        <v/>
      </c>
      <c r="E202" s="181" t="str">
        <f t="shared" ca="1" si="94"/>
        <v/>
      </c>
      <c r="F202" s="197" t="str">
        <f t="shared" ca="1" si="95"/>
        <v/>
      </c>
      <c r="G202" s="197" t="str">
        <f t="shared" si="96"/>
        <v/>
      </c>
      <c r="H202" s="197" t="str">
        <f t="shared" ca="1" si="97"/>
        <v/>
      </c>
      <c r="I202" s="197" t="str">
        <f t="shared" si="98"/>
        <v/>
      </c>
      <c r="J202" s="198" t="str">
        <f t="shared" ca="1" si="99"/>
        <v/>
      </c>
      <c r="K202" s="199" t="str">
        <f t="shared" si="100"/>
        <v/>
      </c>
    </row>
    <row r="203" spans="1:11" hidden="1">
      <c r="A203" s="196"/>
      <c r="B203" s="196" t="str">
        <f t="shared" si="91"/>
        <v/>
      </c>
      <c r="C203" s="104" t="str">
        <f t="shared" ca="1" si="92"/>
        <v/>
      </c>
      <c r="D203" s="180" t="str">
        <f t="shared" ca="1" si="93"/>
        <v/>
      </c>
      <c r="E203" s="181" t="str">
        <f t="shared" ca="1" si="94"/>
        <v/>
      </c>
      <c r="F203" s="197" t="str">
        <f t="shared" ca="1" si="95"/>
        <v/>
      </c>
      <c r="G203" s="197" t="str">
        <f t="shared" si="96"/>
        <v/>
      </c>
      <c r="H203" s="197" t="str">
        <f t="shared" ca="1" si="97"/>
        <v/>
      </c>
      <c r="I203" s="197" t="str">
        <f t="shared" si="98"/>
        <v/>
      </c>
      <c r="J203" s="198" t="str">
        <f t="shared" ca="1" si="99"/>
        <v/>
      </c>
      <c r="K203" s="199" t="str">
        <f t="shared" si="100"/>
        <v/>
      </c>
    </row>
    <row r="204" spans="1:11" hidden="1">
      <c r="A204" s="196"/>
      <c r="B204" s="196" t="str">
        <f t="shared" si="91"/>
        <v/>
      </c>
      <c r="C204" s="104" t="str">
        <f t="shared" ca="1" si="92"/>
        <v/>
      </c>
      <c r="D204" s="180" t="str">
        <f t="shared" ca="1" si="93"/>
        <v/>
      </c>
      <c r="E204" s="181" t="str">
        <f t="shared" ca="1" si="94"/>
        <v/>
      </c>
      <c r="F204" s="197" t="str">
        <f t="shared" ca="1" si="95"/>
        <v/>
      </c>
      <c r="G204" s="197" t="str">
        <f t="shared" si="96"/>
        <v/>
      </c>
      <c r="H204" s="197" t="str">
        <f t="shared" ca="1" si="97"/>
        <v/>
      </c>
      <c r="I204" s="197" t="str">
        <f t="shared" si="98"/>
        <v/>
      </c>
      <c r="J204" s="198" t="str">
        <f t="shared" ca="1" si="99"/>
        <v/>
      </c>
      <c r="K204" s="199" t="str">
        <f t="shared" si="100"/>
        <v/>
      </c>
    </row>
    <row r="205" spans="1:11" hidden="1">
      <c r="A205" s="196"/>
      <c r="B205" s="196" t="str">
        <f t="shared" si="91"/>
        <v/>
      </c>
      <c r="C205" s="104" t="str">
        <f t="shared" ca="1" si="92"/>
        <v/>
      </c>
      <c r="D205" s="180" t="str">
        <f t="shared" ca="1" si="93"/>
        <v/>
      </c>
      <c r="E205" s="181" t="str">
        <f t="shared" ca="1" si="94"/>
        <v/>
      </c>
      <c r="F205" s="197" t="str">
        <f t="shared" ca="1" si="95"/>
        <v/>
      </c>
      <c r="G205" s="197" t="str">
        <f t="shared" si="96"/>
        <v/>
      </c>
      <c r="H205" s="197" t="str">
        <f t="shared" ca="1" si="97"/>
        <v/>
      </c>
      <c r="I205" s="197" t="str">
        <f t="shared" si="98"/>
        <v/>
      </c>
      <c r="J205" s="198" t="str">
        <f t="shared" ca="1" si="99"/>
        <v/>
      </c>
      <c r="K205" s="199" t="str">
        <f t="shared" si="100"/>
        <v/>
      </c>
    </row>
    <row r="206" spans="1:11" hidden="1">
      <c r="A206" s="196"/>
      <c r="B206" s="196" t="str">
        <f t="shared" si="91"/>
        <v/>
      </c>
      <c r="C206" s="104" t="str">
        <f t="shared" ca="1" si="92"/>
        <v/>
      </c>
      <c r="D206" s="180" t="str">
        <f t="shared" ca="1" si="93"/>
        <v/>
      </c>
      <c r="E206" s="181" t="str">
        <f t="shared" ca="1" si="94"/>
        <v/>
      </c>
      <c r="F206" s="197" t="str">
        <f t="shared" ca="1" si="95"/>
        <v/>
      </c>
      <c r="G206" s="197" t="str">
        <f t="shared" si="96"/>
        <v/>
      </c>
      <c r="H206" s="197" t="str">
        <f t="shared" ca="1" si="97"/>
        <v/>
      </c>
      <c r="I206" s="197" t="str">
        <f t="shared" si="98"/>
        <v/>
      </c>
      <c r="J206" s="198" t="str">
        <f t="shared" ca="1" si="99"/>
        <v/>
      </c>
      <c r="K206" s="199" t="str">
        <f t="shared" si="100"/>
        <v/>
      </c>
    </row>
    <row r="207" spans="1:11" hidden="1">
      <c r="A207" s="196"/>
      <c r="B207" s="196" t="str">
        <f t="shared" si="91"/>
        <v/>
      </c>
      <c r="C207" s="104" t="str">
        <f t="shared" ca="1" si="92"/>
        <v/>
      </c>
      <c r="D207" s="180" t="str">
        <f t="shared" ca="1" si="93"/>
        <v/>
      </c>
      <c r="E207" s="181" t="str">
        <f t="shared" ca="1" si="94"/>
        <v/>
      </c>
      <c r="F207" s="197" t="str">
        <f t="shared" ca="1" si="95"/>
        <v/>
      </c>
      <c r="G207" s="197" t="str">
        <f t="shared" si="96"/>
        <v/>
      </c>
      <c r="H207" s="197" t="str">
        <f t="shared" ca="1" si="97"/>
        <v/>
      </c>
      <c r="I207" s="197" t="str">
        <f t="shared" si="98"/>
        <v/>
      </c>
      <c r="J207" s="198" t="str">
        <f t="shared" ca="1" si="99"/>
        <v/>
      </c>
      <c r="K207" s="199" t="str">
        <f t="shared" si="100"/>
        <v/>
      </c>
    </row>
    <row r="208" spans="1:11" hidden="1">
      <c r="A208" s="196"/>
      <c r="B208" s="196" t="str">
        <f t="shared" si="91"/>
        <v/>
      </c>
      <c r="C208" s="104" t="str">
        <f t="shared" ca="1" si="92"/>
        <v/>
      </c>
      <c r="D208" s="180" t="str">
        <f t="shared" ca="1" si="93"/>
        <v/>
      </c>
      <c r="E208" s="181" t="str">
        <f t="shared" ca="1" si="94"/>
        <v/>
      </c>
      <c r="F208" s="197" t="str">
        <f t="shared" ca="1" si="95"/>
        <v/>
      </c>
      <c r="G208" s="197" t="str">
        <f t="shared" si="96"/>
        <v/>
      </c>
      <c r="H208" s="197" t="str">
        <f t="shared" ca="1" si="97"/>
        <v/>
      </c>
      <c r="I208" s="197" t="str">
        <f t="shared" si="98"/>
        <v/>
      </c>
      <c r="J208" s="198" t="str">
        <f t="shared" ca="1" si="99"/>
        <v/>
      </c>
      <c r="K208" s="199" t="str">
        <f t="shared" si="100"/>
        <v/>
      </c>
    </row>
    <row r="209" spans="1:11" hidden="1">
      <c r="A209" s="196"/>
      <c r="B209" s="196" t="str">
        <f t="shared" si="91"/>
        <v/>
      </c>
      <c r="C209" s="104" t="str">
        <f t="shared" ca="1" si="92"/>
        <v/>
      </c>
      <c r="D209" s="180" t="str">
        <f t="shared" ca="1" si="93"/>
        <v/>
      </c>
      <c r="E209" s="181" t="str">
        <f t="shared" ca="1" si="94"/>
        <v/>
      </c>
      <c r="F209" s="197" t="str">
        <f t="shared" ca="1" si="95"/>
        <v/>
      </c>
      <c r="G209" s="197" t="str">
        <f t="shared" si="96"/>
        <v/>
      </c>
      <c r="H209" s="197" t="str">
        <f t="shared" ca="1" si="97"/>
        <v/>
      </c>
      <c r="I209" s="197" t="str">
        <f t="shared" si="98"/>
        <v/>
      </c>
      <c r="J209" s="198" t="str">
        <f t="shared" ca="1" si="99"/>
        <v/>
      </c>
      <c r="K209" s="199" t="str">
        <f t="shared" si="100"/>
        <v/>
      </c>
    </row>
    <row r="210" spans="1:11" hidden="1">
      <c r="A210" s="196"/>
      <c r="B210" s="196" t="str">
        <f t="shared" si="91"/>
        <v/>
      </c>
      <c r="C210" s="104" t="str">
        <f t="shared" ca="1" si="92"/>
        <v/>
      </c>
      <c r="D210" s="180" t="str">
        <f t="shared" ca="1" si="93"/>
        <v/>
      </c>
      <c r="E210" s="181" t="str">
        <f t="shared" ca="1" si="94"/>
        <v/>
      </c>
      <c r="F210" s="197" t="str">
        <f t="shared" ca="1" si="95"/>
        <v/>
      </c>
      <c r="G210" s="197" t="str">
        <f t="shared" si="96"/>
        <v/>
      </c>
      <c r="H210" s="197" t="str">
        <f t="shared" ca="1" si="97"/>
        <v/>
      </c>
      <c r="I210" s="197" t="str">
        <f t="shared" si="98"/>
        <v/>
      </c>
      <c r="J210" s="198" t="str">
        <f t="shared" ca="1" si="99"/>
        <v/>
      </c>
      <c r="K210" s="199" t="str">
        <f t="shared" si="100"/>
        <v/>
      </c>
    </row>
    <row r="211" spans="1:11" hidden="1">
      <c r="A211" s="196"/>
      <c r="B211" s="196" t="str">
        <f t="shared" si="91"/>
        <v/>
      </c>
      <c r="C211" s="104" t="str">
        <f t="shared" ca="1" si="92"/>
        <v/>
      </c>
      <c r="D211" s="180" t="str">
        <f t="shared" ca="1" si="93"/>
        <v/>
      </c>
      <c r="E211" s="181" t="str">
        <f t="shared" ca="1" si="94"/>
        <v/>
      </c>
      <c r="F211" s="197" t="str">
        <f t="shared" ca="1" si="95"/>
        <v/>
      </c>
      <c r="G211" s="197" t="str">
        <f t="shared" si="96"/>
        <v/>
      </c>
      <c r="H211" s="197" t="str">
        <f t="shared" ca="1" si="97"/>
        <v/>
      </c>
      <c r="I211" s="197" t="str">
        <f t="shared" si="98"/>
        <v/>
      </c>
      <c r="J211" s="198" t="str">
        <f t="shared" ca="1" si="99"/>
        <v/>
      </c>
      <c r="K211" s="199" t="str">
        <f t="shared" si="100"/>
        <v/>
      </c>
    </row>
    <row r="212" spans="1:11" hidden="1">
      <c r="A212" s="196"/>
      <c r="B212" s="196" t="str">
        <f t="shared" si="91"/>
        <v/>
      </c>
      <c r="C212" s="104" t="str">
        <f t="shared" ca="1" si="92"/>
        <v/>
      </c>
      <c r="D212" s="180" t="str">
        <f t="shared" ca="1" si="93"/>
        <v/>
      </c>
      <c r="E212" s="181" t="str">
        <f t="shared" ca="1" si="94"/>
        <v/>
      </c>
      <c r="F212" s="197" t="str">
        <f t="shared" ca="1" si="95"/>
        <v/>
      </c>
      <c r="G212" s="197" t="str">
        <f t="shared" si="96"/>
        <v/>
      </c>
      <c r="H212" s="197" t="str">
        <f t="shared" ca="1" si="97"/>
        <v/>
      </c>
      <c r="I212" s="197" t="str">
        <f t="shared" si="98"/>
        <v/>
      </c>
      <c r="J212" s="198" t="str">
        <f t="shared" ca="1" si="99"/>
        <v/>
      </c>
      <c r="K212" s="199" t="str">
        <f t="shared" si="100"/>
        <v/>
      </c>
    </row>
    <row r="213" spans="1:11" hidden="1">
      <c r="A213" s="196"/>
      <c r="B213" s="196" t="str">
        <f t="shared" si="91"/>
        <v/>
      </c>
      <c r="C213" s="104" t="str">
        <f t="shared" ca="1" si="92"/>
        <v/>
      </c>
      <c r="D213" s="180" t="str">
        <f t="shared" ca="1" si="93"/>
        <v/>
      </c>
      <c r="E213" s="181" t="str">
        <f t="shared" ca="1" si="94"/>
        <v/>
      </c>
      <c r="F213" s="197" t="str">
        <f t="shared" ca="1" si="95"/>
        <v/>
      </c>
      <c r="G213" s="197" t="str">
        <f t="shared" si="96"/>
        <v/>
      </c>
      <c r="H213" s="197" t="str">
        <f t="shared" ca="1" si="97"/>
        <v/>
      </c>
      <c r="I213" s="197" t="str">
        <f t="shared" si="98"/>
        <v/>
      </c>
      <c r="J213" s="198" t="str">
        <f t="shared" ca="1" si="99"/>
        <v/>
      </c>
      <c r="K213" s="199" t="str">
        <f t="shared" si="100"/>
        <v/>
      </c>
    </row>
    <row r="214" spans="1:11" hidden="1">
      <c r="A214" s="196"/>
      <c r="B214" s="196" t="str">
        <f t="shared" si="91"/>
        <v/>
      </c>
      <c r="C214" s="104" t="str">
        <f t="shared" ca="1" si="92"/>
        <v/>
      </c>
      <c r="D214" s="180" t="str">
        <f t="shared" ca="1" si="93"/>
        <v/>
      </c>
      <c r="E214" s="181" t="str">
        <f t="shared" ca="1" si="94"/>
        <v/>
      </c>
      <c r="F214" s="197" t="str">
        <f t="shared" ca="1" si="95"/>
        <v/>
      </c>
      <c r="G214" s="197" t="str">
        <f t="shared" si="96"/>
        <v/>
      </c>
      <c r="H214" s="197" t="str">
        <f t="shared" ca="1" si="97"/>
        <v/>
      </c>
      <c r="I214" s="197" t="str">
        <f t="shared" si="98"/>
        <v/>
      </c>
      <c r="J214" s="198" t="str">
        <f t="shared" ca="1" si="99"/>
        <v/>
      </c>
      <c r="K214" s="199" t="str">
        <f t="shared" si="100"/>
        <v/>
      </c>
    </row>
    <row r="215" spans="1:11" hidden="1">
      <c r="A215" s="196"/>
      <c r="B215" s="196" t="str">
        <f t="shared" si="91"/>
        <v/>
      </c>
      <c r="C215" s="104" t="str">
        <f t="shared" ca="1" si="92"/>
        <v/>
      </c>
      <c r="D215" s="180" t="str">
        <f t="shared" ca="1" si="93"/>
        <v/>
      </c>
      <c r="E215" s="181" t="str">
        <f t="shared" ca="1" si="94"/>
        <v/>
      </c>
      <c r="F215" s="197" t="str">
        <f t="shared" ca="1" si="95"/>
        <v/>
      </c>
      <c r="G215" s="197" t="str">
        <f t="shared" si="96"/>
        <v/>
      </c>
      <c r="H215" s="197" t="str">
        <f t="shared" ca="1" si="97"/>
        <v/>
      </c>
      <c r="I215" s="197" t="str">
        <f t="shared" si="98"/>
        <v/>
      </c>
      <c r="J215" s="198" t="str">
        <f t="shared" ca="1" si="99"/>
        <v/>
      </c>
      <c r="K215" s="199" t="str">
        <f t="shared" si="100"/>
        <v/>
      </c>
    </row>
    <row r="216" spans="1:11" hidden="1">
      <c r="A216" s="196"/>
      <c r="B216" s="196" t="str">
        <f t="shared" si="91"/>
        <v/>
      </c>
      <c r="C216" s="104" t="str">
        <f t="shared" ca="1" si="92"/>
        <v/>
      </c>
      <c r="D216" s="180" t="str">
        <f t="shared" ca="1" si="93"/>
        <v/>
      </c>
      <c r="E216" s="181" t="str">
        <f t="shared" ca="1" si="94"/>
        <v/>
      </c>
      <c r="F216" s="197" t="str">
        <f t="shared" ca="1" si="95"/>
        <v/>
      </c>
      <c r="G216" s="197" t="str">
        <f t="shared" si="96"/>
        <v/>
      </c>
      <c r="H216" s="197" t="str">
        <f t="shared" ca="1" si="97"/>
        <v/>
      </c>
      <c r="I216" s="197" t="str">
        <f t="shared" si="98"/>
        <v/>
      </c>
      <c r="J216" s="198" t="str">
        <f t="shared" ca="1" si="99"/>
        <v/>
      </c>
      <c r="K216" s="199" t="str">
        <f t="shared" si="100"/>
        <v/>
      </c>
    </row>
    <row r="217" spans="1:11" hidden="1">
      <c r="A217" s="196"/>
      <c r="B217" s="196" t="str">
        <f t="shared" si="91"/>
        <v/>
      </c>
      <c r="C217" s="104" t="str">
        <f t="shared" ca="1" si="92"/>
        <v/>
      </c>
      <c r="D217" s="180" t="str">
        <f t="shared" ca="1" si="93"/>
        <v/>
      </c>
      <c r="E217" s="181" t="str">
        <f t="shared" ca="1" si="94"/>
        <v/>
      </c>
      <c r="F217" s="197" t="str">
        <f t="shared" ca="1" si="95"/>
        <v/>
      </c>
      <c r="G217" s="197" t="str">
        <f t="shared" si="96"/>
        <v/>
      </c>
      <c r="H217" s="197" t="str">
        <f t="shared" ca="1" si="97"/>
        <v/>
      </c>
      <c r="I217" s="197" t="str">
        <f t="shared" si="98"/>
        <v/>
      </c>
      <c r="J217" s="198" t="str">
        <f t="shared" ca="1" si="99"/>
        <v/>
      </c>
      <c r="K217" s="199" t="str">
        <f t="shared" si="100"/>
        <v/>
      </c>
    </row>
    <row r="218" spans="1:11" hidden="1">
      <c r="A218" s="196"/>
      <c r="B218" s="196" t="str">
        <f t="shared" si="91"/>
        <v/>
      </c>
      <c r="C218" s="104" t="str">
        <f t="shared" ca="1" si="92"/>
        <v/>
      </c>
      <c r="D218" s="180" t="str">
        <f t="shared" ca="1" si="93"/>
        <v/>
      </c>
      <c r="E218" s="181" t="str">
        <f t="shared" ca="1" si="94"/>
        <v/>
      </c>
      <c r="F218" s="197" t="str">
        <f t="shared" ca="1" si="95"/>
        <v/>
      </c>
      <c r="G218" s="197" t="str">
        <f t="shared" si="96"/>
        <v/>
      </c>
      <c r="H218" s="197" t="str">
        <f t="shared" ca="1" si="97"/>
        <v/>
      </c>
      <c r="I218" s="197" t="str">
        <f t="shared" si="98"/>
        <v/>
      </c>
      <c r="J218" s="198" t="str">
        <f t="shared" ca="1" si="99"/>
        <v/>
      </c>
      <c r="K218" s="199" t="str">
        <f t="shared" si="100"/>
        <v/>
      </c>
    </row>
    <row r="219" spans="1:11" hidden="1">
      <c r="A219" s="196"/>
      <c r="B219" s="196" t="str">
        <f t="shared" si="91"/>
        <v/>
      </c>
      <c r="C219" s="104" t="str">
        <f t="shared" ca="1" si="92"/>
        <v/>
      </c>
      <c r="D219" s="180" t="str">
        <f t="shared" ca="1" si="93"/>
        <v/>
      </c>
      <c r="E219" s="181" t="str">
        <f t="shared" ca="1" si="94"/>
        <v/>
      </c>
      <c r="F219" s="197" t="str">
        <f t="shared" ca="1" si="95"/>
        <v/>
      </c>
      <c r="G219" s="197" t="str">
        <f t="shared" si="96"/>
        <v/>
      </c>
      <c r="H219" s="197" t="str">
        <f t="shared" ca="1" si="97"/>
        <v/>
      </c>
      <c r="I219" s="197" t="str">
        <f t="shared" si="98"/>
        <v/>
      </c>
      <c r="J219" s="198" t="str">
        <f t="shared" ca="1" si="99"/>
        <v/>
      </c>
      <c r="K219" s="199" t="str">
        <f t="shared" si="100"/>
        <v/>
      </c>
    </row>
    <row r="220" spans="1:11" hidden="1">
      <c r="A220" s="196"/>
      <c r="B220" s="196" t="str">
        <f t="shared" si="91"/>
        <v/>
      </c>
      <c r="C220" s="104" t="str">
        <f t="shared" ca="1" si="92"/>
        <v/>
      </c>
      <c r="D220" s="180" t="str">
        <f t="shared" ca="1" si="93"/>
        <v/>
      </c>
      <c r="E220" s="181" t="str">
        <f t="shared" ca="1" si="94"/>
        <v/>
      </c>
      <c r="F220" s="197" t="str">
        <f t="shared" ca="1" si="95"/>
        <v/>
      </c>
      <c r="G220" s="197" t="str">
        <f t="shared" si="96"/>
        <v/>
      </c>
      <c r="H220" s="197" t="str">
        <f t="shared" ca="1" si="97"/>
        <v/>
      </c>
      <c r="I220" s="197" t="str">
        <f t="shared" si="98"/>
        <v/>
      </c>
      <c r="J220" s="198" t="str">
        <f t="shared" ca="1" si="99"/>
        <v/>
      </c>
      <c r="K220" s="199" t="str">
        <f t="shared" si="100"/>
        <v/>
      </c>
    </row>
    <row r="221" spans="1:11" hidden="1">
      <c r="A221" s="196"/>
      <c r="B221" s="196" t="str">
        <f t="shared" si="91"/>
        <v/>
      </c>
      <c r="C221" s="104" t="str">
        <f t="shared" ca="1" si="92"/>
        <v/>
      </c>
      <c r="D221" s="180" t="str">
        <f t="shared" ca="1" si="93"/>
        <v/>
      </c>
      <c r="E221" s="181" t="str">
        <f t="shared" ca="1" si="94"/>
        <v/>
      </c>
      <c r="F221" s="197" t="str">
        <f t="shared" ca="1" si="95"/>
        <v/>
      </c>
      <c r="G221" s="197" t="str">
        <f t="shared" si="96"/>
        <v/>
      </c>
      <c r="H221" s="197" t="str">
        <f t="shared" ca="1" si="97"/>
        <v/>
      </c>
      <c r="I221" s="197" t="str">
        <f t="shared" si="98"/>
        <v/>
      </c>
      <c r="J221" s="198" t="str">
        <f t="shared" ca="1" si="99"/>
        <v/>
      </c>
      <c r="K221" s="199" t="str">
        <f t="shared" si="100"/>
        <v/>
      </c>
    </row>
    <row r="222" spans="1:11" hidden="1">
      <c r="A222" s="196"/>
      <c r="B222" s="196" t="str">
        <f t="shared" si="91"/>
        <v/>
      </c>
      <c r="C222" s="104" t="str">
        <f t="shared" ca="1" si="92"/>
        <v/>
      </c>
      <c r="D222" s="180" t="str">
        <f t="shared" ca="1" si="93"/>
        <v/>
      </c>
      <c r="E222" s="181" t="str">
        <f t="shared" ca="1" si="94"/>
        <v/>
      </c>
      <c r="F222" s="197" t="str">
        <f t="shared" ca="1" si="95"/>
        <v/>
      </c>
      <c r="G222" s="197" t="str">
        <f t="shared" si="96"/>
        <v/>
      </c>
      <c r="H222" s="197" t="str">
        <f t="shared" ca="1" si="97"/>
        <v/>
      </c>
      <c r="I222" s="197" t="str">
        <f t="shared" si="98"/>
        <v/>
      </c>
      <c r="J222" s="198" t="str">
        <f t="shared" ca="1" si="99"/>
        <v/>
      </c>
      <c r="K222" s="199" t="str">
        <f t="shared" si="100"/>
        <v/>
      </c>
    </row>
    <row r="223" spans="1:11" hidden="1">
      <c r="A223" s="196"/>
      <c r="B223" s="196" t="str">
        <f t="shared" si="91"/>
        <v/>
      </c>
      <c r="C223" s="104" t="str">
        <f t="shared" ca="1" si="92"/>
        <v/>
      </c>
      <c r="D223" s="180" t="str">
        <f t="shared" ca="1" si="93"/>
        <v/>
      </c>
      <c r="E223" s="181" t="str">
        <f t="shared" ca="1" si="94"/>
        <v/>
      </c>
      <c r="F223" s="197" t="str">
        <f t="shared" ca="1" si="95"/>
        <v/>
      </c>
      <c r="G223" s="197" t="str">
        <f t="shared" si="96"/>
        <v/>
      </c>
      <c r="H223" s="197" t="str">
        <f t="shared" ca="1" si="97"/>
        <v/>
      </c>
      <c r="I223" s="197" t="str">
        <f t="shared" si="98"/>
        <v/>
      </c>
      <c r="J223" s="198" t="str">
        <f t="shared" ca="1" si="99"/>
        <v/>
      </c>
      <c r="K223" s="199" t="str">
        <f t="shared" si="100"/>
        <v/>
      </c>
    </row>
    <row r="224" spans="1:11" hidden="1">
      <c r="A224" s="196"/>
      <c r="B224" s="196" t="str">
        <f t="shared" si="91"/>
        <v/>
      </c>
      <c r="C224" s="104" t="str">
        <f t="shared" ca="1" si="92"/>
        <v/>
      </c>
      <c r="D224" s="180" t="str">
        <f t="shared" ca="1" si="93"/>
        <v/>
      </c>
      <c r="E224" s="181" t="str">
        <f t="shared" ca="1" si="94"/>
        <v/>
      </c>
      <c r="F224" s="197" t="str">
        <f t="shared" ca="1" si="95"/>
        <v/>
      </c>
      <c r="G224" s="197" t="str">
        <f t="shared" si="96"/>
        <v/>
      </c>
      <c r="H224" s="197" t="str">
        <f t="shared" ca="1" si="97"/>
        <v/>
      </c>
      <c r="I224" s="197" t="str">
        <f t="shared" si="98"/>
        <v/>
      </c>
      <c r="J224" s="198" t="str">
        <f t="shared" ca="1" si="99"/>
        <v/>
      </c>
      <c r="K224" s="199" t="str">
        <f t="shared" si="100"/>
        <v/>
      </c>
    </row>
    <row r="225" spans="1:11" hidden="1">
      <c r="A225" s="196"/>
      <c r="B225" s="196" t="str">
        <f t="shared" si="91"/>
        <v/>
      </c>
      <c r="C225" s="104" t="str">
        <f t="shared" ca="1" si="92"/>
        <v/>
      </c>
      <c r="D225" s="180" t="str">
        <f t="shared" ca="1" si="93"/>
        <v/>
      </c>
      <c r="E225" s="181" t="str">
        <f t="shared" ca="1" si="94"/>
        <v/>
      </c>
      <c r="F225" s="197" t="str">
        <f t="shared" ca="1" si="95"/>
        <v/>
      </c>
      <c r="G225" s="197" t="str">
        <f t="shared" si="96"/>
        <v/>
      </c>
      <c r="H225" s="197" t="str">
        <f t="shared" ca="1" si="97"/>
        <v/>
      </c>
      <c r="I225" s="197" t="str">
        <f t="shared" si="98"/>
        <v/>
      </c>
      <c r="J225" s="198" t="str">
        <f t="shared" ca="1" si="99"/>
        <v/>
      </c>
      <c r="K225" s="199" t="str">
        <f t="shared" si="100"/>
        <v/>
      </c>
    </row>
    <row r="226" spans="1:11" hidden="1">
      <c r="A226" s="196"/>
      <c r="B226" s="196" t="str">
        <f t="shared" si="91"/>
        <v/>
      </c>
      <c r="C226" s="104" t="str">
        <f t="shared" ca="1" si="92"/>
        <v/>
      </c>
      <c r="D226" s="180" t="str">
        <f t="shared" ca="1" si="93"/>
        <v/>
      </c>
      <c r="E226" s="181" t="str">
        <f t="shared" ca="1" si="94"/>
        <v/>
      </c>
      <c r="F226" s="197" t="str">
        <f t="shared" ca="1" si="95"/>
        <v/>
      </c>
      <c r="G226" s="197" t="str">
        <f t="shared" si="96"/>
        <v/>
      </c>
      <c r="H226" s="197" t="str">
        <f t="shared" ca="1" si="97"/>
        <v/>
      </c>
      <c r="I226" s="197" t="str">
        <f t="shared" si="98"/>
        <v/>
      </c>
      <c r="J226" s="198" t="str">
        <f t="shared" ca="1" si="99"/>
        <v/>
      </c>
      <c r="K226" s="199" t="str">
        <f t="shared" si="100"/>
        <v/>
      </c>
    </row>
    <row r="227" spans="1:11" hidden="1">
      <c r="A227" s="196"/>
      <c r="B227" s="196" t="str">
        <f t="shared" si="91"/>
        <v/>
      </c>
      <c r="C227" s="104" t="str">
        <f t="shared" ca="1" si="92"/>
        <v/>
      </c>
      <c r="D227" s="180" t="str">
        <f t="shared" ca="1" si="93"/>
        <v/>
      </c>
      <c r="E227" s="181" t="str">
        <f t="shared" ca="1" si="94"/>
        <v/>
      </c>
      <c r="F227" s="197" t="str">
        <f t="shared" ca="1" si="95"/>
        <v/>
      </c>
      <c r="G227" s="197" t="str">
        <f t="shared" si="96"/>
        <v/>
      </c>
      <c r="H227" s="197" t="str">
        <f t="shared" ca="1" si="97"/>
        <v/>
      </c>
      <c r="I227" s="197" t="str">
        <f t="shared" si="98"/>
        <v/>
      </c>
      <c r="J227" s="198" t="str">
        <f t="shared" ca="1" si="99"/>
        <v/>
      </c>
      <c r="K227" s="199" t="str">
        <f t="shared" si="100"/>
        <v/>
      </c>
    </row>
    <row r="228" spans="1:11" hidden="1">
      <c r="A228" s="196"/>
      <c r="B228" s="196" t="str">
        <f t="shared" si="91"/>
        <v/>
      </c>
      <c r="C228" s="104" t="str">
        <f t="shared" ca="1" si="92"/>
        <v/>
      </c>
      <c r="D228" s="180" t="str">
        <f t="shared" ca="1" si="93"/>
        <v/>
      </c>
      <c r="E228" s="181" t="str">
        <f t="shared" ca="1" si="94"/>
        <v/>
      </c>
      <c r="F228" s="197" t="str">
        <f t="shared" ca="1" si="95"/>
        <v/>
      </c>
      <c r="G228" s="197" t="str">
        <f t="shared" si="96"/>
        <v/>
      </c>
      <c r="H228" s="197" t="str">
        <f t="shared" ca="1" si="97"/>
        <v/>
      </c>
      <c r="I228" s="197" t="str">
        <f t="shared" si="98"/>
        <v/>
      </c>
      <c r="J228" s="198" t="str">
        <f t="shared" ca="1" si="99"/>
        <v/>
      </c>
      <c r="K228" s="199" t="str">
        <f t="shared" si="100"/>
        <v/>
      </c>
    </row>
    <row r="229" spans="1:11" hidden="1">
      <c r="A229" s="196"/>
      <c r="B229" s="196" t="str">
        <f t="shared" si="91"/>
        <v/>
      </c>
      <c r="C229" s="104" t="str">
        <f t="shared" ca="1" si="92"/>
        <v/>
      </c>
      <c r="D229" s="180" t="str">
        <f t="shared" ca="1" si="93"/>
        <v/>
      </c>
      <c r="E229" s="181" t="str">
        <f t="shared" ca="1" si="94"/>
        <v/>
      </c>
      <c r="F229" s="197" t="str">
        <f t="shared" ca="1" si="95"/>
        <v/>
      </c>
      <c r="G229" s="197" t="str">
        <f t="shared" si="96"/>
        <v/>
      </c>
      <c r="H229" s="197" t="str">
        <f t="shared" ca="1" si="97"/>
        <v/>
      </c>
      <c r="I229" s="197" t="str">
        <f t="shared" si="98"/>
        <v/>
      </c>
      <c r="J229" s="198" t="str">
        <f t="shared" ca="1" si="99"/>
        <v/>
      </c>
      <c r="K229" s="199" t="str">
        <f t="shared" si="100"/>
        <v/>
      </c>
    </row>
    <row r="230" spans="1:11" hidden="1">
      <c r="B230" s="196" t="str">
        <f t="shared" si="91"/>
        <v/>
      </c>
      <c r="C230" s="104" t="str">
        <f t="shared" ca="1" si="92"/>
        <v/>
      </c>
      <c r="D230" s="180" t="str">
        <f t="shared" ca="1" si="93"/>
        <v/>
      </c>
      <c r="E230" s="181" t="str">
        <f t="shared" ca="1" si="94"/>
        <v/>
      </c>
      <c r="F230" s="197" t="str">
        <f t="shared" ca="1" si="95"/>
        <v/>
      </c>
      <c r="G230" s="197" t="str">
        <f t="shared" si="96"/>
        <v/>
      </c>
      <c r="H230" s="197" t="str">
        <f t="shared" ca="1" si="97"/>
        <v/>
      </c>
      <c r="I230" s="197" t="str">
        <f t="shared" si="98"/>
        <v/>
      </c>
      <c r="J230" s="198" t="str">
        <f t="shared" ca="1" si="99"/>
        <v/>
      </c>
      <c r="K230" s="199" t="str">
        <f t="shared" si="100"/>
        <v/>
      </c>
    </row>
    <row r="231" spans="1:11" hidden="1">
      <c r="A231" s="4"/>
      <c r="B231" s="196" t="str">
        <f t="shared" si="91"/>
        <v/>
      </c>
      <c r="C231" s="104" t="str">
        <f t="shared" ca="1" si="92"/>
        <v/>
      </c>
      <c r="D231" s="180" t="str">
        <f t="shared" ca="1" si="93"/>
        <v/>
      </c>
      <c r="E231" s="181" t="str">
        <f t="shared" ca="1" si="94"/>
        <v/>
      </c>
      <c r="F231" s="197" t="str">
        <f t="shared" ca="1" si="95"/>
        <v/>
      </c>
      <c r="G231" s="197" t="str">
        <f t="shared" si="96"/>
        <v/>
      </c>
      <c r="H231" s="197" t="str">
        <f t="shared" ca="1" si="97"/>
        <v/>
      </c>
      <c r="I231" s="197" t="str">
        <f t="shared" si="98"/>
        <v/>
      </c>
      <c r="J231" s="198" t="str">
        <f t="shared" ca="1" si="99"/>
        <v/>
      </c>
      <c r="K231" s="199" t="str">
        <f t="shared" si="100"/>
        <v/>
      </c>
    </row>
    <row r="232" spans="1:11">
      <c r="A232" s="241" t="s">
        <v>261</v>
      </c>
      <c r="B232" s="241"/>
      <c r="C232" s="241"/>
      <c r="D232" s="242">
        <f ca="1">SUM(D137:D231)</f>
        <v>156</v>
      </c>
      <c r="E232" s="242">
        <f ca="1">IFERROR(SUMPRODUCT(D137:D231,$E137:$E231)/$D232,0)</f>
        <v>560.61538461538464</v>
      </c>
      <c r="F232" s="243">
        <f ca="1">IFERROR(SUMPRODUCT(F137:F231,$D137:$D231)/$D232,0)</f>
        <v>1380.7051282051282</v>
      </c>
      <c r="G232" s="243">
        <f ca="1">IFERROR(SUMPRODUCT(G137:G231,$D137:$D231)/$D232,0)</f>
        <v>0</v>
      </c>
      <c r="H232" s="243">
        <f ca="1">IFERROR(SUMPRODUCT(H137:H231,$D137:$D231)/$D232,0)</f>
        <v>1380.7051282051282</v>
      </c>
      <c r="I232" s="243">
        <f ca="1">IFERROR(SUMPRODUCT(I137:I231,$D137:$D231)/$D232,0)</f>
        <v>-52.019230769230766</v>
      </c>
      <c r="J232" s="244">
        <f ca="1">IFERROR(SUMPRODUCT(J137:J231,$D137:$D231)/$D232,0)</f>
        <v>1328.6858974358975</v>
      </c>
      <c r="K232" s="245">
        <f ca="1">IFERROR(J232/$E232,0)</f>
        <v>2.3700489388949872</v>
      </c>
    </row>
    <row r="233" spans="1:11">
      <c r="D233" s="101"/>
      <c r="E233" s="181"/>
      <c r="F233" s="182"/>
      <c r="G233" s="182"/>
      <c r="H233" s="182"/>
      <c r="I233" s="182"/>
      <c r="J233" s="137"/>
      <c r="K233" s="183"/>
    </row>
    <row r="234" spans="1:11">
      <c r="A234" s="191" t="s">
        <v>107</v>
      </c>
      <c r="B234" s="191"/>
      <c r="C234" s="191"/>
      <c r="D234" s="192"/>
      <c r="E234" s="192"/>
      <c r="F234" s="193"/>
      <c r="G234" s="193"/>
      <c r="H234" s="193"/>
      <c r="I234" s="193"/>
      <c r="J234" s="194"/>
      <c r="K234" s="195"/>
    </row>
    <row r="235" spans="1:11">
      <c r="A235" s="185" t="s">
        <v>21</v>
      </c>
      <c r="B235" s="196" t="str">
        <f t="shared" ref="B235:B242" si="101">IF($A235="","","2 Bedroom")</f>
        <v>2 Bedroom</v>
      </c>
      <c r="C235" s="104">
        <f t="shared" ref="C235:C242" ca="1" si="102">IF($A235="","",IFERROR(INDIRECT("'"&amp;$A235&amp;"'!$B$14"),0))</f>
        <v>3</v>
      </c>
      <c r="D235" s="180">
        <f t="shared" ref="D235:D242" ca="1" si="103">IF($A235="","",IFERROR(SUMIF(INDIRECT("'"&amp;$A235&amp;"'!A87:A92"),$B235,INDIRECT("'"&amp;$A235&amp;"'!F87:F92")),0))</f>
        <v>51</v>
      </c>
      <c r="E235" s="181">
        <f t="shared" ref="E235:E242" ca="1" si="104">IF($A235="","",IFERROR(SUMIF(INDIRECT("'"&amp;$A235&amp;"'!A87:A92"),$B235,INDIRECT("'"&amp;$A235&amp;"'!G87:G92")),0))</f>
        <v>780.29411764705878</v>
      </c>
      <c r="F235" s="197" cm="1">
        <f t="array" aca="1" ref="F235" ca="1">IF($A235="","",IFERROR(SUMPRODUCT($F$4:$F$33,$D$4:$D$33,--($A$4:$A$33=$B235)/$D235),0))</f>
        <v>0</v>
      </c>
      <c r="G235" s="197">
        <f t="shared" ref="G235:G242" ca="1" si="105">IF($A235="","",H235-F235)</f>
        <v>0</v>
      </c>
      <c r="H235" s="197" cm="1">
        <f t="array" aca="1" ref="H235" ca="1">IF($A235="","",IFERROR(SUMPRODUCT($J$4:$J$33,$D$4:$D$33,--($A$4:$A$33=$B235)/$D235),0))</f>
        <v>0</v>
      </c>
      <c r="I235" s="197">
        <f t="shared" ref="I235:I242" ca="1" si="106">IF($A235="","",J235-H235)</f>
        <v>0</v>
      </c>
      <c r="J235" s="198" cm="1">
        <f t="array" aca="1" ref="J235" ca="1">IF($A235="","",IFERROR(SUMPRODUCT($K$4:$K$33,$D$4:$D$33,--($A$4:$A$33=$B235)/$D235),0))</f>
        <v>0</v>
      </c>
      <c r="K235" s="199">
        <f t="shared" ref="K235:K242" ca="1" si="107">IF($A235="","",IFERROR(J235/E235,0))</f>
        <v>0</v>
      </c>
    </row>
    <row r="236" spans="1:11">
      <c r="A236" s="185" t="s">
        <v>22</v>
      </c>
      <c r="B236" s="196" t="str">
        <f t="shared" si="101"/>
        <v>2 Bedroom</v>
      </c>
      <c r="C236" s="104">
        <f t="shared" ca="1" si="102"/>
        <v>3</v>
      </c>
      <c r="D236" s="180">
        <f t="shared" ca="1" si="103"/>
        <v>34</v>
      </c>
      <c r="E236" s="181">
        <f t="shared" ca="1" si="104"/>
        <v>806.11764705882354</v>
      </c>
      <c r="F236" s="197" cm="1">
        <f t="array" aca="1" ref="F236" ca="1">IF($A236="","",IFERROR(SUMPRODUCT($F$4:$F$33,$D$4:$D$33,--($A$4:$A$33=$B236)/$D236),0))</f>
        <v>0</v>
      </c>
      <c r="G236" s="197">
        <f t="shared" ca="1" si="105"/>
        <v>0</v>
      </c>
      <c r="H236" s="197" cm="1">
        <f t="array" aca="1" ref="H236" ca="1">IF($A236="","",IFERROR(SUMPRODUCT($J$4:$J$33,$D$4:$D$33,--($A$4:$A$33=$B236)/$D236),0))</f>
        <v>0</v>
      </c>
      <c r="I236" s="197">
        <f t="shared" ca="1" si="106"/>
        <v>0</v>
      </c>
      <c r="J236" s="198" cm="1">
        <f t="array" aca="1" ref="J236" ca="1">IF($A236="","",IFERROR(SUMPRODUCT($K$4:$K$33,$D$4:$D$33,--($A$4:$A$33=$B236)/$D236),0))</f>
        <v>0</v>
      </c>
      <c r="K236" s="199">
        <f t="shared" ca="1" si="107"/>
        <v>0</v>
      </c>
    </row>
    <row r="237" spans="1:11">
      <c r="A237" s="4" t="s">
        <v>23</v>
      </c>
      <c r="B237" s="196" t="str">
        <f t="shared" si="101"/>
        <v>2 Bedroom</v>
      </c>
      <c r="C237" s="104">
        <f t="shared" ca="1" si="102"/>
        <v>5</v>
      </c>
      <c r="D237" s="180">
        <f t="shared" ca="1" si="103"/>
        <v>4</v>
      </c>
      <c r="E237" s="181">
        <f t="shared" ca="1" si="104"/>
        <v>1367</v>
      </c>
      <c r="F237" s="197" cm="1">
        <f t="array" aca="1" ref="F237" ca="1">IF($A237="","",IFERROR(SUMPRODUCT($F$4:$F$33,$D$4:$D$33,--($A$4:$A$33=$B237)/$D237),0))</f>
        <v>0</v>
      </c>
      <c r="G237" s="197">
        <f t="shared" ca="1" si="105"/>
        <v>0</v>
      </c>
      <c r="H237" s="197" cm="1">
        <f t="array" aca="1" ref="H237" ca="1">IF($A237="","",IFERROR(SUMPRODUCT($J$4:$J$33,$D$4:$D$33,--($A$4:$A$33=$B237)/$D237),0))</f>
        <v>0</v>
      </c>
      <c r="I237" s="197">
        <f t="shared" ca="1" si="106"/>
        <v>0</v>
      </c>
      <c r="J237" s="198" cm="1">
        <f t="array" aca="1" ref="J237" ca="1">IF($A237="","",IFERROR(SUMPRODUCT($K$4:$K$33,$D$4:$D$33,--($A$4:$A$33=$B237)/$D237),0))</f>
        <v>0</v>
      </c>
      <c r="K237" s="199">
        <f t="shared" ca="1" si="107"/>
        <v>0</v>
      </c>
    </row>
    <row r="238" spans="1:11">
      <c r="A238" s="4" t="s">
        <v>24</v>
      </c>
      <c r="B238" s="196" t="str">
        <f t="shared" si="101"/>
        <v>2 Bedroom</v>
      </c>
      <c r="C238" s="104">
        <f t="shared" ca="1" si="102"/>
        <v>4</v>
      </c>
      <c r="D238" s="180">
        <f t="shared" ca="1" si="103"/>
        <v>56</v>
      </c>
      <c r="E238" s="181">
        <f t="shared" ca="1" si="104"/>
        <v>821</v>
      </c>
      <c r="F238" s="197" cm="1">
        <f t="array" aca="1" ref="F238" ca="1">IF($A238="","",IFERROR(SUMPRODUCT($F$4:$F$33,$D$4:$D$33,--($A$4:$A$33=$B238)/$D238),0))</f>
        <v>0</v>
      </c>
      <c r="G238" s="197">
        <f t="shared" ca="1" si="105"/>
        <v>0</v>
      </c>
      <c r="H238" s="197" cm="1">
        <f t="array" aca="1" ref="H238" ca="1">IF($A238="","",IFERROR(SUMPRODUCT($J$4:$J$33,$D$4:$D$33,--($A$4:$A$33=$B238)/$D238),0))</f>
        <v>0</v>
      </c>
      <c r="I238" s="197">
        <f t="shared" ca="1" si="106"/>
        <v>0</v>
      </c>
      <c r="J238" s="198" cm="1">
        <f t="array" aca="1" ref="J238" ca="1">IF($A238="","",IFERROR(SUMPRODUCT($K$4:$K$33,$D$4:$D$33,--($A$4:$A$33=$B238)/$D238),0))</f>
        <v>0</v>
      </c>
      <c r="K238" s="199">
        <f t="shared" ca="1" si="107"/>
        <v>0</v>
      </c>
    </row>
    <row r="239" spans="1:11">
      <c r="A239" s="185" t="s">
        <v>26</v>
      </c>
      <c r="B239" s="196" t="str">
        <f t="shared" si="101"/>
        <v>2 Bedroom</v>
      </c>
      <c r="C239" s="104">
        <f t="shared" ca="1" si="102"/>
        <v>3</v>
      </c>
      <c r="D239" s="180">
        <f t="shared" ca="1" si="103"/>
        <v>34</v>
      </c>
      <c r="E239" s="181">
        <f t="shared" ca="1" si="104"/>
        <v>878.08823529411757</v>
      </c>
      <c r="F239" s="197" cm="1">
        <f t="array" aca="1" ref="F239" ca="1">IF($A239="","",IFERROR(SUMPRODUCT($F$4:$F$33,$D$4:$D$33,--($A$4:$A$33=$B239)/$D239),0))</f>
        <v>0</v>
      </c>
      <c r="G239" s="197">
        <f t="shared" ca="1" si="105"/>
        <v>0</v>
      </c>
      <c r="H239" s="197" cm="1">
        <f t="array" aca="1" ref="H239" ca="1">IF($A239="","",IFERROR(SUMPRODUCT($J$4:$J$33,$D$4:$D$33,--($A$4:$A$33=$B239)/$D239),0))</f>
        <v>0</v>
      </c>
      <c r="I239" s="197">
        <f t="shared" ca="1" si="106"/>
        <v>0</v>
      </c>
      <c r="J239" s="198" cm="1">
        <f t="array" aca="1" ref="J239" ca="1">IF($A239="","",IFERROR(SUMPRODUCT($K$4:$K$33,$D$4:$D$33,--($A$4:$A$33=$B239)/$D239),0))</f>
        <v>0</v>
      </c>
      <c r="K239" s="199">
        <f t="shared" ca="1" si="107"/>
        <v>0</v>
      </c>
    </row>
    <row r="240" spans="1:11">
      <c r="A240" s="4" t="s">
        <v>25</v>
      </c>
      <c r="B240" s="196" t="str">
        <f t="shared" si="101"/>
        <v>2 Bedroom</v>
      </c>
      <c r="C240" s="104">
        <f t="shared" ca="1" si="102"/>
        <v>3</v>
      </c>
      <c r="D240" s="180">
        <f t="shared" ca="1" si="103"/>
        <v>84</v>
      </c>
      <c r="E240" s="181">
        <f t="shared" ca="1" si="104"/>
        <v>844</v>
      </c>
      <c r="F240" s="197" cm="1">
        <f t="array" aca="1" ref="F240" ca="1">IF($A240="","",IFERROR(SUMPRODUCT($F$4:$F$33,$D$4:$D$33,--($A$4:$A$33=$B240)/$D240),0))</f>
        <v>0</v>
      </c>
      <c r="G240" s="197">
        <f t="shared" ca="1" si="105"/>
        <v>0</v>
      </c>
      <c r="H240" s="197" cm="1">
        <f t="array" aca="1" ref="H240" ca="1">IF($A240="","",IFERROR(SUMPRODUCT($J$4:$J$33,$D$4:$D$33,--($A$4:$A$33=$B240)/$D240),0))</f>
        <v>0</v>
      </c>
      <c r="I240" s="197">
        <f t="shared" ca="1" si="106"/>
        <v>0</v>
      </c>
      <c r="J240" s="198" cm="1">
        <f t="array" aca="1" ref="J240" ca="1">IF($A240="","",IFERROR(SUMPRODUCT($K$4:$K$33,$D$4:$D$33,--($A$4:$A$33=$B240)/$D240),0))</f>
        <v>0</v>
      </c>
      <c r="K240" s="199">
        <f t="shared" ca="1" si="107"/>
        <v>0</v>
      </c>
    </row>
    <row r="241" spans="1:11">
      <c r="A241" s="185" t="s">
        <v>27</v>
      </c>
      <c r="B241" s="196" t="str">
        <f t="shared" si="101"/>
        <v>2 Bedroom</v>
      </c>
      <c r="C241" s="104">
        <f t="shared" ca="1" si="102"/>
        <v>4</v>
      </c>
      <c r="D241" s="180">
        <f t="shared" ca="1" si="103"/>
        <v>96</v>
      </c>
      <c r="E241" s="181">
        <f t="shared" ca="1" si="104"/>
        <v>781</v>
      </c>
      <c r="F241" s="197" cm="1">
        <f t="array" aca="1" ref="F241" ca="1">IF($A241="","",IFERROR(SUMPRODUCT($F$4:$F$33,$D$4:$D$33,--($A$4:$A$33=$B241)/$D241),0))</f>
        <v>0</v>
      </c>
      <c r="G241" s="197">
        <f t="shared" ca="1" si="105"/>
        <v>0</v>
      </c>
      <c r="H241" s="197" cm="1">
        <f t="array" aca="1" ref="H241" ca="1">IF($A241="","",IFERROR(SUMPRODUCT($J$4:$J$33,$D$4:$D$33,--($A$4:$A$33=$B241)/$D241),0))</f>
        <v>0</v>
      </c>
      <c r="I241" s="197">
        <f t="shared" ca="1" si="106"/>
        <v>0</v>
      </c>
      <c r="J241" s="198" cm="1">
        <f t="array" aca="1" ref="J241" ca="1">IF($A241="","",IFERROR(SUMPRODUCT($K$4:$K$33,$D$4:$D$33,--($A$4:$A$33=$B241)/$D241),0))</f>
        <v>0</v>
      </c>
      <c r="K241" s="199">
        <f t="shared" ca="1" si="107"/>
        <v>0</v>
      </c>
    </row>
    <row r="242" spans="1:11">
      <c r="A242" s="185" t="s">
        <v>28</v>
      </c>
      <c r="B242" s="196" t="str">
        <f t="shared" si="101"/>
        <v>2 Bedroom</v>
      </c>
      <c r="C242" s="104">
        <f t="shared" ca="1" si="102"/>
        <v>4</v>
      </c>
      <c r="D242" s="180">
        <f t="shared" ca="1" si="103"/>
        <v>66</v>
      </c>
      <c r="E242" s="181">
        <f t="shared" ca="1" si="104"/>
        <v>922</v>
      </c>
      <c r="F242" s="197" cm="1">
        <f t="array" aca="1" ref="F242" ca="1">IF($A242="","",IFERROR(SUMPRODUCT($F$4:$F$33,$D$4:$D$33,--($A$4:$A$33=$B242)/$D242),0))</f>
        <v>0</v>
      </c>
      <c r="G242" s="197">
        <f t="shared" ca="1" si="105"/>
        <v>0</v>
      </c>
      <c r="H242" s="197" cm="1">
        <f t="array" aca="1" ref="H242" ca="1">IF($A242="","",IFERROR(SUMPRODUCT($J$4:$J$33,$D$4:$D$33,--($A$4:$A$33=$B242)/$D242),0))</f>
        <v>0</v>
      </c>
      <c r="I242" s="197">
        <f t="shared" ca="1" si="106"/>
        <v>0</v>
      </c>
      <c r="J242" s="198" cm="1">
        <f t="array" aca="1" ref="J242" ca="1">IF($A242="","",IFERROR(SUMPRODUCT($K$4:$K$33,$D$4:$D$33,--($A$4:$A$33=$B242)/$D242),0))</f>
        <v>0</v>
      </c>
      <c r="K242" s="199">
        <f t="shared" ca="1" si="107"/>
        <v>0</v>
      </c>
    </row>
    <row r="243" spans="1:11" hidden="1">
      <c r="B243" s="196" t="str">
        <f t="shared" ref="B243:B282" si="108">IF($A243="","","2 Bedroom")</f>
        <v/>
      </c>
      <c r="C243" s="104" t="str">
        <f t="shared" ref="C243:C282" ca="1" si="109">IF($A243="","",IFERROR(INDIRECT("'"&amp;$A243&amp;"'!$B$14"),0))</f>
        <v/>
      </c>
      <c r="D243" s="180" t="str">
        <f t="shared" ref="D243:D282" ca="1" si="110">IF($A243="","",IFERROR(SUMIF(INDIRECT("'"&amp;$A243&amp;"'!A87:A92"),$B243,INDIRECT("'"&amp;$A243&amp;"'!F87:F92")),0))</f>
        <v/>
      </c>
      <c r="E243" s="181" t="str">
        <f t="shared" ref="E243:E282" ca="1" si="111">IF($A243="","",IFERROR(SUMIF(INDIRECT("'"&amp;$A243&amp;"'!A87:A92"),$B243,INDIRECT("'"&amp;$A243&amp;"'!G87:G92")),0))</f>
        <v/>
      </c>
      <c r="F243" s="197" t="str" cm="1">
        <f t="array" ref="F243">IF($A243="","",IFERROR(SUMPRODUCT($F$4:$F$33,$D$4:$D$33,--($A$4:$A$33=$B243)/$D243),0))</f>
        <v/>
      </c>
      <c r="G243" s="197" t="str">
        <f t="shared" ref="G243:G282" si="112">IF($A243="","",H243-F243)</f>
        <v/>
      </c>
      <c r="H243" s="197" t="str" cm="1">
        <f t="array" ref="H243">IF($A243="","",IFERROR(SUMPRODUCT($J$4:$J$33,$D$4:$D$33,--($A$4:$A$33=$B243)/$D243),0))</f>
        <v/>
      </c>
      <c r="I243" s="197" t="str">
        <f t="shared" ref="I243:I282" si="113">IF($A243="","",J243-H243)</f>
        <v/>
      </c>
      <c r="J243" s="198" t="str" cm="1">
        <f t="array" ref="J243">IF($A243="","",IFERROR(SUMPRODUCT($K$4:$K$33,$D$4:$D$33,--($A$4:$A$33=$B243)/$D243),0))</f>
        <v/>
      </c>
      <c r="K243" s="199" t="str">
        <f t="shared" ref="K243:K282" si="114">IF($A243="","",IFERROR(J243/E243,0))</f>
        <v/>
      </c>
    </row>
    <row r="244" spans="1:11" hidden="1">
      <c r="B244" s="196" t="str">
        <f t="shared" si="108"/>
        <v/>
      </c>
      <c r="C244" s="104" t="str">
        <f t="shared" ca="1" si="109"/>
        <v/>
      </c>
      <c r="D244" s="180" t="str">
        <f t="shared" ca="1" si="110"/>
        <v/>
      </c>
      <c r="E244" s="181" t="str">
        <f t="shared" ca="1" si="111"/>
        <v/>
      </c>
      <c r="F244" s="197" t="str" cm="1">
        <f t="array" ref="F244">IF($A244="","",IFERROR(SUMPRODUCT($F$4:$F$33,$D$4:$D$33,--($A$4:$A$33=$B244)/$D244),0))</f>
        <v/>
      </c>
      <c r="G244" s="197" t="str">
        <f t="shared" si="112"/>
        <v/>
      </c>
      <c r="H244" s="197" t="str" cm="1">
        <f t="array" ref="H244">IF($A244="","",IFERROR(SUMPRODUCT($J$4:$J$33,$D$4:$D$33,--($A$4:$A$33=$B244)/$D244),0))</f>
        <v/>
      </c>
      <c r="I244" s="197" t="str">
        <f t="shared" si="113"/>
        <v/>
      </c>
      <c r="J244" s="198" t="str" cm="1">
        <f t="array" ref="J244">IF($A244="","",IFERROR(SUMPRODUCT($K$4:$K$33,$D$4:$D$33,--($A$4:$A$33=$B244)/$D244),0))</f>
        <v/>
      </c>
      <c r="K244" s="199" t="str">
        <f t="shared" si="114"/>
        <v/>
      </c>
    </row>
    <row r="245" spans="1:11" hidden="1">
      <c r="A245" s="196"/>
      <c r="B245" s="196" t="str">
        <f t="shared" si="108"/>
        <v/>
      </c>
      <c r="C245" s="104" t="str">
        <f t="shared" ca="1" si="109"/>
        <v/>
      </c>
      <c r="D245" s="180" t="str">
        <f t="shared" ca="1" si="110"/>
        <v/>
      </c>
      <c r="E245" s="181" t="str">
        <f t="shared" ca="1" si="111"/>
        <v/>
      </c>
      <c r="F245" s="197" t="str" cm="1">
        <f t="array" ref="F245">IF($A245="","",IFERROR(SUMPRODUCT($F$4:$F$33,$D$4:$D$33,--($A$4:$A$33=$B245)/$D245),0))</f>
        <v/>
      </c>
      <c r="G245" s="197" t="str">
        <f t="shared" si="112"/>
        <v/>
      </c>
      <c r="H245" s="197" t="str" cm="1">
        <f t="array" ref="H245">IF($A245="","",IFERROR(SUMPRODUCT($J$4:$J$33,$D$4:$D$33,--($A$4:$A$33=$B245)/$D245),0))</f>
        <v/>
      </c>
      <c r="I245" s="197" t="str">
        <f t="shared" si="113"/>
        <v/>
      </c>
      <c r="J245" s="198" t="str" cm="1">
        <f t="array" ref="J245">IF($A245="","",IFERROR(SUMPRODUCT($K$4:$K$33,$D$4:$D$33,--($A$4:$A$33=$B245)/$D245),0))</f>
        <v/>
      </c>
      <c r="K245" s="199" t="str">
        <f t="shared" si="114"/>
        <v/>
      </c>
    </row>
    <row r="246" spans="1:11" hidden="1">
      <c r="A246" s="196"/>
      <c r="B246" s="196" t="str">
        <f t="shared" si="108"/>
        <v/>
      </c>
      <c r="C246" s="104" t="str">
        <f t="shared" ca="1" si="109"/>
        <v/>
      </c>
      <c r="D246" s="180" t="str">
        <f t="shared" ca="1" si="110"/>
        <v/>
      </c>
      <c r="E246" s="181" t="str">
        <f t="shared" ca="1" si="111"/>
        <v/>
      </c>
      <c r="F246" s="197" t="str" cm="1">
        <f t="array" ref="F246">IF($A246="","",IFERROR(SUMPRODUCT($F$4:$F$33,$D$4:$D$33,--($A$4:$A$33=$B246)/$D246),0))</f>
        <v/>
      </c>
      <c r="G246" s="197" t="str">
        <f t="shared" si="112"/>
        <v/>
      </c>
      <c r="H246" s="197" t="str" cm="1">
        <f t="array" ref="H246">IF($A246="","",IFERROR(SUMPRODUCT($J$4:$J$33,$D$4:$D$33,--($A$4:$A$33=$B246)/$D246),0))</f>
        <v/>
      </c>
      <c r="I246" s="197" t="str">
        <f t="shared" si="113"/>
        <v/>
      </c>
      <c r="J246" s="198" t="str" cm="1">
        <f t="array" ref="J246">IF($A246="","",IFERROR(SUMPRODUCT($K$4:$K$33,$D$4:$D$33,--($A$4:$A$33=$B246)/$D246),0))</f>
        <v/>
      </c>
      <c r="K246" s="199" t="str">
        <f t="shared" si="114"/>
        <v/>
      </c>
    </row>
    <row r="247" spans="1:11" hidden="1">
      <c r="A247" s="196"/>
      <c r="B247" s="196" t="str">
        <f t="shared" si="108"/>
        <v/>
      </c>
      <c r="C247" s="104" t="str">
        <f t="shared" ca="1" si="109"/>
        <v/>
      </c>
      <c r="D247" s="180" t="str">
        <f t="shared" ca="1" si="110"/>
        <v/>
      </c>
      <c r="E247" s="181" t="str">
        <f t="shared" ca="1" si="111"/>
        <v/>
      </c>
      <c r="F247" s="197" t="str" cm="1">
        <f t="array" ref="F247">IF($A247="","",IFERROR(SUMPRODUCT($F$4:$F$33,$D$4:$D$33,--($A$4:$A$33=$B247)/$D247),0))</f>
        <v/>
      </c>
      <c r="G247" s="197" t="str">
        <f t="shared" si="112"/>
        <v/>
      </c>
      <c r="H247" s="197" t="str" cm="1">
        <f t="array" ref="H247">IF($A247="","",IFERROR(SUMPRODUCT($J$4:$J$33,$D$4:$D$33,--($A$4:$A$33=$B247)/$D247),0))</f>
        <v/>
      </c>
      <c r="I247" s="197" t="str">
        <f t="shared" si="113"/>
        <v/>
      </c>
      <c r="J247" s="198" t="str" cm="1">
        <f t="array" ref="J247">IF($A247="","",IFERROR(SUMPRODUCT($K$4:$K$33,$D$4:$D$33,--($A$4:$A$33=$B247)/$D247),0))</f>
        <v/>
      </c>
      <c r="K247" s="199" t="str">
        <f t="shared" si="114"/>
        <v/>
      </c>
    </row>
    <row r="248" spans="1:11" hidden="1">
      <c r="A248" s="196"/>
      <c r="B248" s="196" t="str">
        <f t="shared" si="108"/>
        <v/>
      </c>
      <c r="C248" s="104" t="str">
        <f t="shared" ca="1" si="109"/>
        <v/>
      </c>
      <c r="D248" s="180" t="str">
        <f t="shared" ca="1" si="110"/>
        <v/>
      </c>
      <c r="E248" s="181" t="str">
        <f t="shared" ca="1" si="111"/>
        <v/>
      </c>
      <c r="F248" s="197" t="str" cm="1">
        <f t="array" ref="F248">IF($A248="","",IFERROR(SUMPRODUCT($F$4:$F$33,$D$4:$D$33,--($A$4:$A$33=$B248)/$D248),0))</f>
        <v/>
      </c>
      <c r="G248" s="197" t="str">
        <f t="shared" si="112"/>
        <v/>
      </c>
      <c r="H248" s="197" t="str" cm="1">
        <f t="array" ref="H248">IF($A248="","",IFERROR(SUMPRODUCT($J$4:$J$33,$D$4:$D$33,--($A$4:$A$33=$B248)/$D248),0))</f>
        <v/>
      </c>
      <c r="I248" s="197" t="str">
        <f t="shared" si="113"/>
        <v/>
      </c>
      <c r="J248" s="198" t="str" cm="1">
        <f t="array" ref="J248">IF($A248="","",IFERROR(SUMPRODUCT($K$4:$K$33,$D$4:$D$33,--($A$4:$A$33=$B248)/$D248),0))</f>
        <v/>
      </c>
      <c r="K248" s="199" t="str">
        <f t="shared" si="114"/>
        <v/>
      </c>
    </row>
    <row r="249" spans="1:11" hidden="1">
      <c r="A249" s="196"/>
      <c r="B249" s="196" t="str">
        <f t="shared" si="108"/>
        <v/>
      </c>
      <c r="C249" s="104" t="str">
        <f t="shared" ca="1" si="109"/>
        <v/>
      </c>
      <c r="D249" s="180" t="str">
        <f t="shared" ca="1" si="110"/>
        <v/>
      </c>
      <c r="E249" s="181" t="str">
        <f t="shared" ca="1" si="111"/>
        <v/>
      </c>
      <c r="F249" s="197" t="str" cm="1">
        <f t="array" ref="F249">IF($A249="","",IFERROR(SUMPRODUCT($F$4:$F$33,$D$4:$D$33,--($A$4:$A$33=$B249)/$D249),0))</f>
        <v/>
      </c>
      <c r="G249" s="197" t="str">
        <f t="shared" si="112"/>
        <v/>
      </c>
      <c r="H249" s="197" t="str" cm="1">
        <f t="array" ref="H249">IF($A249="","",IFERROR(SUMPRODUCT($J$4:$J$33,$D$4:$D$33,--($A$4:$A$33=$B249)/$D249),0))</f>
        <v/>
      </c>
      <c r="I249" s="197" t="str">
        <f t="shared" si="113"/>
        <v/>
      </c>
      <c r="J249" s="198" t="str" cm="1">
        <f t="array" ref="J249">IF($A249="","",IFERROR(SUMPRODUCT($K$4:$K$33,$D$4:$D$33,--($A$4:$A$33=$B249)/$D249),0))</f>
        <v/>
      </c>
      <c r="K249" s="199" t="str">
        <f t="shared" si="114"/>
        <v/>
      </c>
    </row>
    <row r="250" spans="1:11" hidden="1">
      <c r="A250" s="196"/>
      <c r="B250" s="196" t="str">
        <f t="shared" si="108"/>
        <v/>
      </c>
      <c r="C250" s="104" t="str">
        <f t="shared" ca="1" si="109"/>
        <v/>
      </c>
      <c r="D250" s="180" t="str">
        <f t="shared" ca="1" si="110"/>
        <v/>
      </c>
      <c r="E250" s="181" t="str">
        <f t="shared" ca="1" si="111"/>
        <v/>
      </c>
      <c r="F250" s="197" t="str" cm="1">
        <f t="array" ref="F250">IF($A250="","",IFERROR(SUMPRODUCT($F$4:$F$33,$D$4:$D$33,--($A$4:$A$33=$B250)/$D250),0))</f>
        <v/>
      </c>
      <c r="G250" s="197" t="str">
        <f t="shared" si="112"/>
        <v/>
      </c>
      <c r="H250" s="197" t="str" cm="1">
        <f t="array" ref="H250">IF($A250="","",IFERROR(SUMPRODUCT($J$4:$J$33,$D$4:$D$33,--($A$4:$A$33=$B250)/$D250),0))</f>
        <v/>
      </c>
      <c r="I250" s="197" t="str">
        <f t="shared" si="113"/>
        <v/>
      </c>
      <c r="J250" s="198" t="str" cm="1">
        <f t="array" ref="J250">IF($A250="","",IFERROR(SUMPRODUCT($K$4:$K$33,$D$4:$D$33,--($A$4:$A$33=$B250)/$D250),0))</f>
        <v/>
      </c>
      <c r="K250" s="199" t="str">
        <f t="shared" si="114"/>
        <v/>
      </c>
    </row>
    <row r="251" spans="1:11" hidden="1">
      <c r="A251" s="196"/>
      <c r="B251" s="196" t="str">
        <f t="shared" si="108"/>
        <v/>
      </c>
      <c r="C251" s="104" t="str">
        <f t="shared" ca="1" si="109"/>
        <v/>
      </c>
      <c r="D251" s="180" t="str">
        <f t="shared" ca="1" si="110"/>
        <v/>
      </c>
      <c r="E251" s="181" t="str">
        <f t="shared" ca="1" si="111"/>
        <v/>
      </c>
      <c r="F251" s="197" t="str" cm="1">
        <f t="array" ref="F251">IF($A251="","",IFERROR(SUMPRODUCT($F$4:$F$33,$D$4:$D$33,--($A$4:$A$33=$B251)/$D251),0))</f>
        <v/>
      </c>
      <c r="G251" s="197" t="str">
        <f t="shared" si="112"/>
        <v/>
      </c>
      <c r="H251" s="197" t="str" cm="1">
        <f t="array" ref="H251">IF($A251="","",IFERROR(SUMPRODUCT($J$4:$J$33,$D$4:$D$33,--($A$4:$A$33=$B251)/$D251),0))</f>
        <v/>
      </c>
      <c r="I251" s="197" t="str">
        <f t="shared" si="113"/>
        <v/>
      </c>
      <c r="J251" s="198" t="str" cm="1">
        <f t="array" ref="J251">IF($A251="","",IFERROR(SUMPRODUCT($K$4:$K$33,$D$4:$D$33,--($A$4:$A$33=$B251)/$D251),0))</f>
        <v/>
      </c>
      <c r="K251" s="199" t="str">
        <f t="shared" si="114"/>
        <v/>
      </c>
    </row>
    <row r="252" spans="1:11" hidden="1">
      <c r="A252" s="196"/>
      <c r="B252" s="196" t="str">
        <f t="shared" si="108"/>
        <v/>
      </c>
      <c r="C252" s="104" t="str">
        <f t="shared" ca="1" si="109"/>
        <v/>
      </c>
      <c r="D252" s="180" t="str">
        <f t="shared" ca="1" si="110"/>
        <v/>
      </c>
      <c r="E252" s="181" t="str">
        <f t="shared" ca="1" si="111"/>
        <v/>
      </c>
      <c r="F252" s="197" t="str" cm="1">
        <f t="array" ref="F252">IF($A252="","",IFERROR(SUMPRODUCT($F$4:$F$33,$D$4:$D$33,--($A$4:$A$33=$B252)/$D252),0))</f>
        <v/>
      </c>
      <c r="G252" s="197" t="str">
        <f t="shared" si="112"/>
        <v/>
      </c>
      <c r="H252" s="197" t="str" cm="1">
        <f t="array" ref="H252">IF($A252="","",IFERROR(SUMPRODUCT($J$4:$J$33,$D$4:$D$33,--($A$4:$A$33=$B252)/$D252),0))</f>
        <v/>
      </c>
      <c r="I252" s="197" t="str">
        <f t="shared" si="113"/>
        <v/>
      </c>
      <c r="J252" s="198" t="str" cm="1">
        <f t="array" ref="J252">IF($A252="","",IFERROR(SUMPRODUCT($K$4:$K$33,$D$4:$D$33,--($A$4:$A$33=$B252)/$D252),0))</f>
        <v/>
      </c>
      <c r="K252" s="199" t="str">
        <f t="shared" si="114"/>
        <v/>
      </c>
    </row>
    <row r="253" spans="1:11" hidden="1">
      <c r="A253" s="196"/>
      <c r="B253" s="196" t="str">
        <f t="shared" si="108"/>
        <v/>
      </c>
      <c r="C253" s="104" t="str">
        <f t="shared" ca="1" si="109"/>
        <v/>
      </c>
      <c r="D253" s="180" t="str">
        <f t="shared" ca="1" si="110"/>
        <v/>
      </c>
      <c r="E253" s="181" t="str">
        <f t="shared" ca="1" si="111"/>
        <v/>
      </c>
      <c r="F253" s="197" t="str" cm="1">
        <f t="array" ref="F253">IF($A253="","",IFERROR(SUMPRODUCT($F$4:$F$33,$D$4:$D$33,--($A$4:$A$33=$B253)/$D253),0))</f>
        <v/>
      </c>
      <c r="G253" s="197" t="str">
        <f t="shared" si="112"/>
        <v/>
      </c>
      <c r="H253" s="197" t="str" cm="1">
        <f t="array" ref="H253">IF($A253="","",IFERROR(SUMPRODUCT($J$4:$J$33,$D$4:$D$33,--($A$4:$A$33=$B253)/$D253),0))</f>
        <v/>
      </c>
      <c r="I253" s="197" t="str">
        <f t="shared" si="113"/>
        <v/>
      </c>
      <c r="J253" s="198" t="str" cm="1">
        <f t="array" ref="J253">IF($A253="","",IFERROR(SUMPRODUCT($K$4:$K$33,$D$4:$D$33,--($A$4:$A$33=$B253)/$D253),0))</f>
        <v/>
      </c>
      <c r="K253" s="199" t="str">
        <f t="shared" si="114"/>
        <v/>
      </c>
    </row>
    <row r="254" spans="1:11" hidden="1">
      <c r="A254" s="196"/>
      <c r="B254" s="196" t="str">
        <f t="shared" si="108"/>
        <v/>
      </c>
      <c r="C254" s="104" t="str">
        <f t="shared" ca="1" si="109"/>
        <v/>
      </c>
      <c r="D254" s="180" t="str">
        <f t="shared" ca="1" si="110"/>
        <v/>
      </c>
      <c r="E254" s="181" t="str">
        <f t="shared" ca="1" si="111"/>
        <v/>
      </c>
      <c r="F254" s="197" t="str" cm="1">
        <f t="array" ref="F254">IF($A254="","",IFERROR(SUMPRODUCT($F$4:$F$33,$D$4:$D$33,--($A$4:$A$33=$B254)/$D254),0))</f>
        <v/>
      </c>
      <c r="G254" s="197" t="str">
        <f t="shared" si="112"/>
        <v/>
      </c>
      <c r="H254" s="197" t="str" cm="1">
        <f t="array" ref="H254">IF($A254="","",IFERROR(SUMPRODUCT($J$4:$J$33,$D$4:$D$33,--($A$4:$A$33=$B254)/$D254),0))</f>
        <v/>
      </c>
      <c r="I254" s="197" t="str">
        <f t="shared" si="113"/>
        <v/>
      </c>
      <c r="J254" s="198" t="str" cm="1">
        <f t="array" ref="J254">IF($A254="","",IFERROR(SUMPRODUCT($K$4:$K$33,$D$4:$D$33,--($A$4:$A$33=$B254)/$D254),0))</f>
        <v/>
      </c>
      <c r="K254" s="199" t="str">
        <f t="shared" si="114"/>
        <v/>
      </c>
    </row>
    <row r="255" spans="1:11" hidden="1">
      <c r="A255" s="196"/>
      <c r="B255" s="196" t="str">
        <f t="shared" si="108"/>
        <v/>
      </c>
      <c r="C255" s="104" t="str">
        <f t="shared" ca="1" si="109"/>
        <v/>
      </c>
      <c r="D255" s="180" t="str">
        <f t="shared" ca="1" si="110"/>
        <v/>
      </c>
      <c r="E255" s="181" t="str">
        <f t="shared" ca="1" si="111"/>
        <v/>
      </c>
      <c r="F255" s="197" t="str" cm="1">
        <f t="array" ref="F255">IF($A255="","",IFERROR(SUMPRODUCT($F$4:$F$33,$D$4:$D$33,--($A$4:$A$33=$B255)/$D255),0))</f>
        <v/>
      </c>
      <c r="G255" s="197" t="str">
        <f t="shared" si="112"/>
        <v/>
      </c>
      <c r="H255" s="197" t="str" cm="1">
        <f t="array" ref="H255">IF($A255="","",IFERROR(SUMPRODUCT($J$4:$J$33,$D$4:$D$33,--($A$4:$A$33=$B255)/$D255),0))</f>
        <v/>
      </c>
      <c r="I255" s="197" t="str">
        <f t="shared" si="113"/>
        <v/>
      </c>
      <c r="J255" s="198" t="str" cm="1">
        <f t="array" ref="J255">IF($A255="","",IFERROR(SUMPRODUCT($K$4:$K$33,$D$4:$D$33,--($A$4:$A$33=$B255)/$D255),0))</f>
        <v/>
      </c>
      <c r="K255" s="199" t="str">
        <f t="shared" si="114"/>
        <v/>
      </c>
    </row>
    <row r="256" spans="1:11" hidden="1">
      <c r="A256" s="196"/>
      <c r="B256" s="196" t="str">
        <f t="shared" si="108"/>
        <v/>
      </c>
      <c r="C256" s="104" t="str">
        <f t="shared" ca="1" si="109"/>
        <v/>
      </c>
      <c r="D256" s="180" t="str">
        <f t="shared" ca="1" si="110"/>
        <v/>
      </c>
      <c r="E256" s="181" t="str">
        <f t="shared" ca="1" si="111"/>
        <v/>
      </c>
      <c r="F256" s="197" t="str" cm="1">
        <f t="array" ref="F256">IF($A256="","",IFERROR(SUMPRODUCT($F$4:$F$33,$D$4:$D$33,--($A$4:$A$33=$B256)/$D256),0))</f>
        <v/>
      </c>
      <c r="G256" s="197" t="str">
        <f t="shared" si="112"/>
        <v/>
      </c>
      <c r="H256" s="197" t="str" cm="1">
        <f t="array" ref="H256">IF($A256="","",IFERROR(SUMPRODUCT($J$4:$J$33,$D$4:$D$33,--($A$4:$A$33=$B256)/$D256),0))</f>
        <v/>
      </c>
      <c r="I256" s="197" t="str">
        <f t="shared" si="113"/>
        <v/>
      </c>
      <c r="J256" s="198" t="str" cm="1">
        <f t="array" ref="J256">IF($A256="","",IFERROR(SUMPRODUCT($K$4:$K$33,$D$4:$D$33,--($A$4:$A$33=$B256)/$D256),0))</f>
        <v/>
      </c>
      <c r="K256" s="199" t="str">
        <f t="shared" si="114"/>
        <v/>
      </c>
    </row>
    <row r="257" spans="1:11" hidden="1">
      <c r="A257" s="196"/>
      <c r="B257" s="196" t="str">
        <f t="shared" si="108"/>
        <v/>
      </c>
      <c r="C257" s="104" t="str">
        <f t="shared" ca="1" si="109"/>
        <v/>
      </c>
      <c r="D257" s="180" t="str">
        <f t="shared" ca="1" si="110"/>
        <v/>
      </c>
      <c r="E257" s="181" t="str">
        <f t="shared" ca="1" si="111"/>
        <v/>
      </c>
      <c r="F257" s="197" t="str" cm="1">
        <f t="array" ref="F257">IF($A257="","",IFERROR(SUMPRODUCT($F$4:$F$33,$D$4:$D$33,--($A$4:$A$33=$B257)/$D257),0))</f>
        <v/>
      </c>
      <c r="G257" s="197" t="str">
        <f t="shared" si="112"/>
        <v/>
      </c>
      <c r="H257" s="197" t="str" cm="1">
        <f t="array" ref="H257">IF($A257="","",IFERROR(SUMPRODUCT($J$4:$J$33,$D$4:$D$33,--($A$4:$A$33=$B257)/$D257),0))</f>
        <v/>
      </c>
      <c r="I257" s="197" t="str">
        <f t="shared" si="113"/>
        <v/>
      </c>
      <c r="J257" s="198" t="str" cm="1">
        <f t="array" ref="J257">IF($A257="","",IFERROR(SUMPRODUCT($K$4:$K$33,$D$4:$D$33,--($A$4:$A$33=$B257)/$D257),0))</f>
        <v/>
      </c>
      <c r="K257" s="199" t="str">
        <f t="shared" si="114"/>
        <v/>
      </c>
    </row>
    <row r="258" spans="1:11" hidden="1">
      <c r="A258" s="196"/>
      <c r="B258" s="196" t="str">
        <f t="shared" si="108"/>
        <v/>
      </c>
      <c r="C258" s="104" t="str">
        <f t="shared" ca="1" si="109"/>
        <v/>
      </c>
      <c r="D258" s="180" t="str">
        <f t="shared" ca="1" si="110"/>
        <v/>
      </c>
      <c r="E258" s="181" t="str">
        <f t="shared" ca="1" si="111"/>
        <v/>
      </c>
      <c r="F258" s="197" t="str" cm="1">
        <f t="array" ref="F258">IF($A258="","",IFERROR(SUMPRODUCT($F$4:$F$33,$D$4:$D$33,--($A$4:$A$33=$B258)/$D258),0))</f>
        <v/>
      </c>
      <c r="G258" s="197" t="str">
        <f t="shared" si="112"/>
        <v/>
      </c>
      <c r="H258" s="197" t="str" cm="1">
        <f t="array" ref="H258">IF($A258="","",IFERROR(SUMPRODUCT($J$4:$J$33,$D$4:$D$33,--($A$4:$A$33=$B258)/$D258),0))</f>
        <v/>
      </c>
      <c r="I258" s="197" t="str">
        <f t="shared" si="113"/>
        <v/>
      </c>
      <c r="J258" s="198" t="str" cm="1">
        <f t="array" ref="J258">IF($A258="","",IFERROR(SUMPRODUCT($K$4:$K$33,$D$4:$D$33,--($A$4:$A$33=$B258)/$D258),0))</f>
        <v/>
      </c>
      <c r="K258" s="199" t="str">
        <f t="shared" si="114"/>
        <v/>
      </c>
    </row>
    <row r="259" spans="1:11" hidden="1">
      <c r="A259" s="196"/>
      <c r="B259" s="196" t="str">
        <f t="shared" si="108"/>
        <v/>
      </c>
      <c r="C259" s="104" t="str">
        <f t="shared" ca="1" si="109"/>
        <v/>
      </c>
      <c r="D259" s="180" t="str">
        <f t="shared" ca="1" si="110"/>
        <v/>
      </c>
      <c r="E259" s="181" t="str">
        <f t="shared" ca="1" si="111"/>
        <v/>
      </c>
      <c r="F259" s="197" t="str" cm="1">
        <f t="array" ref="F259">IF($A259="","",IFERROR(SUMPRODUCT($F$4:$F$33,$D$4:$D$33,--($A$4:$A$33=$B259)/$D259),0))</f>
        <v/>
      </c>
      <c r="G259" s="197" t="str">
        <f t="shared" si="112"/>
        <v/>
      </c>
      <c r="H259" s="197" t="str" cm="1">
        <f t="array" ref="H259">IF($A259="","",IFERROR(SUMPRODUCT($J$4:$J$33,$D$4:$D$33,--($A$4:$A$33=$B259)/$D259),0))</f>
        <v/>
      </c>
      <c r="I259" s="197" t="str">
        <f t="shared" si="113"/>
        <v/>
      </c>
      <c r="J259" s="198" t="str" cm="1">
        <f t="array" ref="J259">IF($A259="","",IFERROR(SUMPRODUCT($K$4:$K$33,$D$4:$D$33,--($A$4:$A$33=$B259)/$D259),0))</f>
        <v/>
      </c>
      <c r="K259" s="199" t="str">
        <f t="shared" si="114"/>
        <v/>
      </c>
    </row>
    <row r="260" spans="1:11" hidden="1">
      <c r="A260" s="196"/>
      <c r="B260" s="196" t="str">
        <f t="shared" si="108"/>
        <v/>
      </c>
      <c r="C260" s="104" t="str">
        <f t="shared" ca="1" si="109"/>
        <v/>
      </c>
      <c r="D260" s="180" t="str">
        <f t="shared" ca="1" si="110"/>
        <v/>
      </c>
      <c r="E260" s="181" t="str">
        <f t="shared" ca="1" si="111"/>
        <v/>
      </c>
      <c r="F260" s="197" t="str" cm="1">
        <f t="array" ref="F260">IF($A260="","",IFERROR(SUMPRODUCT($F$4:$F$33,$D$4:$D$33,--($A$4:$A$33=$B260)/$D260),0))</f>
        <v/>
      </c>
      <c r="G260" s="197" t="str">
        <f t="shared" si="112"/>
        <v/>
      </c>
      <c r="H260" s="197" t="str" cm="1">
        <f t="array" ref="H260">IF($A260="","",IFERROR(SUMPRODUCT($J$4:$J$33,$D$4:$D$33,--($A$4:$A$33=$B260)/$D260),0))</f>
        <v/>
      </c>
      <c r="I260" s="197" t="str">
        <f t="shared" si="113"/>
        <v/>
      </c>
      <c r="J260" s="198" t="str" cm="1">
        <f t="array" ref="J260">IF($A260="","",IFERROR(SUMPRODUCT($K$4:$K$33,$D$4:$D$33,--($A$4:$A$33=$B260)/$D260),0))</f>
        <v/>
      </c>
      <c r="K260" s="199" t="str">
        <f t="shared" si="114"/>
        <v/>
      </c>
    </row>
    <row r="261" spans="1:11" hidden="1">
      <c r="A261" s="196"/>
      <c r="B261" s="196" t="str">
        <f t="shared" si="108"/>
        <v/>
      </c>
      <c r="C261" s="104" t="str">
        <f t="shared" ca="1" si="109"/>
        <v/>
      </c>
      <c r="D261" s="180" t="str">
        <f t="shared" ca="1" si="110"/>
        <v/>
      </c>
      <c r="E261" s="181" t="str">
        <f t="shared" ca="1" si="111"/>
        <v/>
      </c>
      <c r="F261" s="197" t="str" cm="1">
        <f t="array" ref="F261">IF($A261="","",IFERROR(SUMPRODUCT($F$4:$F$33,$D$4:$D$33,--($A$4:$A$33=$B261)/$D261),0))</f>
        <v/>
      </c>
      <c r="G261" s="197" t="str">
        <f t="shared" si="112"/>
        <v/>
      </c>
      <c r="H261" s="197" t="str" cm="1">
        <f t="array" ref="H261">IF($A261="","",IFERROR(SUMPRODUCT($J$4:$J$33,$D$4:$D$33,--($A$4:$A$33=$B261)/$D261),0))</f>
        <v/>
      </c>
      <c r="I261" s="197" t="str">
        <f t="shared" si="113"/>
        <v/>
      </c>
      <c r="J261" s="198" t="str" cm="1">
        <f t="array" ref="J261">IF($A261="","",IFERROR(SUMPRODUCT($K$4:$K$33,$D$4:$D$33,--($A$4:$A$33=$B261)/$D261),0))</f>
        <v/>
      </c>
      <c r="K261" s="199" t="str">
        <f t="shared" si="114"/>
        <v/>
      </c>
    </row>
    <row r="262" spans="1:11" hidden="1">
      <c r="A262" s="196"/>
      <c r="B262" s="196" t="str">
        <f t="shared" si="108"/>
        <v/>
      </c>
      <c r="C262" s="104" t="str">
        <f t="shared" ca="1" si="109"/>
        <v/>
      </c>
      <c r="D262" s="180" t="str">
        <f t="shared" ca="1" si="110"/>
        <v/>
      </c>
      <c r="E262" s="181" t="str">
        <f t="shared" ca="1" si="111"/>
        <v/>
      </c>
      <c r="F262" s="197" t="str" cm="1">
        <f t="array" ref="F262">IF($A262="","",IFERROR(SUMPRODUCT($F$4:$F$33,$D$4:$D$33,--($A$4:$A$33=$B262)/$D262),0))</f>
        <v/>
      </c>
      <c r="G262" s="197" t="str">
        <f t="shared" si="112"/>
        <v/>
      </c>
      <c r="H262" s="197" t="str" cm="1">
        <f t="array" ref="H262">IF($A262="","",IFERROR(SUMPRODUCT($J$4:$J$33,$D$4:$D$33,--($A$4:$A$33=$B262)/$D262),0))</f>
        <v/>
      </c>
      <c r="I262" s="197" t="str">
        <f t="shared" si="113"/>
        <v/>
      </c>
      <c r="J262" s="198" t="str" cm="1">
        <f t="array" ref="J262">IF($A262="","",IFERROR(SUMPRODUCT($K$4:$K$33,$D$4:$D$33,--($A$4:$A$33=$B262)/$D262),0))</f>
        <v/>
      </c>
      <c r="K262" s="199" t="str">
        <f t="shared" si="114"/>
        <v/>
      </c>
    </row>
    <row r="263" spans="1:11" hidden="1">
      <c r="A263" s="196"/>
      <c r="B263" s="196" t="str">
        <f t="shared" si="108"/>
        <v/>
      </c>
      <c r="C263" s="104" t="str">
        <f t="shared" ca="1" si="109"/>
        <v/>
      </c>
      <c r="D263" s="180" t="str">
        <f t="shared" ca="1" si="110"/>
        <v/>
      </c>
      <c r="E263" s="181" t="str">
        <f t="shared" ca="1" si="111"/>
        <v/>
      </c>
      <c r="F263" s="197" t="str" cm="1">
        <f t="array" ref="F263">IF($A263="","",IFERROR(SUMPRODUCT($F$4:$F$33,$D$4:$D$33,--($A$4:$A$33=$B263)/$D263),0))</f>
        <v/>
      </c>
      <c r="G263" s="197" t="str">
        <f t="shared" si="112"/>
        <v/>
      </c>
      <c r="H263" s="197" t="str" cm="1">
        <f t="array" ref="H263">IF($A263="","",IFERROR(SUMPRODUCT($J$4:$J$33,$D$4:$D$33,--($A$4:$A$33=$B263)/$D263),0))</f>
        <v/>
      </c>
      <c r="I263" s="197" t="str">
        <f t="shared" si="113"/>
        <v/>
      </c>
      <c r="J263" s="198" t="str" cm="1">
        <f t="array" ref="J263">IF($A263="","",IFERROR(SUMPRODUCT($K$4:$K$33,$D$4:$D$33,--($A$4:$A$33=$B263)/$D263),0))</f>
        <v/>
      </c>
      <c r="K263" s="199" t="str">
        <f t="shared" si="114"/>
        <v/>
      </c>
    </row>
    <row r="264" spans="1:11" hidden="1">
      <c r="A264" s="196"/>
      <c r="B264" s="196" t="str">
        <f t="shared" si="108"/>
        <v/>
      </c>
      <c r="C264" s="104" t="str">
        <f t="shared" ca="1" si="109"/>
        <v/>
      </c>
      <c r="D264" s="180" t="str">
        <f t="shared" ca="1" si="110"/>
        <v/>
      </c>
      <c r="E264" s="181" t="str">
        <f t="shared" ca="1" si="111"/>
        <v/>
      </c>
      <c r="F264" s="197" t="str" cm="1">
        <f t="array" ref="F264">IF($A264="","",IFERROR(SUMPRODUCT($F$4:$F$33,$D$4:$D$33,--($A$4:$A$33=$B264)/$D264),0))</f>
        <v/>
      </c>
      <c r="G264" s="197" t="str">
        <f t="shared" si="112"/>
        <v/>
      </c>
      <c r="H264" s="197" t="str" cm="1">
        <f t="array" ref="H264">IF($A264="","",IFERROR(SUMPRODUCT($J$4:$J$33,$D$4:$D$33,--($A$4:$A$33=$B264)/$D264),0))</f>
        <v/>
      </c>
      <c r="I264" s="197" t="str">
        <f t="shared" si="113"/>
        <v/>
      </c>
      <c r="J264" s="198" t="str" cm="1">
        <f t="array" ref="J264">IF($A264="","",IFERROR(SUMPRODUCT($K$4:$K$33,$D$4:$D$33,--($A$4:$A$33=$B264)/$D264),0))</f>
        <v/>
      </c>
      <c r="K264" s="199" t="str">
        <f t="shared" si="114"/>
        <v/>
      </c>
    </row>
    <row r="265" spans="1:11" hidden="1">
      <c r="A265" s="196"/>
      <c r="B265" s="196" t="str">
        <f t="shared" si="108"/>
        <v/>
      </c>
      <c r="C265" s="104" t="str">
        <f t="shared" ca="1" si="109"/>
        <v/>
      </c>
      <c r="D265" s="180" t="str">
        <f t="shared" ca="1" si="110"/>
        <v/>
      </c>
      <c r="E265" s="181" t="str">
        <f t="shared" ca="1" si="111"/>
        <v/>
      </c>
      <c r="F265" s="197" t="str" cm="1">
        <f t="array" ref="F265">IF($A265="","",IFERROR(SUMPRODUCT($F$4:$F$33,$D$4:$D$33,--($A$4:$A$33=$B265)/$D265),0))</f>
        <v/>
      </c>
      <c r="G265" s="197" t="str">
        <f t="shared" si="112"/>
        <v/>
      </c>
      <c r="H265" s="197" t="str" cm="1">
        <f t="array" ref="H265">IF($A265="","",IFERROR(SUMPRODUCT($J$4:$J$33,$D$4:$D$33,--($A$4:$A$33=$B265)/$D265),0))</f>
        <v/>
      </c>
      <c r="I265" s="197" t="str">
        <f t="shared" si="113"/>
        <v/>
      </c>
      <c r="J265" s="198" t="str" cm="1">
        <f t="array" ref="J265">IF($A265="","",IFERROR(SUMPRODUCT($K$4:$K$33,$D$4:$D$33,--($A$4:$A$33=$B265)/$D265),0))</f>
        <v/>
      </c>
      <c r="K265" s="199" t="str">
        <f t="shared" si="114"/>
        <v/>
      </c>
    </row>
    <row r="266" spans="1:11" hidden="1">
      <c r="A266" s="196"/>
      <c r="B266" s="196" t="str">
        <f t="shared" si="108"/>
        <v/>
      </c>
      <c r="C266" s="104" t="str">
        <f t="shared" ca="1" si="109"/>
        <v/>
      </c>
      <c r="D266" s="180" t="str">
        <f t="shared" ca="1" si="110"/>
        <v/>
      </c>
      <c r="E266" s="181" t="str">
        <f t="shared" ca="1" si="111"/>
        <v/>
      </c>
      <c r="F266" s="197" t="str" cm="1">
        <f t="array" ref="F266">IF($A266="","",IFERROR(SUMPRODUCT($F$4:$F$33,$D$4:$D$33,--($A$4:$A$33=$B266)/$D266),0))</f>
        <v/>
      </c>
      <c r="G266" s="197" t="str">
        <f t="shared" si="112"/>
        <v/>
      </c>
      <c r="H266" s="197" t="str" cm="1">
        <f t="array" ref="H266">IF($A266="","",IFERROR(SUMPRODUCT($J$4:$J$33,$D$4:$D$33,--($A$4:$A$33=$B266)/$D266),0))</f>
        <v/>
      </c>
      <c r="I266" s="197" t="str">
        <f t="shared" si="113"/>
        <v/>
      </c>
      <c r="J266" s="198" t="str" cm="1">
        <f t="array" ref="J266">IF($A266="","",IFERROR(SUMPRODUCT($K$4:$K$33,$D$4:$D$33,--($A$4:$A$33=$B266)/$D266),0))</f>
        <v/>
      </c>
      <c r="K266" s="199" t="str">
        <f t="shared" si="114"/>
        <v/>
      </c>
    </row>
    <row r="267" spans="1:11" hidden="1">
      <c r="A267" s="196"/>
      <c r="B267" s="196" t="str">
        <f t="shared" si="108"/>
        <v/>
      </c>
      <c r="C267" s="104" t="str">
        <f t="shared" ca="1" si="109"/>
        <v/>
      </c>
      <c r="D267" s="180" t="str">
        <f t="shared" ca="1" si="110"/>
        <v/>
      </c>
      <c r="E267" s="181" t="str">
        <f t="shared" ca="1" si="111"/>
        <v/>
      </c>
      <c r="F267" s="197" t="str" cm="1">
        <f t="array" ref="F267">IF($A267="","",IFERROR(SUMPRODUCT($F$4:$F$33,$D$4:$D$33,--($A$4:$A$33=$B267)/$D267),0))</f>
        <v/>
      </c>
      <c r="G267" s="197" t="str">
        <f t="shared" si="112"/>
        <v/>
      </c>
      <c r="H267" s="197" t="str" cm="1">
        <f t="array" ref="H267">IF($A267="","",IFERROR(SUMPRODUCT($J$4:$J$33,$D$4:$D$33,--($A$4:$A$33=$B267)/$D267),0))</f>
        <v/>
      </c>
      <c r="I267" s="197" t="str">
        <f t="shared" si="113"/>
        <v/>
      </c>
      <c r="J267" s="198" t="str" cm="1">
        <f t="array" ref="J267">IF($A267="","",IFERROR(SUMPRODUCT($K$4:$K$33,$D$4:$D$33,--($A$4:$A$33=$B267)/$D267),0))</f>
        <v/>
      </c>
      <c r="K267" s="199" t="str">
        <f t="shared" si="114"/>
        <v/>
      </c>
    </row>
    <row r="268" spans="1:11" hidden="1">
      <c r="A268" s="196"/>
      <c r="B268" s="196" t="str">
        <f t="shared" si="108"/>
        <v/>
      </c>
      <c r="C268" s="104" t="str">
        <f t="shared" ca="1" si="109"/>
        <v/>
      </c>
      <c r="D268" s="180" t="str">
        <f t="shared" ca="1" si="110"/>
        <v/>
      </c>
      <c r="E268" s="181" t="str">
        <f t="shared" ca="1" si="111"/>
        <v/>
      </c>
      <c r="F268" s="197" t="str" cm="1">
        <f t="array" ref="F268">IF($A268="","",IFERROR(SUMPRODUCT($F$4:$F$33,$D$4:$D$33,--($A$4:$A$33=$B268)/$D268),0))</f>
        <v/>
      </c>
      <c r="G268" s="197" t="str">
        <f t="shared" si="112"/>
        <v/>
      </c>
      <c r="H268" s="197" t="str" cm="1">
        <f t="array" ref="H268">IF($A268="","",IFERROR(SUMPRODUCT($J$4:$J$33,$D$4:$D$33,--($A$4:$A$33=$B268)/$D268),0))</f>
        <v/>
      </c>
      <c r="I268" s="197" t="str">
        <f t="shared" si="113"/>
        <v/>
      </c>
      <c r="J268" s="198" t="str" cm="1">
        <f t="array" ref="J268">IF($A268="","",IFERROR(SUMPRODUCT($K$4:$K$33,$D$4:$D$33,--($A$4:$A$33=$B268)/$D268),0))</f>
        <v/>
      </c>
      <c r="K268" s="199" t="str">
        <f t="shared" si="114"/>
        <v/>
      </c>
    </row>
    <row r="269" spans="1:11" hidden="1">
      <c r="A269" s="196"/>
      <c r="B269" s="196" t="str">
        <f t="shared" si="108"/>
        <v/>
      </c>
      <c r="C269" s="104" t="str">
        <f t="shared" ca="1" si="109"/>
        <v/>
      </c>
      <c r="D269" s="180" t="str">
        <f t="shared" ca="1" si="110"/>
        <v/>
      </c>
      <c r="E269" s="181" t="str">
        <f t="shared" ca="1" si="111"/>
        <v/>
      </c>
      <c r="F269" s="197" t="str" cm="1">
        <f t="array" ref="F269">IF($A269="","",IFERROR(SUMPRODUCT($F$4:$F$33,$D$4:$D$33,--($A$4:$A$33=$B269)/$D269),0))</f>
        <v/>
      </c>
      <c r="G269" s="197" t="str">
        <f t="shared" si="112"/>
        <v/>
      </c>
      <c r="H269" s="197" t="str" cm="1">
        <f t="array" ref="H269">IF($A269="","",IFERROR(SUMPRODUCT($J$4:$J$33,$D$4:$D$33,--($A$4:$A$33=$B269)/$D269),0))</f>
        <v/>
      </c>
      <c r="I269" s="197" t="str">
        <f t="shared" si="113"/>
        <v/>
      </c>
      <c r="J269" s="198" t="str" cm="1">
        <f t="array" ref="J269">IF($A269="","",IFERROR(SUMPRODUCT($K$4:$K$33,$D$4:$D$33,--($A$4:$A$33=$B269)/$D269),0))</f>
        <v/>
      </c>
      <c r="K269" s="199" t="str">
        <f t="shared" si="114"/>
        <v/>
      </c>
    </row>
    <row r="270" spans="1:11" hidden="1">
      <c r="A270" s="196"/>
      <c r="B270" s="196" t="str">
        <f t="shared" si="108"/>
        <v/>
      </c>
      <c r="C270" s="104" t="str">
        <f t="shared" ca="1" si="109"/>
        <v/>
      </c>
      <c r="D270" s="180" t="str">
        <f t="shared" ca="1" si="110"/>
        <v/>
      </c>
      <c r="E270" s="181" t="str">
        <f t="shared" ca="1" si="111"/>
        <v/>
      </c>
      <c r="F270" s="197" t="str" cm="1">
        <f t="array" ref="F270">IF($A270="","",IFERROR(SUMPRODUCT($F$4:$F$33,$D$4:$D$33,--($A$4:$A$33=$B270)/$D270),0))</f>
        <v/>
      </c>
      <c r="G270" s="197" t="str">
        <f t="shared" si="112"/>
        <v/>
      </c>
      <c r="H270" s="197" t="str" cm="1">
        <f t="array" ref="H270">IF($A270="","",IFERROR(SUMPRODUCT($J$4:$J$33,$D$4:$D$33,--($A$4:$A$33=$B270)/$D270),0))</f>
        <v/>
      </c>
      <c r="I270" s="197" t="str">
        <f t="shared" si="113"/>
        <v/>
      </c>
      <c r="J270" s="198" t="str" cm="1">
        <f t="array" ref="J270">IF($A270="","",IFERROR(SUMPRODUCT($K$4:$K$33,$D$4:$D$33,--($A$4:$A$33=$B270)/$D270),0))</f>
        <v/>
      </c>
      <c r="K270" s="199" t="str">
        <f t="shared" si="114"/>
        <v/>
      </c>
    </row>
    <row r="271" spans="1:11" hidden="1">
      <c r="A271" s="196"/>
      <c r="B271" s="196" t="str">
        <f t="shared" si="108"/>
        <v/>
      </c>
      <c r="C271" s="104" t="str">
        <f t="shared" ca="1" si="109"/>
        <v/>
      </c>
      <c r="D271" s="180" t="str">
        <f t="shared" ca="1" si="110"/>
        <v/>
      </c>
      <c r="E271" s="181" t="str">
        <f t="shared" ca="1" si="111"/>
        <v/>
      </c>
      <c r="F271" s="197" t="str" cm="1">
        <f t="array" ref="F271">IF($A271="","",IFERROR(SUMPRODUCT($F$4:$F$33,$D$4:$D$33,--($A$4:$A$33=$B271)/$D271),0))</f>
        <v/>
      </c>
      <c r="G271" s="197" t="str">
        <f t="shared" si="112"/>
        <v/>
      </c>
      <c r="H271" s="197" t="str" cm="1">
        <f t="array" ref="H271">IF($A271="","",IFERROR(SUMPRODUCT($J$4:$J$33,$D$4:$D$33,--($A$4:$A$33=$B271)/$D271),0))</f>
        <v/>
      </c>
      <c r="I271" s="197" t="str">
        <f t="shared" si="113"/>
        <v/>
      </c>
      <c r="J271" s="198" t="str" cm="1">
        <f t="array" ref="J271">IF($A271="","",IFERROR(SUMPRODUCT($K$4:$K$33,$D$4:$D$33,--($A$4:$A$33=$B271)/$D271),0))</f>
        <v/>
      </c>
      <c r="K271" s="199" t="str">
        <f t="shared" si="114"/>
        <v/>
      </c>
    </row>
    <row r="272" spans="1:11" hidden="1">
      <c r="A272" s="196"/>
      <c r="B272" s="196" t="str">
        <f t="shared" si="108"/>
        <v/>
      </c>
      <c r="C272" s="104" t="str">
        <f t="shared" ca="1" si="109"/>
        <v/>
      </c>
      <c r="D272" s="180" t="str">
        <f t="shared" ca="1" si="110"/>
        <v/>
      </c>
      <c r="E272" s="181" t="str">
        <f t="shared" ca="1" si="111"/>
        <v/>
      </c>
      <c r="F272" s="197" t="str" cm="1">
        <f t="array" ref="F272">IF($A272="","",IFERROR(SUMPRODUCT($F$4:$F$33,$D$4:$D$33,--($A$4:$A$33=$B272)/$D272),0))</f>
        <v/>
      </c>
      <c r="G272" s="197" t="str">
        <f t="shared" si="112"/>
        <v/>
      </c>
      <c r="H272" s="197" t="str" cm="1">
        <f t="array" ref="H272">IF($A272="","",IFERROR(SUMPRODUCT($J$4:$J$33,$D$4:$D$33,--($A$4:$A$33=$B272)/$D272),0))</f>
        <v/>
      </c>
      <c r="I272" s="197" t="str">
        <f t="shared" si="113"/>
        <v/>
      </c>
      <c r="J272" s="198" t="str" cm="1">
        <f t="array" ref="J272">IF($A272="","",IFERROR(SUMPRODUCT($K$4:$K$33,$D$4:$D$33,--($A$4:$A$33=$B272)/$D272),0))</f>
        <v/>
      </c>
      <c r="K272" s="199" t="str">
        <f t="shared" si="114"/>
        <v/>
      </c>
    </row>
    <row r="273" spans="1:11" hidden="1">
      <c r="A273" s="196"/>
      <c r="B273" s="196" t="str">
        <f t="shared" si="108"/>
        <v/>
      </c>
      <c r="C273" s="104" t="str">
        <f t="shared" ca="1" si="109"/>
        <v/>
      </c>
      <c r="D273" s="180" t="str">
        <f t="shared" ca="1" si="110"/>
        <v/>
      </c>
      <c r="E273" s="181" t="str">
        <f t="shared" ca="1" si="111"/>
        <v/>
      </c>
      <c r="F273" s="197" t="str" cm="1">
        <f t="array" ref="F273">IF($A273="","",IFERROR(SUMPRODUCT($F$4:$F$33,$D$4:$D$33,--($A$4:$A$33=$B273)/$D273),0))</f>
        <v/>
      </c>
      <c r="G273" s="197" t="str">
        <f t="shared" si="112"/>
        <v/>
      </c>
      <c r="H273" s="197" t="str" cm="1">
        <f t="array" ref="H273">IF($A273="","",IFERROR(SUMPRODUCT($J$4:$J$33,$D$4:$D$33,--($A$4:$A$33=$B273)/$D273),0))</f>
        <v/>
      </c>
      <c r="I273" s="197" t="str">
        <f t="shared" si="113"/>
        <v/>
      </c>
      <c r="J273" s="198" t="str" cm="1">
        <f t="array" ref="J273">IF($A273="","",IFERROR(SUMPRODUCT($K$4:$K$33,$D$4:$D$33,--($A$4:$A$33=$B273)/$D273),0))</f>
        <v/>
      </c>
      <c r="K273" s="199" t="str">
        <f t="shared" si="114"/>
        <v/>
      </c>
    </row>
    <row r="274" spans="1:11" hidden="1">
      <c r="A274" s="196"/>
      <c r="B274" s="196" t="str">
        <f t="shared" si="108"/>
        <v/>
      </c>
      <c r="C274" s="104" t="str">
        <f t="shared" ca="1" si="109"/>
        <v/>
      </c>
      <c r="D274" s="180" t="str">
        <f t="shared" ca="1" si="110"/>
        <v/>
      </c>
      <c r="E274" s="181" t="str">
        <f t="shared" ca="1" si="111"/>
        <v/>
      </c>
      <c r="F274" s="197" t="str" cm="1">
        <f t="array" ref="F274">IF($A274="","",IFERROR(SUMPRODUCT($F$4:$F$33,$D$4:$D$33,--($A$4:$A$33=$B274)/$D274),0))</f>
        <v/>
      </c>
      <c r="G274" s="197" t="str">
        <f t="shared" si="112"/>
        <v/>
      </c>
      <c r="H274" s="197" t="str" cm="1">
        <f t="array" ref="H274">IF($A274="","",IFERROR(SUMPRODUCT($J$4:$J$33,$D$4:$D$33,--($A$4:$A$33=$B274)/$D274),0))</f>
        <v/>
      </c>
      <c r="I274" s="197" t="str">
        <f t="shared" si="113"/>
        <v/>
      </c>
      <c r="J274" s="198" t="str" cm="1">
        <f t="array" ref="J274">IF($A274="","",IFERROR(SUMPRODUCT($K$4:$K$33,$D$4:$D$33,--($A$4:$A$33=$B274)/$D274),0))</f>
        <v/>
      </c>
      <c r="K274" s="199" t="str">
        <f t="shared" si="114"/>
        <v/>
      </c>
    </row>
    <row r="275" spans="1:11" hidden="1">
      <c r="A275" s="196"/>
      <c r="B275" s="196" t="str">
        <f t="shared" si="108"/>
        <v/>
      </c>
      <c r="C275" s="104" t="str">
        <f t="shared" ca="1" si="109"/>
        <v/>
      </c>
      <c r="D275" s="180" t="str">
        <f t="shared" ca="1" si="110"/>
        <v/>
      </c>
      <c r="E275" s="181" t="str">
        <f t="shared" ca="1" si="111"/>
        <v/>
      </c>
      <c r="F275" s="197" t="str" cm="1">
        <f t="array" ref="F275">IF($A275="","",IFERROR(SUMPRODUCT($F$4:$F$33,$D$4:$D$33,--($A$4:$A$33=$B275)/$D275),0))</f>
        <v/>
      </c>
      <c r="G275" s="197" t="str">
        <f t="shared" si="112"/>
        <v/>
      </c>
      <c r="H275" s="197" t="str" cm="1">
        <f t="array" ref="H275">IF($A275="","",IFERROR(SUMPRODUCT($J$4:$J$33,$D$4:$D$33,--($A$4:$A$33=$B275)/$D275),0))</f>
        <v/>
      </c>
      <c r="I275" s="197" t="str">
        <f t="shared" si="113"/>
        <v/>
      </c>
      <c r="J275" s="198" t="str" cm="1">
        <f t="array" ref="J275">IF($A275="","",IFERROR(SUMPRODUCT($K$4:$K$33,$D$4:$D$33,--($A$4:$A$33=$B275)/$D275),0))</f>
        <v/>
      </c>
      <c r="K275" s="199" t="str">
        <f t="shared" si="114"/>
        <v/>
      </c>
    </row>
    <row r="276" spans="1:11" hidden="1">
      <c r="A276" s="196"/>
      <c r="B276" s="196" t="str">
        <f t="shared" si="108"/>
        <v/>
      </c>
      <c r="C276" s="104" t="str">
        <f t="shared" ca="1" si="109"/>
        <v/>
      </c>
      <c r="D276" s="180" t="str">
        <f t="shared" ca="1" si="110"/>
        <v/>
      </c>
      <c r="E276" s="181" t="str">
        <f t="shared" ca="1" si="111"/>
        <v/>
      </c>
      <c r="F276" s="197" t="str" cm="1">
        <f t="array" ref="F276">IF($A276="","",IFERROR(SUMPRODUCT($F$4:$F$33,$D$4:$D$33,--($A$4:$A$33=$B276)/$D276),0))</f>
        <v/>
      </c>
      <c r="G276" s="197" t="str">
        <f t="shared" si="112"/>
        <v/>
      </c>
      <c r="H276" s="197" t="str" cm="1">
        <f t="array" ref="H276">IF($A276="","",IFERROR(SUMPRODUCT($J$4:$J$33,$D$4:$D$33,--($A$4:$A$33=$B276)/$D276),0))</f>
        <v/>
      </c>
      <c r="I276" s="197" t="str">
        <f t="shared" si="113"/>
        <v/>
      </c>
      <c r="J276" s="198" t="str" cm="1">
        <f t="array" ref="J276">IF($A276="","",IFERROR(SUMPRODUCT($K$4:$K$33,$D$4:$D$33,--($A$4:$A$33=$B276)/$D276),0))</f>
        <v/>
      </c>
      <c r="K276" s="199" t="str">
        <f t="shared" si="114"/>
        <v/>
      </c>
    </row>
    <row r="277" spans="1:11" hidden="1">
      <c r="A277" s="196"/>
      <c r="B277" s="196" t="str">
        <f t="shared" si="108"/>
        <v/>
      </c>
      <c r="C277" s="104" t="str">
        <f t="shared" ca="1" si="109"/>
        <v/>
      </c>
      <c r="D277" s="180" t="str">
        <f t="shared" ca="1" si="110"/>
        <v/>
      </c>
      <c r="E277" s="181" t="str">
        <f t="shared" ca="1" si="111"/>
        <v/>
      </c>
      <c r="F277" s="197" t="str" cm="1">
        <f t="array" ref="F277">IF($A277="","",IFERROR(SUMPRODUCT($F$4:$F$33,$D$4:$D$33,--($A$4:$A$33=$B277)/$D277),0))</f>
        <v/>
      </c>
      <c r="G277" s="197" t="str">
        <f t="shared" si="112"/>
        <v/>
      </c>
      <c r="H277" s="197" t="str" cm="1">
        <f t="array" ref="H277">IF($A277="","",IFERROR(SUMPRODUCT($J$4:$J$33,$D$4:$D$33,--($A$4:$A$33=$B277)/$D277),0))</f>
        <v/>
      </c>
      <c r="I277" s="197" t="str">
        <f t="shared" si="113"/>
        <v/>
      </c>
      <c r="J277" s="198" t="str" cm="1">
        <f t="array" ref="J277">IF($A277="","",IFERROR(SUMPRODUCT($K$4:$K$33,$D$4:$D$33,--($A$4:$A$33=$B277)/$D277),0))</f>
        <v/>
      </c>
      <c r="K277" s="199" t="str">
        <f t="shared" si="114"/>
        <v/>
      </c>
    </row>
    <row r="278" spans="1:11" hidden="1">
      <c r="A278" s="196"/>
      <c r="B278" s="196" t="str">
        <f t="shared" si="108"/>
        <v/>
      </c>
      <c r="C278" s="104" t="str">
        <f t="shared" ca="1" si="109"/>
        <v/>
      </c>
      <c r="D278" s="180" t="str">
        <f t="shared" ca="1" si="110"/>
        <v/>
      </c>
      <c r="E278" s="181" t="str">
        <f t="shared" ca="1" si="111"/>
        <v/>
      </c>
      <c r="F278" s="197" t="str" cm="1">
        <f t="array" ref="F278">IF($A278="","",IFERROR(SUMPRODUCT($F$4:$F$33,$D$4:$D$33,--($A$4:$A$33=$B278)/$D278),0))</f>
        <v/>
      </c>
      <c r="G278" s="197" t="str">
        <f t="shared" si="112"/>
        <v/>
      </c>
      <c r="H278" s="197" t="str" cm="1">
        <f t="array" ref="H278">IF($A278="","",IFERROR(SUMPRODUCT($J$4:$J$33,$D$4:$D$33,--($A$4:$A$33=$B278)/$D278),0))</f>
        <v/>
      </c>
      <c r="I278" s="197" t="str">
        <f t="shared" si="113"/>
        <v/>
      </c>
      <c r="J278" s="198" t="str" cm="1">
        <f t="array" ref="J278">IF($A278="","",IFERROR(SUMPRODUCT($K$4:$K$33,$D$4:$D$33,--($A$4:$A$33=$B278)/$D278),0))</f>
        <v/>
      </c>
      <c r="K278" s="199" t="str">
        <f t="shared" si="114"/>
        <v/>
      </c>
    </row>
    <row r="279" spans="1:11" hidden="1">
      <c r="A279" s="196"/>
      <c r="B279" s="196" t="str">
        <f t="shared" si="108"/>
        <v/>
      </c>
      <c r="C279" s="104" t="str">
        <f t="shared" ca="1" si="109"/>
        <v/>
      </c>
      <c r="D279" s="180" t="str">
        <f t="shared" ca="1" si="110"/>
        <v/>
      </c>
      <c r="E279" s="181" t="str">
        <f t="shared" ca="1" si="111"/>
        <v/>
      </c>
      <c r="F279" s="197" t="str" cm="1">
        <f t="array" ref="F279">IF($A279="","",IFERROR(SUMPRODUCT($F$4:$F$33,$D$4:$D$33,--($A$4:$A$33=$B279)/$D279),0))</f>
        <v/>
      </c>
      <c r="G279" s="197" t="str">
        <f t="shared" si="112"/>
        <v/>
      </c>
      <c r="H279" s="197" t="str" cm="1">
        <f t="array" ref="H279">IF($A279="","",IFERROR(SUMPRODUCT($J$4:$J$33,$D$4:$D$33,--($A$4:$A$33=$B279)/$D279),0))</f>
        <v/>
      </c>
      <c r="I279" s="197" t="str">
        <f t="shared" si="113"/>
        <v/>
      </c>
      <c r="J279" s="198" t="str" cm="1">
        <f t="array" ref="J279">IF($A279="","",IFERROR(SUMPRODUCT($K$4:$K$33,$D$4:$D$33,--($A$4:$A$33=$B279)/$D279),0))</f>
        <v/>
      </c>
      <c r="K279" s="199" t="str">
        <f t="shared" si="114"/>
        <v/>
      </c>
    </row>
    <row r="280" spans="1:11" hidden="1">
      <c r="A280" s="196"/>
      <c r="B280" s="196" t="str">
        <f t="shared" si="108"/>
        <v/>
      </c>
      <c r="C280" s="104" t="str">
        <f t="shared" ca="1" si="109"/>
        <v/>
      </c>
      <c r="D280" s="180" t="str">
        <f t="shared" ca="1" si="110"/>
        <v/>
      </c>
      <c r="E280" s="181" t="str">
        <f t="shared" ca="1" si="111"/>
        <v/>
      </c>
      <c r="F280" s="197" t="str" cm="1">
        <f t="array" ref="F280">IF($A280="","",IFERROR(SUMPRODUCT($F$4:$F$33,$D$4:$D$33,--($A$4:$A$33=$B280)/$D280),0))</f>
        <v/>
      </c>
      <c r="G280" s="197" t="str">
        <f t="shared" si="112"/>
        <v/>
      </c>
      <c r="H280" s="197" t="str" cm="1">
        <f t="array" ref="H280">IF($A280="","",IFERROR(SUMPRODUCT($J$4:$J$33,$D$4:$D$33,--($A$4:$A$33=$B280)/$D280),0))</f>
        <v/>
      </c>
      <c r="I280" s="197" t="str">
        <f t="shared" si="113"/>
        <v/>
      </c>
      <c r="J280" s="198" t="str" cm="1">
        <f t="array" ref="J280">IF($A280="","",IFERROR(SUMPRODUCT($K$4:$K$33,$D$4:$D$33,--($A$4:$A$33=$B280)/$D280),0))</f>
        <v/>
      </c>
      <c r="K280" s="199" t="str">
        <f t="shared" si="114"/>
        <v/>
      </c>
    </row>
    <row r="281" spans="1:11" hidden="1">
      <c r="A281" s="196"/>
      <c r="B281" s="196" t="str">
        <f t="shared" si="108"/>
        <v/>
      </c>
      <c r="C281" s="104" t="str">
        <f t="shared" ca="1" si="109"/>
        <v/>
      </c>
      <c r="D281" s="180" t="str">
        <f t="shared" ca="1" si="110"/>
        <v/>
      </c>
      <c r="E281" s="181" t="str">
        <f t="shared" ca="1" si="111"/>
        <v/>
      </c>
      <c r="F281" s="197" t="str" cm="1">
        <f t="array" ref="F281">IF($A281="","",IFERROR(SUMPRODUCT($F$4:$F$33,$D$4:$D$33,--($A$4:$A$33=$B281)/$D281),0))</f>
        <v/>
      </c>
      <c r="G281" s="197" t="str">
        <f t="shared" si="112"/>
        <v/>
      </c>
      <c r="H281" s="197" t="str" cm="1">
        <f t="array" ref="H281">IF($A281="","",IFERROR(SUMPRODUCT($J$4:$J$33,$D$4:$D$33,--($A$4:$A$33=$B281)/$D281),0))</f>
        <v/>
      </c>
      <c r="I281" s="197" t="str">
        <f t="shared" si="113"/>
        <v/>
      </c>
      <c r="J281" s="198" t="str" cm="1">
        <f t="array" ref="J281">IF($A281="","",IFERROR(SUMPRODUCT($K$4:$K$33,$D$4:$D$33,--($A$4:$A$33=$B281)/$D281),0))</f>
        <v/>
      </c>
      <c r="K281" s="199" t="str">
        <f t="shared" si="114"/>
        <v/>
      </c>
    </row>
    <row r="282" spans="1:11" hidden="1">
      <c r="A282" s="196"/>
      <c r="B282" s="196" t="str">
        <f t="shared" si="108"/>
        <v/>
      </c>
      <c r="C282" s="104" t="str">
        <f t="shared" ca="1" si="109"/>
        <v/>
      </c>
      <c r="D282" s="180" t="str">
        <f t="shared" ca="1" si="110"/>
        <v/>
      </c>
      <c r="E282" s="181" t="str">
        <f t="shared" ca="1" si="111"/>
        <v/>
      </c>
      <c r="F282" s="197" t="str" cm="1">
        <f t="array" ref="F282">IF($A282="","",IFERROR(SUMPRODUCT($F$4:$F$33,$D$4:$D$33,--($A$4:$A$33=$B282)/$D282),0))</f>
        <v/>
      </c>
      <c r="G282" s="197" t="str">
        <f t="shared" si="112"/>
        <v/>
      </c>
      <c r="H282" s="197" t="str" cm="1">
        <f t="array" ref="H282">IF($A282="","",IFERROR(SUMPRODUCT($J$4:$J$33,$D$4:$D$33,--($A$4:$A$33=$B282)/$D282),0))</f>
        <v/>
      </c>
      <c r="I282" s="197" t="str">
        <f t="shared" si="113"/>
        <v/>
      </c>
      <c r="J282" s="198" t="str" cm="1">
        <f t="array" ref="J282">IF($A282="","",IFERROR(SUMPRODUCT($K$4:$K$33,$D$4:$D$33,--($A$4:$A$33=$B282)/$D282),0))</f>
        <v/>
      </c>
      <c r="K282" s="199" t="str">
        <f t="shared" si="114"/>
        <v/>
      </c>
    </row>
    <row r="283" spans="1:11" hidden="1">
      <c r="A283" s="196"/>
      <c r="B283" s="196" t="str">
        <f t="shared" ref="B283:B284" si="115">IF($A283="","","2 Bedroom")</f>
        <v/>
      </c>
      <c r="C283" s="104" t="str">
        <f t="shared" ref="C283:C284" ca="1" si="116">IF($A283="","",IFERROR(INDIRECT("'"&amp;$A283&amp;"'!$B$14"),0))</f>
        <v/>
      </c>
      <c r="D283" s="180" t="str">
        <f t="shared" ref="D283:D284" ca="1" si="117">IF($A283="","",IFERROR(SUMIF(INDIRECT("'"&amp;$A283&amp;"'!A87:A92"),$B283,INDIRECT("'"&amp;$A283&amp;"'!F87:F92")),0))</f>
        <v/>
      </c>
      <c r="E283" s="181" t="str">
        <f t="shared" ref="E283:E284" ca="1" si="118">IF($A283="","",IFERROR(SUMIF(INDIRECT("'"&amp;$A283&amp;"'!A87:A92"),$B283,INDIRECT("'"&amp;$A283&amp;"'!G87:G92")),0))</f>
        <v/>
      </c>
      <c r="F283" s="197" t="str" cm="1">
        <f t="array" ref="F283">IF($A283="","",IFERROR(SUMPRODUCT($F$4:$F$33,$D$4:$D$33,--($A$4:$A$33=$B283)/$D283),0))</f>
        <v/>
      </c>
      <c r="G283" s="197" t="str">
        <f t="shared" ref="G283:G284" si="119">IF($A283="","",H283-F283)</f>
        <v/>
      </c>
      <c r="H283" s="197" t="str" cm="1">
        <f t="array" ref="H283">IF($A283="","",IFERROR(SUMPRODUCT($J$4:$J$33,$D$4:$D$33,--($A$4:$A$33=$B283)/$D283),0))</f>
        <v/>
      </c>
      <c r="I283" s="197" t="str">
        <f t="shared" ref="I283:I284" si="120">IF($A283="","",J283-H283)</f>
        <v/>
      </c>
      <c r="J283" s="198" t="str" cm="1">
        <f t="array" ref="J283">IF($A283="","",IFERROR(SUMPRODUCT($K$4:$K$33,$D$4:$D$33,--($A$4:$A$33=$B283)/$D283),0))</f>
        <v/>
      </c>
      <c r="K283" s="199" t="str">
        <f t="shared" ref="K283:K284" si="121">IF($A283="","",IFERROR(J283/E283,0))</f>
        <v/>
      </c>
    </row>
    <row r="284" spans="1:11" hidden="1">
      <c r="A284" s="196"/>
      <c r="B284" s="196" t="str">
        <f t="shared" si="115"/>
        <v/>
      </c>
      <c r="C284" s="104" t="str">
        <f t="shared" ca="1" si="116"/>
        <v/>
      </c>
      <c r="D284" s="180" t="str">
        <f t="shared" ca="1" si="117"/>
        <v/>
      </c>
      <c r="E284" s="181" t="str">
        <f t="shared" ca="1" si="118"/>
        <v/>
      </c>
      <c r="F284" s="197" t="str" cm="1">
        <f t="array" ref="F284">IF($A284="","",IFERROR(SUMPRODUCT($F$4:$F$33,$D$4:$D$33,--($A$4:$A$33=$B284)/$D284),0))</f>
        <v/>
      </c>
      <c r="G284" s="197" t="str">
        <f t="shared" si="119"/>
        <v/>
      </c>
      <c r="H284" s="197" t="str" cm="1">
        <f t="array" ref="H284">IF($A284="","",IFERROR(SUMPRODUCT($J$4:$J$33,$D$4:$D$33,--($A$4:$A$33=$B284)/$D284),0))</f>
        <v/>
      </c>
      <c r="I284" s="197" t="str">
        <f t="shared" si="120"/>
        <v/>
      </c>
      <c r="J284" s="198" t="str" cm="1">
        <f t="array" ref="J284">IF($A284="","",IFERROR(SUMPRODUCT($K$4:$K$33,$D$4:$D$33,--($A$4:$A$33=$B284)/$D284),0))</f>
        <v/>
      </c>
      <c r="K284" s="199" t="str">
        <f t="shared" si="121"/>
        <v/>
      </c>
    </row>
    <row r="285" spans="1:11" hidden="1">
      <c r="A285" s="196"/>
      <c r="B285" s="196" t="str">
        <f t="shared" ref="B285:B298" si="122">IF($A285="","","2 Bedroom")</f>
        <v/>
      </c>
      <c r="C285" s="104" t="str">
        <f t="shared" ref="C285:C298" ca="1" si="123">IF($A285="","",IFERROR(INDIRECT("'"&amp;$A285&amp;"'!$B$14"),0))</f>
        <v/>
      </c>
      <c r="D285" s="180" t="str">
        <f t="shared" ref="D285:D298" ca="1" si="124">IF($A285="","",IFERROR(SUMIF(INDIRECT("'"&amp;$A285&amp;"'!A87:A92"),$B285,INDIRECT("'"&amp;$A285&amp;"'!F87:F92")),0))</f>
        <v/>
      </c>
      <c r="E285" s="181" t="str">
        <f t="shared" ref="E285:E298" ca="1" si="125">IF($A285="","",IFERROR(SUMIF(INDIRECT("'"&amp;$A285&amp;"'!A87:A92"),$B285,INDIRECT("'"&amp;$A285&amp;"'!G87:G92")),0))</f>
        <v/>
      </c>
      <c r="F285" s="197" t="str" cm="1">
        <f t="array" ref="F285">IF($A285="","",IFERROR(SUMPRODUCT($F$4:$F$33,$D$4:$D$33,--($A$4:$A$33=$B285)/$D285),0))</f>
        <v/>
      </c>
      <c r="G285" s="197" t="str">
        <f t="shared" ref="G285:G298" si="126">IF($A285="","",H285-F285)</f>
        <v/>
      </c>
      <c r="H285" s="197" t="str" cm="1">
        <f t="array" ref="H285">IF($A285="","",IFERROR(SUMPRODUCT($J$4:$J$33,$D$4:$D$33,--($A$4:$A$33=$B285)/$D285),0))</f>
        <v/>
      </c>
      <c r="I285" s="197" t="str">
        <f t="shared" ref="I285:I298" si="127">IF($A285="","",J285-H285)</f>
        <v/>
      </c>
      <c r="J285" s="198" t="str" cm="1">
        <f t="array" ref="J285">IF($A285="","",IFERROR(SUMPRODUCT($K$4:$K$33,$D$4:$D$33,--($A$4:$A$33=$B285)/$D285),0))</f>
        <v/>
      </c>
      <c r="K285" s="199" t="str">
        <f t="shared" ref="K285:K298" si="128">IF($A285="","",IFERROR(J285/E285,0))</f>
        <v/>
      </c>
    </row>
    <row r="286" spans="1:11" hidden="1">
      <c r="A286" s="196"/>
      <c r="B286" s="196" t="str">
        <f t="shared" si="122"/>
        <v/>
      </c>
      <c r="C286" s="104" t="str">
        <f t="shared" ca="1" si="123"/>
        <v/>
      </c>
      <c r="D286" s="180" t="str">
        <f t="shared" ca="1" si="124"/>
        <v/>
      </c>
      <c r="E286" s="181" t="str">
        <f t="shared" ca="1" si="125"/>
        <v/>
      </c>
      <c r="F286" s="197" t="str" cm="1">
        <f t="array" ref="F286">IF($A286="","",IFERROR(SUMPRODUCT($F$4:$F$33,$D$4:$D$33,--($A$4:$A$33=$B286)/$D286),0))</f>
        <v/>
      </c>
      <c r="G286" s="197" t="str">
        <f t="shared" si="126"/>
        <v/>
      </c>
      <c r="H286" s="197" t="str" cm="1">
        <f t="array" ref="H286">IF($A286="","",IFERROR(SUMPRODUCT($J$4:$J$33,$D$4:$D$33,--($A$4:$A$33=$B286)/$D286),0))</f>
        <v/>
      </c>
      <c r="I286" s="197" t="str">
        <f t="shared" si="127"/>
        <v/>
      </c>
      <c r="J286" s="198" t="str" cm="1">
        <f t="array" ref="J286">IF($A286="","",IFERROR(SUMPRODUCT($K$4:$K$33,$D$4:$D$33,--($A$4:$A$33=$B286)/$D286),0))</f>
        <v/>
      </c>
      <c r="K286" s="199" t="str">
        <f t="shared" si="128"/>
        <v/>
      </c>
    </row>
    <row r="287" spans="1:11" hidden="1">
      <c r="A287" s="196"/>
      <c r="B287" s="196" t="str">
        <f t="shared" si="122"/>
        <v/>
      </c>
      <c r="C287" s="104" t="str">
        <f t="shared" ca="1" si="123"/>
        <v/>
      </c>
      <c r="D287" s="180" t="str">
        <f t="shared" ca="1" si="124"/>
        <v/>
      </c>
      <c r="E287" s="181" t="str">
        <f t="shared" ca="1" si="125"/>
        <v/>
      </c>
      <c r="F287" s="197" t="str" cm="1">
        <f t="array" ref="F287">IF($A287="","",IFERROR(SUMPRODUCT($F$4:$F$33,$D$4:$D$33,--($A$4:$A$33=$B287)/$D287),0))</f>
        <v/>
      </c>
      <c r="G287" s="197" t="str">
        <f t="shared" si="126"/>
        <v/>
      </c>
      <c r="H287" s="197" t="str" cm="1">
        <f t="array" ref="H287">IF($A287="","",IFERROR(SUMPRODUCT($J$4:$J$33,$D$4:$D$33,--($A$4:$A$33=$B287)/$D287),0))</f>
        <v/>
      </c>
      <c r="I287" s="197" t="str">
        <f t="shared" si="127"/>
        <v/>
      </c>
      <c r="J287" s="198" t="str" cm="1">
        <f t="array" ref="J287">IF($A287="","",IFERROR(SUMPRODUCT($K$4:$K$33,$D$4:$D$33,--($A$4:$A$33=$B287)/$D287),0))</f>
        <v/>
      </c>
      <c r="K287" s="199" t="str">
        <f t="shared" si="128"/>
        <v/>
      </c>
    </row>
    <row r="288" spans="1:11" hidden="1">
      <c r="A288" s="196"/>
      <c r="B288" s="196" t="str">
        <f t="shared" si="122"/>
        <v/>
      </c>
      <c r="C288" s="104" t="str">
        <f t="shared" ca="1" si="123"/>
        <v/>
      </c>
      <c r="D288" s="180" t="str">
        <f t="shared" ca="1" si="124"/>
        <v/>
      </c>
      <c r="E288" s="181" t="str">
        <f t="shared" ca="1" si="125"/>
        <v/>
      </c>
      <c r="F288" s="197" t="str" cm="1">
        <f t="array" ref="F288">IF($A288="","",IFERROR(SUMPRODUCT($F$4:$F$33,$D$4:$D$33,--($A$4:$A$33=$B288)/$D288),0))</f>
        <v/>
      </c>
      <c r="G288" s="197" t="str">
        <f t="shared" si="126"/>
        <v/>
      </c>
      <c r="H288" s="197" t="str" cm="1">
        <f t="array" ref="H288">IF($A288="","",IFERROR(SUMPRODUCT($J$4:$J$33,$D$4:$D$33,--($A$4:$A$33=$B288)/$D288),0))</f>
        <v/>
      </c>
      <c r="I288" s="197" t="str">
        <f t="shared" si="127"/>
        <v/>
      </c>
      <c r="J288" s="198" t="str" cm="1">
        <f t="array" ref="J288">IF($A288="","",IFERROR(SUMPRODUCT($K$4:$K$33,$D$4:$D$33,--($A$4:$A$33=$B288)/$D288),0))</f>
        <v/>
      </c>
      <c r="K288" s="199" t="str">
        <f t="shared" si="128"/>
        <v/>
      </c>
    </row>
    <row r="289" spans="1:11" hidden="1">
      <c r="A289" s="196"/>
      <c r="B289" s="196" t="str">
        <f t="shared" si="122"/>
        <v/>
      </c>
      <c r="C289" s="104" t="str">
        <f t="shared" ca="1" si="123"/>
        <v/>
      </c>
      <c r="D289" s="180" t="str">
        <f t="shared" ca="1" si="124"/>
        <v/>
      </c>
      <c r="E289" s="181" t="str">
        <f t="shared" ca="1" si="125"/>
        <v/>
      </c>
      <c r="F289" s="197" t="str" cm="1">
        <f t="array" ref="F289">IF($A289="","",IFERROR(SUMPRODUCT($F$4:$F$33,$D$4:$D$33,--($A$4:$A$33=$B289)/$D289),0))</f>
        <v/>
      </c>
      <c r="G289" s="197" t="str">
        <f t="shared" si="126"/>
        <v/>
      </c>
      <c r="H289" s="197" t="str" cm="1">
        <f t="array" ref="H289">IF($A289="","",IFERROR(SUMPRODUCT($J$4:$J$33,$D$4:$D$33,--($A$4:$A$33=$B289)/$D289),0))</f>
        <v/>
      </c>
      <c r="I289" s="197" t="str">
        <f t="shared" si="127"/>
        <v/>
      </c>
      <c r="J289" s="198" t="str" cm="1">
        <f t="array" ref="J289">IF($A289="","",IFERROR(SUMPRODUCT($K$4:$K$33,$D$4:$D$33,--($A$4:$A$33=$B289)/$D289),0))</f>
        <v/>
      </c>
      <c r="K289" s="199" t="str">
        <f t="shared" si="128"/>
        <v/>
      </c>
    </row>
    <row r="290" spans="1:11" hidden="1">
      <c r="A290" s="196"/>
      <c r="B290" s="196" t="str">
        <f t="shared" si="122"/>
        <v/>
      </c>
      <c r="C290" s="104" t="str">
        <f t="shared" ca="1" si="123"/>
        <v/>
      </c>
      <c r="D290" s="180" t="str">
        <f t="shared" ca="1" si="124"/>
        <v/>
      </c>
      <c r="E290" s="181" t="str">
        <f t="shared" ca="1" si="125"/>
        <v/>
      </c>
      <c r="F290" s="197" t="str" cm="1">
        <f t="array" ref="F290">IF($A290="","",IFERROR(SUMPRODUCT($F$4:$F$33,$D$4:$D$33,--($A$4:$A$33=$B290)/$D290),0))</f>
        <v/>
      </c>
      <c r="G290" s="197" t="str">
        <f t="shared" si="126"/>
        <v/>
      </c>
      <c r="H290" s="197" t="str" cm="1">
        <f t="array" ref="H290">IF($A290="","",IFERROR(SUMPRODUCT($J$4:$J$33,$D$4:$D$33,--($A$4:$A$33=$B290)/$D290),0))</f>
        <v/>
      </c>
      <c r="I290" s="197" t="str">
        <f t="shared" si="127"/>
        <v/>
      </c>
      <c r="J290" s="198" t="str" cm="1">
        <f t="array" ref="J290">IF($A290="","",IFERROR(SUMPRODUCT($K$4:$K$33,$D$4:$D$33,--($A$4:$A$33=$B290)/$D290),0))</f>
        <v/>
      </c>
      <c r="K290" s="199" t="str">
        <f t="shared" si="128"/>
        <v/>
      </c>
    </row>
    <row r="291" spans="1:11" hidden="1">
      <c r="A291" s="196"/>
      <c r="B291" s="196" t="str">
        <f t="shared" si="122"/>
        <v/>
      </c>
      <c r="C291" s="104" t="str">
        <f t="shared" ca="1" si="123"/>
        <v/>
      </c>
      <c r="D291" s="180" t="str">
        <f t="shared" ca="1" si="124"/>
        <v/>
      </c>
      <c r="E291" s="181" t="str">
        <f t="shared" ca="1" si="125"/>
        <v/>
      </c>
      <c r="F291" s="197" t="str" cm="1">
        <f t="array" ref="F291">IF($A291="","",IFERROR(SUMPRODUCT($F$4:$F$33,$D$4:$D$33,--($A$4:$A$33=$B291)/$D291),0))</f>
        <v/>
      </c>
      <c r="G291" s="197" t="str">
        <f t="shared" si="126"/>
        <v/>
      </c>
      <c r="H291" s="197" t="str" cm="1">
        <f t="array" ref="H291">IF($A291="","",IFERROR(SUMPRODUCT($J$4:$J$33,$D$4:$D$33,--($A$4:$A$33=$B291)/$D291),0))</f>
        <v/>
      </c>
      <c r="I291" s="197" t="str">
        <f t="shared" si="127"/>
        <v/>
      </c>
      <c r="J291" s="198" t="str" cm="1">
        <f t="array" ref="J291">IF($A291="","",IFERROR(SUMPRODUCT($K$4:$K$33,$D$4:$D$33,--($A$4:$A$33=$B291)/$D291),0))</f>
        <v/>
      </c>
      <c r="K291" s="199" t="str">
        <f t="shared" si="128"/>
        <v/>
      </c>
    </row>
    <row r="292" spans="1:11" hidden="1">
      <c r="A292" s="196"/>
      <c r="B292" s="196" t="str">
        <f t="shared" si="122"/>
        <v/>
      </c>
      <c r="C292" s="104" t="str">
        <f t="shared" ca="1" si="123"/>
        <v/>
      </c>
      <c r="D292" s="180" t="str">
        <f t="shared" ca="1" si="124"/>
        <v/>
      </c>
      <c r="E292" s="181" t="str">
        <f t="shared" ca="1" si="125"/>
        <v/>
      </c>
      <c r="F292" s="197" t="str" cm="1">
        <f t="array" ref="F292">IF($A292="","",IFERROR(SUMPRODUCT($F$4:$F$33,$D$4:$D$33,--($A$4:$A$33=$B292)/$D292),0))</f>
        <v/>
      </c>
      <c r="G292" s="197" t="str">
        <f t="shared" si="126"/>
        <v/>
      </c>
      <c r="H292" s="197" t="str" cm="1">
        <f t="array" ref="H292">IF($A292="","",IFERROR(SUMPRODUCT($J$4:$J$33,$D$4:$D$33,--($A$4:$A$33=$B292)/$D292),0))</f>
        <v/>
      </c>
      <c r="I292" s="197" t="str">
        <f t="shared" si="127"/>
        <v/>
      </c>
      <c r="J292" s="198" t="str" cm="1">
        <f t="array" ref="J292">IF($A292="","",IFERROR(SUMPRODUCT($K$4:$K$33,$D$4:$D$33,--($A$4:$A$33=$B292)/$D292),0))</f>
        <v/>
      </c>
      <c r="K292" s="199" t="str">
        <f t="shared" si="128"/>
        <v/>
      </c>
    </row>
    <row r="293" spans="1:11" hidden="1">
      <c r="A293" s="196"/>
      <c r="B293" s="196" t="str">
        <f t="shared" si="122"/>
        <v/>
      </c>
      <c r="C293" s="104" t="str">
        <f t="shared" ca="1" si="123"/>
        <v/>
      </c>
      <c r="D293" s="180" t="str">
        <f t="shared" ca="1" si="124"/>
        <v/>
      </c>
      <c r="E293" s="181" t="str">
        <f t="shared" ca="1" si="125"/>
        <v/>
      </c>
      <c r="F293" s="197" t="str" cm="1">
        <f t="array" ref="F293">IF($A293="","",IFERROR(SUMPRODUCT($F$4:$F$33,$D$4:$D$33,--($A$4:$A$33=$B293)/$D293),0))</f>
        <v/>
      </c>
      <c r="G293" s="197" t="str">
        <f t="shared" si="126"/>
        <v/>
      </c>
      <c r="H293" s="197" t="str" cm="1">
        <f t="array" ref="H293">IF($A293="","",IFERROR(SUMPRODUCT($J$4:$J$33,$D$4:$D$33,--($A$4:$A$33=$B293)/$D293),0))</f>
        <v/>
      </c>
      <c r="I293" s="197" t="str">
        <f t="shared" si="127"/>
        <v/>
      </c>
      <c r="J293" s="198" t="str" cm="1">
        <f t="array" ref="J293">IF($A293="","",IFERROR(SUMPRODUCT($K$4:$K$33,$D$4:$D$33,--($A$4:$A$33=$B293)/$D293),0))</f>
        <v/>
      </c>
      <c r="K293" s="199" t="str">
        <f t="shared" si="128"/>
        <v/>
      </c>
    </row>
    <row r="294" spans="1:11" hidden="1">
      <c r="A294" s="196"/>
      <c r="B294" s="196" t="str">
        <f t="shared" si="122"/>
        <v/>
      </c>
      <c r="C294" s="104" t="str">
        <f t="shared" ca="1" si="123"/>
        <v/>
      </c>
      <c r="D294" s="180" t="str">
        <f t="shared" ca="1" si="124"/>
        <v/>
      </c>
      <c r="E294" s="181" t="str">
        <f t="shared" ca="1" si="125"/>
        <v/>
      </c>
      <c r="F294" s="197" t="str" cm="1">
        <f t="array" ref="F294">IF($A294="","",IFERROR(SUMPRODUCT($F$4:$F$33,$D$4:$D$33,--($A$4:$A$33=$B294)/$D294),0))</f>
        <v/>
      </c>
      <c r="G294" s="197" t="str">
        <f t="shared" si="126"/>
        <v/>
      </c>
      <c r="H294" s="197" t="str" cm="1">
        <f t="array" ref="H294">IF($A294="","",IFERROR(SUMPRODUCT($J$4:$J$33,$D$4:$D$33,--($A$4:$A$33=$B294)/$D294),0))</f>
        <v/>
      </c>
      <c r="I294" s="197" t="str">
        <f t="shared" si="127"/>
        <v/>
      </c>
      <c r="J294" s="198" t="str" cm="1">
        <f t="array" ref="J294">IF($A294="","",IFERROR(SUMPRODUCT($K$4:$K$33,$D$4:$D$33,--($A$4:$A$33=$B294)/$D294),0))</f>
        <v/>
      </c>
      <c r="K294" s="199" t="str">
        <f t="shared" si="128"/>
        <v/>
      </c>
    </row>
    <row r="295" spans="1:11" hidden="1">
      <c r="A295" s="196"/>
      <c r="B295" s="196" t="str">
        <f t="shared" si="122"/>
        <v/>
      </c>
      <c r="C295" s="104" t="str">
        <f t="shared" ca="1" si="123"/>
        <v/>
      </c>
      <c r="D295" s="180" t="str">
        <f t="shared" ca="1" si="124"/>
        <v/>
      </c>
      <c r="E295" s="181" t="str">
        <f t="shared" ca="1" si="125"/>
        <v/>
      </c>
      <c r="F295" s="197" t="str" cm="1">
        <f t="array" ref="F295">IF($A295="","",IFERROR(SUMPRODUCT($F$4:$F$33,$D$4:$D$33,--($A$4:$A$33=$B295)/$D295),0))</f>
        <v/>
      </c>
      <c r="G295" s="197" t="str">
        <f t="shared" si="126"/>
        <v/>
      </c>
      <c r="H295" s="197" t="str" cm="1">
        <f t="array" ref="H295">IF($A295="","",IFERROR(SUMPRODUCT($J$4:$J$33,$D$4:$D$33,--($A$4:$A$33=$B295)/$D295),0))</f>
        <v/>
      </c>
      <c r="I295" s="197" t="str">
        <f t="shared" si="127"/>
        <v/>
      </c>
      <c r="J295" s="198" t="str" cm="1">
        <f t="array" ref="J295">IF($A295="","",IFERROR(SUMPRODUCT($K$4:$K$33,$D$4:$D$33,--($A$4:$A$33=$B295)/$D295),0))</f>
        <v/>
      </c>
      <c r="K295" s="199" t="str">
        <f t="shared" si="128"/>
        <v/>
      </c>
    </row>
    <row r="296" spans="1:11" hidden="1">
      <c r="A296" s="196"/>
      <c r="B296" s="196" t="str">
        <f t="shared" si="122"/>
        <v/>
      </c>
      <c r="C296" s="104" t="str">
        <f t="shared" ca="1" si="123"/>
        <v/>
      </c>
      <c r="D296" s="180" t="str">
        <f t="shared" ca="1" si="124"/>
        <v/>
      </c>
      <c r="E296" s="181" t="str">
        <f t="shared" ca="1" si="125"/>
        <v/>
      </c>
      <c r="F296" s="197" t="str" cm="1">
        <f t="array" ref="F296">IF($A296="","",IFERROR(SUMPRODUCT($F$4:$F$33,$D$4:$D$33,--($A$4:$A$33=$B296)/$D296),0))</f>
        <v/>
      </c>
      <c r="G296" s="197" t="str">
        <f t="shared" si="126"/>
        <v/>
      </c>
      <c r="H296" s="197" t="str" cm="1">
        <f t="array" ref="H296">IF($A296="","",IFERROR(SUMPRODUCT($J$4:$J$33,$D$4:$D$33,--($A$4:$A$33=$B296)/$D296),0))</f>
        <v/>
      </c>
      <c r="I296" s="197" t="str">
        <f t="shared" si="127"/>
        <v/>
      </c>
      <c r="J296" s="198" t="str" cm="1">
        <f t="array" ref="J296">IF($A296="","",IFERROR(SUMPRODUCT($K$4:$K$33,$D$4:$D$33,--($A$4:$A$33=$B296)/$D296),0))</f>
        <v/>
      </c>
      <c r="K296" s="199" t="str">
        <f t="shared" si="128"/>
        <v/>
      </c>
    </row>
    <row r="297" spans="1:11" hidden="1">
      <c r="A297" s="196"/>
      <c r="B297" s="196" t="str">
        <f t="shared" si="122"/>
        <v/>
      </c>
      <c r="C297" s="104" t="str">
        <f t="shared" ca="1" si="123"/>
        <v/>
      </c>
      <c r="D297" s="180" t="str">
        <f t="shared" ca="1" si="124"/>
        <v/>
      </c>
      <c r="E297" s="181" t="str">
        <f t="shared" ca="1" si="125"/>
        <v/>
      </c>
      <c r="F297" s="197" t="str" cm="1">
        <f t="array" ref="F297">IF($A297="","",IFERROR(SUMPRODUCT($F$4:$F$33,$D$4:$D$33,--($A$4:$A$33=$B297)/$D297),0))</f>
        <v/>
      </c>
      <c r="G297" s="197" t="str">
        <f t="shared" si="126"/>
        <v/>
      </c>
      <c r="H297" s="197" t="str" cm="1">
        <f t="array" ref="H297">IF($A297="","",IFERROR(SUMPRODUCT($J$4:$J$33,$D$4:$D$33,--($A$4:$A$33=$B297)/$D297),0))</f>
        <v/>
      </c>
      <c r="I297" s="197" t="str">
        <f t="shared" si="127"/>
        <v/>
      </c>
      <c r="J297" s="198" t="str" cm="1">
        <f t="array" ref="J297">IF($A297="","",IFERROR(SUMPRODUCT($K$4:$K$33,$D$4:$D$33,--($A$4:$A$33=$B297)/$D297),0))</f>
        <v/>
      </c>
      <c r="K297" s="199" t="str">
        <f t="shared" si="128"/>
        <v/>
      </c>
    </row>
    <row r="298" spans="1:11" hidden="1">
      <c r="A298" s="196"/>
      <c r="B298" s="196" t="str">
        <f t="shared" si="122"/>
        <v/>
      </c>
      <c r="C298" s="104" t="str">
        <f t="shared" ca="1" si="123"/>
        <v/>
      </c>
      <c r="D298" s="180" t="str">
        <f t="shared" ca="1" si="124"/>
        <v/>
      </c>
      <c r="E298" s="181" t="str">
        <f t="shared" ca="1" si="125"/>
        <v/>
      </c>
      <c r="F298" s="197" t="str" cm="1">
        <f t="array" ref="F298">IF($A298="","",IFERROR(SUMPRODUCT($F$4:$F$33,$D$4:$D$33,--($A$4:$A$33=$B298)/$D298),0))</f>
        <v/>
      </c>
      <c r="G298" s="197" t="str">
        <f t="shared" si="126"/>
        <v/>
      </c>
      <c r="H298" s="197" t="str" cm="1">
        <f t="array" ref="H298">IF($A298="","",IFERROR(SUMPRODUCT($J$4:$J$33,$D$4:$D$33,--($A$4:$A$33=$B298)/$D298),0))</f>
        <v/>
      </c>
      <c r="I298" s="197" t="str">
        <f t="shared" si="127"/>
        <v/>
      </c>
      <c r="J298" s="198" t="str" cm="1">
        <f t="array" ref="J298">IF($A298="","",IFERROR(SUMPRODUCT($K$4:$K$33,$D$4:$D$33,--($A$4:$A$33=$B298)/$D298),0))</f>
        <v/>
      </c>
      <c r="K298" s="199" t="str">
        <f t="shared" si="128"/>
        <v/>
      </c>
    </row>
    <row r="299" spans="1:11" hidden="1">
      <c r="A299" s="196"/>
      <c r="B299" s="196" t="str">
        <f t="shared" ref="B299:B329" si="129">IF($A299="","","2 Bedroom")</f>
        <v/>
      </c>
      <c r="C299" s="104" t="str">
        <f t="shared" ref="C299:C329" ca="1" si="130">IF($A299="","",IFERROR(INDIRECT("'"&amp;$A299&amp;"'!$B$14"),0))</f>
        <v/>
      </c>
      <c r="D299" s="180" t="str">
        <f t="shared" ref="D299:D329" ca="1" si="131">IF($A299="","",IFERROR(SUMIF(INDIRECT("'"&amp;$A299&amp;"'!A87:A92"),$B299,INDIRECT("'"&amp;$A299&amp;"'!F87:F92")),0))</f>
        <v/>
      </c>
      <c r="E299" s="181" t="str">
        <f t="shared" ref="E299:E329" ca="1" si="132">IF($A299="","",IFERROR(SUMIF(INDIRECT("'"&amp;$A299&amp;"'!A87:A92"),$B299,INDIRECT("'"&amp;$A299&amp;"'!G87:G92")),0))</f>
        <v/>
      </c>
      <c r="F299" s="197" t="str" cm="1">
        <f t="array" ref="F299">IF($A299="","",IFERROR(SUMPRODUCT($F$4:$F$33,$D$4:$D$33,--($A$4:$A$33=$B299)/$D299),0))</f>
        <v/>
      </c>
      <c r="G299" s="197" t="str">
        <f t="shared" ref="G299:G329" si="133">IF($A299="","",H299-F299)</f>
        <v/>
      </c>
      <c r="H299" s="197" t="str" cm="1">
        <f t="array" ref="H299">IF($A299="","",IFERROR(SUMPRODUCT($J$4:$J$33,$D$4:$D$33,--($A$4:$A$33=$B299)/$D299),0))</f>
        <v/>
      </c>
      <c r="I299" s="197" t="str">
        <f t="shared" ref="I299:I329" si="134">IF($A299="","",J299-H299)</f>
        <v/>
      </c>
      <c r="J299" s="198" t="str" cm="1">
        <f t="array" ref="J299">IF($A299="","",IFERROR(SUMPRODUCT($K$4:$K$33,$D$4:$D$33,--($A$4:$A$33=$B299)/$D299),0))</f>
        <v/>
      </c>
      <c r="K299" s="199" t="str">
        <f t="shared" ref="K299:K329" si="135">IF($A299="","",IFERROR(J299/E299,0))</f>
        <v/>
      </c>
    </row>
    <row r="300" spans="1:11" hidden="1">
      <c r="A300" s="196"/>
      <c r="B300" s="196" t="str">
        <f t="shared" si="129"/>
        <v/>
      </c>
      <c r="C300" s="104" t="str">
        <f t="shared" ca="1" si="130"/>
        <v/>
      </c>
      <c r="D300" s="180" t="str">
        <f t="shared" ca="1" si="131"/>
        <v/>
      </c>
      <c r="E300" s="181" t="str">
        <f t="shared" ca="1" si="132"/>
        <v/>
      </c>
      <c r="F300" s="197" t="str" cm="1">
        <f t="array" ref="F300">IF($A300="","",IFERROR(SUMPRODUCT($F$4:$F$33,$D$4:$D$33,--($A$4:$A$33=$B300)/$D300),0))</f>
        <v/>
      </c>
      <c r="G300" s="197" t="str">
        <f t="shared" si="133"/>
        <v/>
      </c>
      <c r="H300" s="197" t="str" cm="1">
        <f t="array" ref="H300">IF($A300="","",IFERROR(SUMPRODUCT($J$4:$J$33,$D$4:$D$33,--($A$4:$A$33=$B300)/$D300),0))</f>
        <v/>
      </c>
      <c r="I300" s="197" t="str">
        <f t="shared" si="134"/>
        <v/>
      </c>
      <c r="J300" s="198" t="str" cm="1">
        <f t="array" ref="J300">IF($A300="","",IFERROR(SUMPRODUCT($K$4:$K$33,$D$4:$D$33,--($A$4:$A$33=$B300)/$D300),0))</f>
        <v/>
      </c>
      <c r="K300" s="199" t="str">
        <f t="shared" si="135"/>
        <v/>
      </c>
    </row>
    <row r="301" spans="1:11" hidden="1">
      <c r="A301" s="196"/>
      <c r="B301" s="196" t="str">
        <f t="shared" si="129"/>
        <v/>
      </c>
      <c r="C301" s="104" t="str">
        <f t="shared" ca="1" si="130"/>
        <v/>
      </c>
      <c r="D301" s="180" t="str">
        <f t="shared" ca="1" si="131"/>
        <v/>
      </c>
      <c r="E301" s="181" t="str">
        <f t="shared" ca="1" si="132"/>
        <v/>
      </c>
      <c r="F301" s="197" t="str" cm="1">
        <f t="array" ref="F301">IF($A301="","",IFERROR(SUMPRODUCT($F$4:$F$33,$D$4:$D$33,--($A$4:$A$33=$B301)/$D301),0))</f>
        <v/>
      </c>
      <c r="G301" s="197" t="str">
        <f t="shared" si="133"/>
        <v/>
      </c>
      <c r="H301" s="197" t="str" cm="1">
        <f t="array" ref="H301">IF($A301="","",IFERROR(SUMPRODUCT($J$4:$J$33,$D$4:$D$33,--($A$4:$A$33=$B301)/$D301),0))</f>
        <v/>
      </c>
      <c r="I301" s="197" t="str">
        <f t="shared" si="134"/>
        <v/>
      </c>
      <c r="J301" s="198" t="str" cm="1">
        <f t="array" ref="J301">IF($A301="","",IFERROR(SUMPRODUCT($K$4:$K$33,$D$4:$D$33,--($A$4:$A$33=$B301)/$D301),0))</f>
        <v/>
      </c>
      <c r="K301" s="199" t="str">
        <f t="shared" si="135"/>
        <v/>
      </c>
    </row>
    <row r="302" spans="1:11" hidden="1">
      <c r="A302" s="196"/>
      <c r="B302" s="196" t="str">
        <f t="shared" si="129"/>
        <v/>
      </c>
      <c r="C302" s="104" t="str">
        <f t="shared" ca="1" si="130"/>
        <v/>
      </c>
      <c r="D302" s="180" t="str">
        <f t="shared" ca="1" si="131"/>
        <v/>
      </c>
      <c r="E302" s="181" t="str">
        <f t="shared" ca="1" si="132"/>
        <v/>
      </c>
      <c r="F302" s="197" t="str" cm="1">
        <f t="array" ref="F302">IF($A302="","",IFERROR(SUMPRODUCT($F$4:$F$33,$D$4:$D$33,--($A$4:$A$33=$B302)/$D302),0))</f>
        <v/>
      </c>
      <c r="G302" s="197" t="str">
        <f t="shared" si="133"/>
        <v/>
      </c>
      <c r="H302" s="197" t="str" cm="1">
        <f t="array" ref="H302">IF($A302="","",IFERROR(SUMPRODUCT($J$4:$J$33,$D$4:$D$33,--($A$4:$A$33=$B302)/$D302),0))</f>
        <v/>
      </c>
      <c r="I302" s="197" t="str">
        <f t="shared" si="134"/>
        <v/>
      </c>
      <c r="J302" s="198" t="str" cm="1">
        <f t="array" ref="J302">IF($A302="","",IFERROR(SUMPRODUCT($K$4:$K$33,$D$4:$D$33,--($A$4:$A$33=$B302)/$D302),0))</f>
        <v/>
      </c>
      <c r="K302" s="199" t="str">
        <f t="shared" si="135"/>
        <v/>
      </c>
    </row>
    <row r="303" spans="1:11" hidden="1">
      <c r="A303" s="196"/>
      <c r="B303" s="196" t="str">
        <f t="shared" si="129"/>
        <v/>
      </c>
      <c r="C303" s="104" t="str">
        <f t="shared" ca="1" si="130"/>
        <v/>
      </c>
      <c r="D303" s="180" t="str">
        <f t="shared" ca="1" si="131"/>
        <v/>
      </c>
      <c r="E303" s="181" t="str">
        <f t="shared" ca="1" si="132"/>
        <v/>
      </c>
      <c r="F303" s="197" t="str" cm="1">
        <f t="array" ref="F303">IF($A303="","",IFERROR(SUMPRODUCT($F$4:$F$33,$D$4:$D$33,--($A$4:$A$33=$B303)/$D303),0))</f>
        <v/>
      </c>
      <c r="G303" s="197" t="str">
        <f t="shared" si="133"/>
        <v/>
      </c>
      <c r="H303" s="197" t="str" cm="1">
        <f t="array" ref="H303">IF($A303="","",IFERROR(SUMPRODUCT($J$4:$J$33,$D$4:$D$33,--($A$4:$A$33=$B303)/$D303),0))</f>
        <v/>
      </c>
      <c r="I303" s="197" t="str">
        <f t="shared" si="134"/>
        <v/>
      </c>
      <c r="J303" s="198" t="str" cm="1">
        <f t="array" ref="J303">IF($A303="","",IFERROR(SUMPRODUCT($K$4:$K$33,$D$4:$D$33,--($A$4:$A$33=$B303)/$D303),0))</f>
        <v/>
      </c>
      <c r="K303" s="199" t="str">
        <f t="shared" si="135"/>
        <v/>
      </c>
    </row>
    <row r="304" spans="1:11" hidden="1">
      <c r="A304" s="196"/>
      <c r="B304" s="196" t="str">
        <f t="shared" si="129"/>
        <v/>
      </c>
      <c r="C304" s="104" t="str">
        <f t="shared" ca="1" si="130"/>
        <v/>
      </c>
      <c r="D304" s="180" t="str">
        <f t="shared" ca="1" si="131"/>
        <v/>
      </c>
      <c r="E304" s="181" t="str">
        <f t="shared" ca="1" si="132"/>
        <v/>
      </c>
      <c r="F304" s="197" t="str" cm="1">
        <f t="array" ref="F304">IF($A304="","",IFERROR(SUMPRODUCT($F$4:$F$33,$D$4:$D$33,--($A$4:$A$33=$B304)/$D304),0))</f>
        <v/>
      </c>
      <c r="G304" s="197" t="str">
        <f t="shared" si="133"/>
        <v/>
      </c>
      <c r="H304" s="197" t="str" cm="1">
        <f t="array" ref="H304">IF($A304="","",IFERROR(SUMPRODUCT($J$4:$J$33,$D$4:$D$33,--($A$4:$A$33=$B304)/$D304),0))</f>
        <v/>
      </c>
      <c r="I304" s="197" t="str">
        <f t="shared" si="134"/>
        <v/>
      </c>
      <c r="J304" s="198" t="str" cm="1">
        <f t="array" ref="J304">IF($A304="","",IFERROR(SUMPRODUCT($K$4:$K$33,$D$4:$D$33,--($A$4:$A$33=$B304)/$D304),0))</f>
        <v/>
      </c>
      <c r="K304" s="199" t="str">
        <f t="shared" si="135"/>
        <v/>
      </c>
    </row>
    <row r="305" spans="1:11" hidden="1">
      <c r="A305" s="196"/>
      <c r="B305" s="196" t="str">
        <f t="shared" si="129"/>
        <v/>
      </c>
      <c r="C305" s="104" t="str">
        <f t="shared" ca="1" si="130"/>
        <v/>
      </c>
      <c r="D305" s="180" t="str">
        <f t="shared" ca="1" si="131"/>
        <v/>
      </c>
      <c r="E305" s="181" t="str">
        <f t="shared" ca="1" si="132"/>
        <v/>
      </c>
      <c r="F305" s="197" t="str" cm="1">
        <f t="array" ref="F305">IF($A305="","",IFERROR(SUMPRODUCT($F$4:$F$33,$D$4:$D$33,--($A$4:$A$33=$B305)/$D305),0))</f>
        <v/>
      </c>
      <c r="G305" s="197" t="str">
        <f t="shared" si="133"/>
        <v/>
      </c>
      <c r="H305" s="197" t="str" cm="1">
        <f t="array" ref="H305">IF($A305="","",IFERROR(SUMPRODUCT($J$4:$J$33,$D$4:$D$33,--($A$4:$A$33=$B305)/$D305),0))</f>
        <v/>
      </c>
      <c r="I305" s="197" t="str">
        <f t="shared" si="134"/>
        <v/>
      </c>
      <c r="J305" s="198" t="str" cm="1">
        <f t="array" ref="J305">IF($A305="","",IFERROR(SUMPRODUCT($K$4:$K$33,$D$4:$D$33,--($A$4:$A$33=$B305)/$D305),0))</f>
        <v/>
      </c>
      <c r="K305" s="199" t="str">
        <f t="shared" si="135"/>
        <v/>
      </c>
    </row>
    <row r="306" spans="1:11" hidden="1">
      <c r="A306" s="196"/>
      <c r="B306" s="196" t="str">
        <f t="shared" si="129"/>
        <v/>
      </c>
      <c r="C306" s="104" t="str">
        <f t="shared" ca="1" si="130"/>
        <v/>
      </c>
      <c r="D306" s="180" t="str">
        <f t="shared" ca="1" si="131"/>
        <v/>
      </c>
      <c r="E306" s="181" t="str">
        <f t="shared" ca="1" si="132"/>
        <v/>
      </c>
      <c r="F306" s="197" t="str" cm="1">
        <f t="array" ref="F306">IF($A306="","",IFERROR(SUMPRODUCT($F$4:$F$33,$D$4:$D$33,--($A$4:$A$33=$B306)/$D306),0))</f>
        <v/>
      </c>
      <c r="G306" s="197" t="str">
        <f t="shared" si="133"/>
        <v/>
      </c>
      <c r="H306" s="197" t="str" cm="1">
        <f t="array" ref="H306">IF($A306="","",IFERROR(SUMPRODUCT($J$4:$J$33,$D$4:$D$33,--($A$4:$A$33=$B306)/$D306),0))</f>
        <v/>
      </c>
      <c r="I306" s="197" t="str">
        <f t="shared" si="134"/>
        <v/>
      </c>
      <c r="J306" s="198" t="str" cm="1">
        <f t="array" ref="J306">IF($A306="","",IFERROR(SUMPRODUCT($K$4:$K$33,$D$4:$D$33,--($A$4:$A$33=$B306)/$D306),0))</f>
        <v/>
      </c>
      <c r="K306" s="199" t="str">
        <f t="shared" si="135"/>
        <v/>
      </c>
    </row>
    <row r="307" spans="1:11" hidden="1">
      <c r="A307" s="196"/>
      <c r="B307" s="196" t="str">
        <f t="shared" si="129"/>
        <v/>
      </c>
      <c r="C307" s="104" t="str">
        <f t="shared" ca="1" si="130"/>
        <v/>
      </c>
      <c r="D307" s="180" t="str">
        <f t="shared" ca="1" si="131"/>
        <v/>
      </c>
      <c r="E307" s="181" t="str">
        <f t="shared" ca="1" si="132"/>
        <v/>
      </c>
      <c r="F307" s="197" t="str" cm="1">
        <f t="array" ref="F307">IF($A307="","",IFERROR(SUMPRODUCT($F$4:$F$33,$D$4:$D$33,--($A$4:$A$33=$B307)/$D307),0))</f>
        <v/>
      </c>
      <c r="G307" s="197" t="str">
        <f t="shared" si="133"/>
        <v/>
      </c>
      <c r="H307" s="197" t="str" cm="1">
        <f t="array" ref="H307">IF($A307="","",IFERROR(SUMPRODUCT($J$4:$J$33,$D$4:$D$33,--($A$4:$A$33=$B307)/$D307),0))</f>
        <v/>
      </c>
      <c r="I307" s="197" t="str">
        <f t="shared" si="134"/>
        <v/>
      </c>
      <c r="J307" s="198" t="str" cm="1">
        <f t="array" ref="J307">IF($A307="","",IFERROR(SUMPRODUCT($K$4:$K$33,$D$4:$D$33,--($A$4:$A$33=$B307)/$D307),0))</f>
        <v/>
      </c>
      <c r="K307" s="199" t="str">
        <f t="shared" si="135"/>
        <v/>
      </c>
    </row>
    <row r="308" spans="1:11" hidden="1">
      <c r="A308" s="196"/>
      <c r="B308" s="196" t="str">
        <f t="shared" si="129"/>
        <v/>
      </c>
      <c r="C308" s="104" t="str">
        <f t="shared" ca="1" si="130"/>
        <v/>
      </c>
      <c r="D308" s="180" t="str">
        <f t="shared" ca="1" si="131"/>
        <v/>
      </c>
      <c r="E308" s="181" t="str">
        <f t="shared" ca="1" si="132"/>
        <v/>
      </c>
      <c r="F308" s="197" t="str" cm="1">
        <f t="array" ref="F308">IF($A308="","",IFERROR(SUMPRODUCT($F$4:$F$33,$D$4:$D$33,--($A$4:$A$33=$B308)/$D308),0))</f>
        <v/>
      </c>
      <c r="G308" s="197" t="str">
        <f t="shared" si="133"/>
        <v/>
      </c>
      <c r="H308" s="197" t="str" cm="1">
        <f t="array" ref="H308">IF($A308="","",IFERROR(SUMPRODUCT($J$4:$J$33,$D$4:$D$33,--($A$4:$A$33=$B308)/$D308),0))</f>
        <v/>
      </c>
      <c r="I308" s="197" t="str">
        <f t="shared" si="134"/>
        <v/>
      </c>
      <c r="J308" s="198" t="str" cm="1">
        <f t="array" ref="J308">IF($A308="","",IFERROR(SUMPRODUCT($K$4:$K$33,$D$4:$D$33,--($A$4:$A$33=$B308)/$D308),0))</f>
        <v/>
      </c>
      <c r="K308" s="199" t="str">
        <f t="shared" si="135"/>
        <v/>
      </c>
    </row>
    <row r="309" spans="1:11" hidden="1">
      <c r="A309" s="196"/>
      <c r="B309" s="196" t="str">
        <f t="shared" si="129"/>
        <v/>
      </c>
      <c r="C309" s="104" t="str">
        <f t="shared" ca="1" si="130"/>
        <v/>
      </c>
      <c r="D309" s="180" t="str">
        <f t="shared" ca="1" si="131"/>
        <v/>
      </c>
      <c r="E309" s="181" t="str">
        <f t="shared" ca="1" si="132"/>
        <v/>
      </c>
      <c r="F309" s="197" t="str" cm="1">
        <f t="array" ref="F309">IF($A309="","",IFERROR(SUMPRODUCT($F$4:$F$33,$D$4:$D$33,--($A$4:$A$33=$B309)/$D309),0))</f>
        <v/>
      </c>
      <c r="G309" s="197" t="str">
        <f t="shared" si="133"/>
        <v/>
      </c>
      <c r="H309" s="197" t="str" cm="1">
        <f t="array" ref="H309">IF($A309="","",IFERROR(SUMPRODUCT($J$4:$J$33,$D$4:$D$33,--($A$4:$A$33=$B309)/$D309),0))</f>
        <v/>
      </c>
      <c r="I309" s="197" t="str">
        <f t="shared" si="134"/>
        <v/>
      </c>
      <c r="J309" s="198" t="str" cm="1">
        <f t="array" ref="J309">IF($A309="","",IFERROR(SUMPRODUCT($K$4:$K$33,$D$4:$D$33,--($A$4:$A$33=$B309)/$D309),0))</f>
        <v/>
      </c>
      <c r="K309" s="199" t="str">
        <f t="shared" si="135"/>
        <v/>
      </c>
    </row>
    <row r="310" spans="1:11" hidden="1">
      <c r="A310" s="196"/>
      <c r="B310" s="196" t="str">
        <f t="shared" si="129"/>
        <v/>
      </c>
      <c r="C310" s="104" t="str">
        <f t="shared" ca="1" si="130"/>
        <v/>
      </c>
      <c r="D310" s="180" t="str">
        <f t="shared" ca="1" si="131"/>
        <v/>
      </c>
      <c r="E310" s="181" t="str">
        <f t="shared" ca="1" si="132"/>
        <v/>
      </c>
      <c r="F310" s="197" t="str" cm="1">
        <f t="array" ref="F310">IF($A310="","",IFERROR(SUMPRODUCT($F$4:$F$33,$D$4:$D$33,--($A$4:$A$33=$B310)/$D310),0))</f>
        <v/>
      </c>
      <c r="G310" s="197" t="str">
        <f t="shared" si="133"/>
        <v/>
      </c>
      <c r="H310" s="197" t="str" cm="1">
        <f t="array" ref="H310">IF($A310="","",IFERROR(SUMPRODUCT($J$4:$J$33,$D$4:$D$33,--($A$4:$A$33=$B310)/$D310),0))</f>
        <v/>
      </c>
      <c r="I310" s="197" t="str">
        <f t="shared" si="134"/>
        <v/>
      </c>
      <c r="J310" s="198" t="str" cm="1">
        <f t="array" ref="J310">IF($A310="","",IFERROR(SUMPRODUCT($K$4:$K$33,$D$4:$D$33,--($A$4:$A$33=$B310)/$D310),0))</f>
        <v/>
      </c>
      <c r="K310" s="199" t="str">
        <f t="shared" si="135"/>
        <v/>
      </c>
    </row>
    <row r="311" spans="1:11" hidden="1">
      <c r="A311" s="196"/>
      <c r="B311" s="196" t="str">
        <f t="shared" si="129"/>
        <v/>
      </c>
      <c r="C311" s="104" t="str">
        <f t="shared" ca="1" si="130"/>
        <v/>
      </c>
      <c r="D311" s="180" t="str">
        <f t="shared" ca="1" si="131"/>
        <v/>
      </c>
      <c r="E311" s="181" t="str">
        <f t="shared" ca="1" si="132"/>
        <v/>
      </c>
      <c r="F311" s="197" t="str" cm="1">
        <f t="array" ref="F311">IF($A311="","",IFERROR(SUMPRODUCT($F$4:$F$33,$D$4:$D$33,--($A$4:$A$33=$B311)/$D311),0))</f>
        <v/>
      </c>
      <c r="G311" s="197" t="str">
        <f t="shared" si="133"/>
        <v/>
      </c>
      <c r="H311" s="197" t="str" cm="1">
        <f t="array" ref="H311">IF($A311="","",IFERROR(SUMPRODUCT($J$4:$J$33,$D$4:$D$33,--($A$4:$A$33=$B311)/$D311),0))</f>
        <v/>
      </c>
      <c r="I311" s="197" t="str">
        <f t="shared" si="134"/>
        <v/>
      </c>
      <c r="J311" s="198" t="str" cm="1">
        <f t="array" ref="J311">IF($A311="","",IFERROR(SUMPRODUCT($K$4:$K$33,$D$4:$D$33,--($A$4:$A$33=$B311)/$D311),0))</f>
        <v/>
      </c>
      <c r="K311" s="199" t="str">
        <f t="shared" si="135"/>
        <v/>
      </c>
    </row>
    <row r="312" spans="1:11" hidden="1">
      <c r="A312" s="196"/>
      <c r="B312" s="196" t="str">
        <f t="shared" si="129"/>
        <v/>
      </c>
      <c r="C312" s="104" t="str">
        <f t="shared" ca="1" si="130"/>
        <v/>
      </c>
      <c r="D312" s="180" t="str">
        <f t="shared" ca="1" si="131"/>
        <v/>
      </c>
      <c r="E312" s="181" t="str">
        <f t="shared" ca="1" si="132"/>
        <v/>
      </c>
      <c r="F312" s="197" t="str" cm="1">
        <f t="array" ref="F312">IF($A312="","",IFERROR(SUMPRODUCT($F$4:$F$33,$D$4:$D$33,--($A$4:$A$33=$B312)/$D312),0))</f>
        <v/>
      </c>
      <c r="G312" s="197" t="str">
        <f t="shared" si="133"/>
        <v/>
      </c>
      <c r="H312" s="197" t="str" cm="1">
        <f t="array" ref="H312">IF($A312="","",IFERROR(SUMPRODUCT($J$4:$J$33,$D$4:$D$33,--($A$4:$A$33=$B312)/$D312),0))</f>
        <v/>
      </c>
      <c r="I312" s="197" t="str">
        <f t="shared" si="134"/>
        <v/>
      </c>
      <c r="J312" s="198" t="str" cm="1">
        <f t="array" ref="J312">IF($A312="","",IFERROR(SUMPRODUCT($K$4:$K$33,$D$4:$D$33,--($A$4:$A$33=$B312)/$D312),0))</f>
        <v/>
      </c>
      <c r="K312" s="199" t="str">
        <f t="shared" si="135"/>
        <v/>
      </c>
    </row>
    <row r="313" spans="1:11" hidden="1">
      <c r="A313" s="196"/>
      <c r="B313" s="196" t="str">
        <f t="shared" si="129"/>
        <v/>
      </c>
      <c r="C313" s="104" t="str">
        <f t="shared" ca="1" si="130"/>
        <v/>
      </c>
      <c r="D313" s="180" t="str">
        <f t="shared" ca="1" si="131"/>
        <v/>
      </c>
      <c r="E313" s="181" t="str">
        <f t="shared" ca="1" si="132"/>
        <v/>
      </c>
      <c r="F313" s="197" t="str" cm="1">
        <f t="array" ref="F313">IF($A313="","",IFERROR(SUMPRODUCT($F$4:$F$33,$D$4:$D$33,--($A$4:$A$33=$B313)/$D313),0))</f>
        <v/>
      </c>
      <c r="G313" s="197" t="str">
        <f t="shared" si="133"/>
        <v/>
      </c>
      <c r="H313" s="197" t="str" cm="1">
        <f t="array" ref="H313">IF($A313="","",IFERROR(SUMPRODUCT($J$4:$J$33,$D$4:$D$33,--($A$4:$A$33=$B313)/$D313),0))</f>
        <v/>
      </c>
      <c r="I313" s="197" t="str">
        <f t="shared" si="134"/>
        <v/>
      </c>
      <c r="J313" s="198" t="str" cm="1">
        <f t="array" ref="J313">IF($A313="","",IFERROR(SUMPRODUCT($K$4:$K$33,$D$4:$D$33,--($A$4:$A$33=$B313)/$D313),0))</f>
        <v/>
      </c>
      <c r="K313" s="199" t="str">
        <f t="shared" si="135"/>
        <v/>
      </c>
    </row>
    <row r="314" spans="1:11" hidden="1">
      <c r="A314" s="196"/>
      <c r="B314" s="196" t="str">
        <f t="shared" si="129"/>
        <v/>
      </c>
      <c r="C314" s="104" t="str">
        <f t="shared" ca="1" si="130"/>
        <v/>
      </c>
      <c r="D314" s="180" t="str">
        <f t="shared" ca="1" si="131"/>
        <v/>
      </c>
      <c r="E314" s="181" t="str">
        <f t="shared" ca="1" si="132"/>
        <v/>
      </c>
      <c r="F314" s="197" t="str" cm="1">
        <f t="array" ref="F314">IF($A314="","",IFERROR(SUMPRODUCT($F$4:$F$33,$D$4:$D$33,--($A$4:$A$33=$B314)/$D314),0))</f>
        <v/>
      </c>
      <c r="G314" s="197" t="str">
        <f t="shared" si="133"/>
        <v/>
      </c>
      <c r="H314" s="197" t="str" cm="1">
        <f t="array" ref="H314">IF($A314="","",IFERROR(SUMPRODUCT($J$4:$J$33,$D$4:$D$33,--($A$4:$A$33=$B314)/$D314),0))</f>
        <v/>
      </c>
      <c r="I314" s="197" t="str">
        <f t="shared" si="134"/>
        <v/>
      </c>
      <c r="J314" s="198" t="str" cm="1">
        <f t="array" ref="J314">IF($A314="","",IFERROR(SUMPRODUCT($K$4:$K$33,$D$4:$D$33,--($A$4:$A$33=$B314)/$D314),0))</f>
        <v/>
      </c>
      <c r="K314" s="199" t="str">
        <f t="shared" si="135"/>
        <v/>
      </c>
    </row>
    <row r="315" spans="1:11" hidden="1">
      <c r="A315" s="196"/>
      <c r="B315" s="196" t="str">
        <f t="shared" si="129"/>
        <v/>
      </c>
      <c r="C315" s="104" t="str">
        <f t="shared" ca="1" si="130"/>
        <v/>
      </c>
      <c r="D315" s="180" t="str">
        <f t="shared" ca="1" si="131"/>
        <v/>
      </c>
      <c r="E315" s="181" t="str">
        <f t="shared" ca="1" si="132"/>
        <v/>
      </c>
      <c r="F315" s="197" t="str" cm="1">
        <f t="array" ref="F315">IF($A315="","",IFERROR(SUMPRODUCT($F$4:$F$33,$D$4:$D$33,--($A$4:$A$33=$B315)/$D315),0))</f>
        <v/>
      </c>
      <c r="G315" s="197" t="str">
        <f t="shared" si="133"/>
        <v/>
      </c>
      <c r="H315" s="197" t="str" cm="1">
        <f t="array" ref="H315">IF($A315="","",IFERROR(SUMPRODUCT($J$4:$J$33,$D$4:$D$33,--($A$4:$A$33=$B315)/$D315),0))</f>
        <v/>
      </c>
      <c r="I315" s="197" t="str">
        <f t="shared" si="134"/>
        <v/>
      </c>
      <c r="J315" s="198" t="str" cm="1">
        <f t="array" ref="J315">IF($A315="","",IFERROR(SUMPRODUCT($K$4:$K$33,$D$4:$D$33,--($A$4:$A$33=$B315)/$D315),0))</f>
        <v/>
      </c>
      <c r="K315" s="199" t="str">
        <f t="shared" si="135"/>
        <v/>
      </c>
    </row>
    <row r="316" spans="1:11" hidden="1">
      <c r="A316" s="196"/>
      <c r="B316" s="196" t="str">
        <f t="shared" si="129"/>
        <v/>
      </c>
      <c r="C316" s="104" t="str">
        <f t="shared" ca="1" si="130"/>
        <v/>
      </c>
      <c r="D316" s="180" t="str">
        <f t="shared" ca="1" si="131"/>
        <v/>
      </c>
      <c r="E316" s="181" t="str">
        <f t="shared" ca="1" si="132"/>
        <v/>
      </c>
      <c r="F316" s="197" t="str" cm="1">
        <f t="array" ref="F316">IF($A316="","",IFERROR(SUMPRODUCT($F$4:$F$33,$D$4:$D$33,--($A$4:$A$33=$B316)/$D316),0))</f>
        <v/>
      </c>
      <c r="G316" s="197" t="str">
        <f t="shared" si="133"/>
        <v/>
      </c>
      <c r="H316" s="197" t="str" cm="1">
        <f t="array" ref="H316">IF($A316="","",IFERROR(SUMPRODUCT($J$4:$J$33,$D$4:$D$33,--($A$4:$A$33=$B316)/$D316),0))</f>
        <v/>
      </c>
      <c r="I316" s="197" t="str">
        <f t="shared" si="134"/>
        <v/>
      </c>
      <c r="J316" s="198" t="str" cm="1">
        <f t="array" ref="J316">IF($A316="","",IFERROR(SUMPRODUCT($K$4:$K$33,$D$4:$D$33,--($A$4:$A$33=$B316)/$D316),0))</f>
        <v/>
      </c>
      <c r="K316" s="199" t="str">
        <f t="shared" si="135"/>
        <v/>
      </c>
    </row>
    <row r="317" spans="1:11" hidden="1">
      <c r="A317" s="196"/>
      <c r="B317" s="196" t="str">
        <f t="shared" si="129"/>
        <v/>
      </c>
      <c r="C317" s="104" t="str">
        <f t="shared" ca="1" si="130"/>
        <v/>
      </c>
      <c r="D317" s="180" t="str">
        <f t="shared" ca="1" si="131"/>
        <v/>
      </c>
      <c r="E317" s="181" t="str">
        <f t="shared" ca="1" si="132"/>
        <v/>
      </c>
      <c r="F317" s="197" t="str" cm="1">
        <f t="array" ref="F317">IF($A317="","",IFERROR(SUMPRODUCT($F$4:$F$33,$D$4:$D$33,--($A$4:$A$33=$B317)/$D317),0))</f>
        <v/>
      </c>
      <c r="G317" s="197" t="str">
        <f t="shared" si="133"/>
        <v/>
      </c>
      <c r="H317" s="197" t="str" cm="1">
        <f t="array" ref="H317">IF($A317="","",IFERROR(SUMPRODUCT($J$4:$J$33,$D$4:$D$33,--($A$4:$A$33=$B317)/$D317),0))</f>
        <v/>
      </c>
      <c r="I317" s="197" t="str">
        <f t="shared" si="134"/>
        <v/>
      </c>
      <c r="J317" s="198" t="str" cm="1">
        <f t="array" ref="J317">IF($A317="","",IFERROR(SUMPRODUCT($K$4:$K$33,$D$4:$D$33,--($A$4:$A$33=$B317)/$D317),0))</f>
        <v/>
      </c>
      <c r="K317" s="199" t="str">
        <f t="shared" si="135"/>
        <v/>
      </c>
    </row>
    <row r="318" spans="1:11" hidden="1">
      <c r="A318" s="196"/>
      <c r="B318" s="196" t="str">
        <f t="shared" si="129"/>
        <v/>
      </c>
      <c r="C318" s="104" t="str">
        <f t="shared" ca="1" si="130"/>
        <v/>
      </c>
      <c r="D318" s="180" t="str">
        <f t="shared" ca="1" si="131"/>
        <v/>
      </c>
      <c r="E318" s="181" t="str">
        <f t="shared" ca="1" si="132"/>
        <v/>
      </c>
      <c r="F318" s="197" t="str" cm="1">
        <f t="array" ref="F318">IF($A318="","",IFERROR(SUMPRODUCT($F$4:$F$33,$D$4:$D$33,--($A$4:$A$33=$B318)/$D318),0))</f>
        <v/>
      </c>
      <c r="G318" s="197" t="str">
        <f t="shared" si="133"/>
        <v/>
      </c>
      <c r="H318" s="197" t="str" cm="1">
        <f t="array" ref="H318">IF($A318="","",IFERROR(SUMPRODUCT($J$4:$J$33,$D$4:$D$33,--($A$4:$A$33=$B318)/$D318),0))</f>
        <v/>
      </c>
      <c r="I318" s="197" t="str">
        <f t="shared" si="134"/>
        <v/>
      </c>
      <c r="J318" s="198" t="str" cm="1">
        <f t="array" ref="J318">IF($A318="","",IFERROR(SUMPRODUCT($K$4:$K$33,$D$4:$D$33,--($A$4:$A$33=$B318)/$D318),0))</f>
        <v/>
      </c>
      <c r="K318" s="199" t="str">
        <f t="shared" si="135"/>
        <v/>
      </c>
    </row>
    <row r="319" spans="1:11" hidden="1">
      <c r="A319" s="196"/>
      <c r="B319" s="196" t="str">
        <f t="shared" si="129"/>
        <v/>
      </c>
      <c r="C319" s="104" t="str">
        <f t="shared" ca="1" si="130"/>
        <v/>
      </c>
      <c r="D319" s="180" t="str">
        <f t="shared" ca="1" si="131"/>
        <v/>
      </c>
      <c r="E319" s="181" t="str">
        <f t="shared" ca="1" si="132"/>
        <v/>
      </c>
      <c r="F319" s="197" t="str" cm="1">
        <f t="array" ref="F319">IF($A319="","",IFERROR(SUMPRODUCT($F$4:$F$33,$D$4:$D$33,--($A$4:$A$33=$B319)/$D319),0))</f>
        <v/>
      </c>
      <c r="G319" s="197" t="str">
        <f t="shared" si="133"/>
        <v/>
      </c>
      <c r="H319" s="197" t="str" cm="1">
        <f t="array" ref="H319">IF($A319="","",IFERROR(SUMPRODUCT($J$4:$J$33,$D$4:$D$33,--($A$4:$A$33=$B319)/$D319),0))</f>
        <v/>
      </c>
      <c r="I319" s="197" t="str">
        <f t="shared" si="134"/>
        <v/>
      </c>
      <c r="J319" s="198" t="str" cm="1">
        <f t="array" ref="J319">IF($A319="","",IFERROR(SUMPRODUCT($K$4:$K$33,$D$4:$D$33,--($A$4:$A$33=$B319)/$D319),0))</f>
        <v/>
      </c>
      <c r="K319" s="199" t="str">
        <f t="shared" si="135"/>
        <v/>
      </c>
    </row>
    <row r="320" spans="1:11" hidden="1">
      <c r="A320" s="196"/>
      <c r="B320" s="196" t="str">
        <f t="shared" si="129"/>
        <v/>
      </c>
      <c r="C320" s="104" t="str">
        <f t="shared" ca="1" si="130"/>
        <v/>
      </c>
      <c r="D320" s="180" t="str">
        <f t="shared" ca="1" si="131"/>
        <v/>
      </c>
      <c r="E320" s="181" t="str">
        <f t="shared" ca="1" si="132"/>
        <v/>
      </c>
      <c r="F320" s="197" t="str" cm="1">
        <f t="array" ref="F320">IF($A320="","",IFERROR(SUMPRODUCT($F$4:$F$33,$D$4:$D$33,--($A$4:$A$33=$B320)/$D320),0))</f>
        <v/>
      </c>
      <c r="G320" s="197" t="str">
        <f t="shared" si="133"/>
        <v/>
      </c>
      <c r="H320" s="197" t="str" cm="1">
        <f t="array" ref="H320">IF($A320="","",IFERROR(SUMPRODUCT($J$4:$J$33,$D$4:$D$33,--($A$4:$A$33=$B320)/$D320),0))</f>
        <v/>
      </c>
      <c r="I320" s="197" t="str">
        <f t="shared" si="134"/>
        <v/>
      </c>
      <c r="J320" s="198" t="str" cm="1">
        <f t="array" ref="J320">IF($A320="","",IFERROR(SUMPRODUCT($K$4:$K$33,$D$4:$D$33,--($A$4:$A$33=$B320)/$D320),0))</f>
        <v/>
      </c>
      <c r="K320" s="199" t="str">
        <f t="shared" si="135"/>
        <v/>
      </c>
    </row>
    <row r="321" spans="1:11" hidden="1">
      <c r="A321" s="196"/>
      <c r="B321" s="196" t="str">
        <f t="shared" si="129"/>
        <v/>
      </c>
      <c r="C321" s="104" t="str">
        <f t="shared" ca="1" si="130"/>
        <v/>
      </c>
      <c r="D321" s="180" t="str">
        <f t="shared" ca="1" si="131"/>
        <v/>
      </c>
      <c r="E321" s="181" t="str">
        <f t="shared" ca="1" si="132"/>
        <v/>
      </c>
      <c r="F321" s="197" t="str" cm="1">
        <f t="array" ref="F321">IF($A321="","",IFERROR(SUMPRODUCT($F$4:$F$33,$D$4:$D$33,--($A$4:$A$33=$B321)/$D321),0))</f>
        <v/>
      </c>
      <c r="G321" s="197" t="str">
        <f t="shared" si="133"/>
        <v/>
      </c>
      <c r="H321" s="197" t="str" cm="1">
        <f t="array" ref="H321">IF($A321="","",IFERROR(SUMPRODUCT($J$4:$J$33,$D$4:$D$33,--($A$4:$A$33=$B321)/$D321),0))</f>
        <v/>
      </c>
      <c r="I321" s="197" t="str">
        <f t="shared" si="134"/>
        <v/>
      </c>
      <c r="J321" s="198" t="str" cm="1">
        <f t="array" ref="J321">IF($A321="","",IFERROR(SUMPRODUCT($K$4:$K$33,$D$4:$D$33,--($A$4:$A$33=$B321)/$D321),0))</f>
        <v/>
      </c>
      <c r="K321" s="199" t="str">
        <f t="shared" si="135"/>
        <v/>
      </c>
    </row>
    <row r="322" spans="1:11" hidden="1">
      <c r="A322" s="196"/>
      <c r="B322" s="196" t="str">
        <f t="shared" si="129"/>
        <v/>
      </c>
      <c r="C322" s="104" t="str">
        <f t="shared" ca="1" si="130"/>
        <v/>
      </c>
      <c r="D322" s="180" t="str">
        <f t="shared" ca="1" si="131"/>
        <v/>
      </c>
      <c r="E322" s="181" t="str">
        <f t="shared" ca="1" si="132"/>
        <v/>
      </c>
      <c r="F322" s="197" t="str" cm="1">
        <f t="array" ref="F322">IF($A322="","",IFERROR(SUMPRODUCT($F$4:$F$33,$D$4:$D$33,--($A$4:$A$33=$B322)/$D322),0))</f>
        <v/>
      </c>
      <c r="G322" s="197" t="str">
        <f t="shared" si="133"/>
        <v/>
      </c>
      <c r="H322" s="197" t="str" cm="1">
        <f t="array" ref="H322">IF($A322="","",IFERROR(SUMPRODUCT($J$4:$J$33,$D$4:$D$33,--($A$4:$A$33=$B322)/$D322),0))</f>
        <v/>
      </c>
      <c r="I322" s="197" t="str">
        <f t="shared" si="134"/>
        <v/>
      </c>
      <c r="J322" s="198" t="str" cm="1">
        <f t="array" ref="J322">IF($A322="","",IFERROR(SUMPRODUCT($K$4:$K$33,$D$4:$D$33,--($A$4:$A$33=$B322)/$D322),0))</f>
        <v/>
      </c>
      <c r="K322" s="199" t="str">
        <f t="shared" si="135"/>
        <v/>
      </c>
    </row>
    <row r="323" spans="1:11" hidden="1">
      <c r="A323" s="196"/>
      <c r="B323" s="196" t="str">
        <f t="shared" si="129"/>
        <v/>
      </c>
      <c r="C323" s="104" t="str">
        <f t="shared" ca="1" si="130"/>
        <v/>
      </c>
      <c r="D323" s="180" t="str">
        <f t="shared" ca="1" si="131"/>
        <v/>
      </c>
      <c r="E323" s="181" t="str">
        <f t="shared" ca="1" si="132"/>
        <v/>
      </c>
      <c r="F323" s="197" t="str" cm="1">
        <f t="array" ref="F323">IF($A323="","",IFERROR(SUMPRODUCT($F$4:$F$33,$D$4:$D$33,--($A$4:$A$33=$B323)/$D323),0))</f>
        <v/>
      </c>
      <c r="G323" s="197" t="str">
        <f t="shared" si="133"/>
        <v/>
      </c>
      <c r="H323" s="197" t="str" cm="1">
        <f t="array" ref="H323">IF($A323="","",IFERROR(SUMPRODUCT($J$4:$J$33,$D$4:$D$33,--($A$4:$A$33=$B323)/$D323),0))</f>
        <v/>
      </c>
      <c r="I323" s="197" t="str">
        <f t="shared" si="134"/>
        <v/>
      </c>
      <c r="J323" s="198" t="str" cm="1">
        <f t="array" ref="J323">IF($A323="","",IFERROR(SUMPRODUCT($K$4:$K$33,$D$4:$D$33,--($A$4:$A$33=$B323)/$D323),0))</f>
        <v/>
      </c>
      <c r="K323" s="199" t="str">
        <f t="shared" si="135"/>
        <v/>
      </c>
    </row>
    <row r="324" spans="1:11" hidden="1">
      <c r="A324" s="196"/>
      <c r="B324" s="196" t="str">
        <f t="shared" si="129"/>
        <v/>
      </c>
      <c r="C324" s="104" t="str">
        <f t="shared" ca="1" si="130"/>
        <v/>
      </c>
      <c r="D324" s="180" t="str">
        <f t="shared" ca="1" si="131"/>
        <v/>
      </c>
      <c r="E324" s="181" t="str">
        <f t="shared" ca="1" si="132"/>
        <v/>
      </c>
      <c r="F324" s="197" t="str" cm="1">
        <f t="array" ref="F324">IF($A324="","",IFERROR(SUMPRODUCT($F$4:$F$33,$D$4:$D$33,--($A$4:$A$33=$B324)/$D324),0))</f>
        <v/>
      </c>
      <c r="G324" s="197" t="str">
        <f t="shared" si="133"/>
        <v/>
      </c>
      <c r="H324" s="197" t="str" cm="1">
        <f t="array" ref="H324">IF($A324="","",IFERROR(SUMPRODUCT($J$4:$J$33,$D$4:$D$33,--($A$4:$A$33=$B324)/$D324),0))</f>
        <v/>
      </c>
      <c r="I324" s="197" t="str">
        <f t="shared" si="134"/>
        <v/>
      </c>
      <c r="J324" s="198" t="str" cm="1">
        <f t="array" ref="J324">IF($A324="","",IFERROR(SUMPRODUCT($K$4:$K$33,$D$4:$D$33,--($A$4:$A$33=$B324)/$D324),0))</f>
        <v/>
      </c>
      <c r="K324" s="199" t="str">
        <f t="shared" si="135"/>
        <v/>
      </c>
    </row>
    <row r="325" spans="1:11" hidden="1">
      <c r="A325" s="196"/>
      <c r="B325" s="196" t="str">
        <f t="shared" si="129"/>
        <v/>
      </c>
      <c r="C325" s="104" t="str">
        <f t="shared" ca="1" si="130"/>
        <v/>
      </c>
      <c r="D325" s="180" t="str">
        <f t="shared" ca="1" si="131"/>
        <v/>
      </c>
      <c r="E325" s="181" t="str">
        <f t="shared" ca="1" si="132"/>
        <v/>
      </c>
      <c r="F325" s="197" t="str" cm="1">
        <f t="array" ref="F325">IF($A325="","",IFERROR(SUMPRODUCT($F$4:$F$33,$D$4:$D$33,--($A$4:$A$33=$B325)/$D325),0))</f>
        <v/>
      </c>
      <c r="G325" s="197" t="str">
        <f t="shared" si="133"/>
        <v/>
      </c>
      <c r="H325" s="197" t="str" cm="1">
        <f t="array" ref="H325">IF($A325="","",IFERROR(SUMPRODUCT($J$4:$J$33,$D$4:$D$33,--($A$4:$A$33=$B325)/$D325),0))</f>
        <v/>
      </c>
      <c r="I325" s="197" t="str">
        <f t="shared" si="134"/>
        <v/>
      </c>
      <c r="J325" s="198" t="str" cm="1">
        <f t="array" ref="J325">IF($A325="","",IFERROR(SUMPRODUCT($K$4:$K$33,$D$4:$D$33,--($A$4:$A$33=$B325)/$D325),0))</f>
        <v/>
      </c>
      <c r="K325" s="199" t="str">
        <f t="shared" si="135"/>
        <v/>
      </c>
    </row>
    <row r="326" spans="1:11" hidden="1">
      <c r="A326" s="196"/>
      <c r="B326" s="196" t="str">
        <f t="shared" si="129"/>
        <v/>
      </c>
      <c r="C326" s="104" t="str">
        <f t="shared" ca="1" si="130"/>
        <v/>
      </c>
      <c r="D326" s="180" t="str">
        <f t="shared" ca="1" si="131"/>
        <v/>
      </c>
      <c r="E326" s="181" t="str">
        <f t="shared" ca="1" si="132"/>
        <v/>
      </c>
      <c r="F326" s="197" t="str" cm="1">
        <f t="array" ref="F326">IF($A326="","",IFERROR(SUMPRODUCT($F$4:$F$33,$D$4:$D$33,--($A$4:$A$33=$B326)/$D326),0))</f>
        <v/>
      </c>
      <c r="G326" s="197" t="str">
        <f t="shared" si="133"/>
        <v/>
      </c>
      <c r="H326" s="197" t="str" cm="1">
        <f t="array" ref="H326">IF($A326="","",IFERROR(SUMPRODUCT($J$4:$J$33,$D$4:$D$33,--($A$4:$A$33=$B326)/$D326),0))</f>
        <v/>
      </c>
      <c r="I326" s="197" t="str">
        <f t="shared" si="134"/>
        <v/>
      </c>
      <c r="J326" s="198" t="str" cm="1">
        <f t="array" ref="J326">IF($A326="","",IFERROR(SUMPRODUCT($K$4:$K$33,$D$4:$D$33,--($A$4:$A$33=$B326)/$D326),0))</f>
        <v/>
      </c>
      <c r="K326" s="199" t="str">
        <f t="shared" si="135"/>
        <v/>
      </c>
    </row>
    <row r="327" spans="1:11" hidden="1">
      <c r="A327" s="196"/>
      <c r="B327" s="196" t="str">
        <f t="shared" si="129"/>
        <v/>
      </c>
      <c r="C327" s="104" t="str">
        <f t="shared" ca="1" si="130"/>
        <v/>
      </c>
      <c r="D327" s="180" t="str">
        <f t="shared" ca="1" si="131"/>
        <v/>
      </c>
      <c r="E327" s="181" t="str">
        <f t="shared" ca="1" si="132"/>
        <v/>
      </c>
      <c r="F327" s="197" t="str" cm="1">
        <f t="array" ref="F327">IF($A327="","",IFERROR(SUMPRODUCT($F$4:$F$33,$D$4:$D$33,--($A$4:$A$33=$B327)/$D327),0))</f>
        <v/>
      </c>
      <c r="G327" s="197" t="str">
        <f t="shared" si="133"/>
        <v/>
      </c>
      <c r="H327" s="197" t="str" cm="1">
        <f t="array" ref="H327">IF($A327="","",IFERROR(SUMPRODUCT($J$4:$J$33,$D$4:$D$33,--($A$4:$A$33=$B327)/$D327),0))</f>
        <v/>
      </c>
      <c r="I327" s="197" t="str">
        <f t="shared" si="134"/>
        <v/>
      </c>
      <c r="J327" s="198" t="str" cm="1">
        <f t="array" ref="J327">IF($A327="","",IFERROR(SUMPRODUCT($K$4:$K$33,$D$4:$D$33,--($A$4:$A$33=$B327)/$D327),0))</f>
        <v/>
      </c>
      <c r="K327" s="199" t="str">
        <f t="shared" si="135"/>
        <v/>
      </c>
    </row>
    <row r="328" spans="1:11" hidden="1">
      <c r="B328" s="196" t="str">
        <f t="shared" si="129"/>
        <v/>
      </c>
      <c r="C328" s="104" t="str">
        <f t="shared" ca="1" si="130"/>
        <v/>
      </c>
      <c r="D328" s="180" t="str">
        <f t="shared" ca="1" si="131"/>
        <v/>
      </c>
      <c r="E328" s="181" t="str">
        <f t="shared" ca="1" si="132"/>
        <v/>
      </c>
      <c r="F328" s="197" t="str" cm="1">
        <f t="array" ref="F328">IF($A328="","",IFERROR(SUMPRODUCT($F$4:$F$33,$D$4:$D$33,--($A$4:$A$33=$B328)/$D328),0))</f>
        <v/>
      </c>
      <c r="G328" s="197" t="str">
        <f t="shared" si="133"/>
        <v/>
      </c>
      <c r="H328" s="197" t="str" cm="1">
        <f t="array" ref="H328">IF($A328="","",IFERROR(SUMPRODUCT($J$4:$J$33,$D$4:$D$33,--($A$4:$A$33=$B328)/$D328),0))</f>
        <v/>
      </c>
      <c r="I328" s="197" t="str">
        <f t="shared" si="134"/>
        <v/>
      </c>
      <c r="J328" s="198" t="str" cm="1">
        <f t="array" ref="J328">IF($A328="","",IFERROR(SUMPRODUCT($K$4:$K$33,$D$4:$D$33,--($A$4:$A$33=$B328)/$D328),0))</f>
        <v/>
      </c>
      <c r="K328" s="199" t="str">
        <f t="shared" si="135"/>
        <v/>
      </c>
    </row>
    <row r="329" spans="1:11" hidden="1">
      <c r="B329" s="196" t="str">
        <f t="shared" si="129"/>
        <v/>
      </c>
      <c r="C329" s="104" t="str">
        <f t="shared" ca="1" si="130"/>
        <v/>
      </c>
      <c r="D329" s="180" t="str">
        <f t="shared" ca="1" si="131"/>
        <v/>
      </c>
      <c r="E329" s="181" t="str">
        <f t="shared" ca="1" si="132"/>
        <v/>
      </c>
      <c r="F329" s="197" t="str" cm="1">
        <f t="array" ref="F329">IF($A329="","",IFERROR(SUMPRODUCT($F$4:$F$33,$D$4:$D$33,--($A$4:$A$33=$B329)/$D329),0))</f>
        <v/>
      </c>
      <c r="G329" s="197" t="str">
        <f t="shared" si="133"/>
        <v/>
      </c>
      <c r="H329" s="197" t="str" cm="1">
        <f t="array" ref="H329">IF($A329="","",IFERROR(SUMPRODUCT($J$4:$J$33,$D$4:$D$33,--($A$4:$A$33=$B329)/$D329),0))</f>
        <v/>
      </c>
      <c r="I329" s="197" t="str">
        <f t="shared" si="134"/>
        <v/>
      </c>
      <c r="J329" s="198" t="str" cm="1">
        <f t="array" ref="J329">IF($A329="","",IFERROR(SUMPRODUCT($K$4:$K$33,$D$4:$D$33,--($A$4:$A$33=$B329)/$D329),0))</f>
        <v/>
      </c>
      <c r="K329" s="199" t="str">
        <f t="shared" si="135"/>
        <v/>
      </c>
    </row>
    <row r="330" spans="1:11">
      <c r="A330" s="241" t="s">
        <v>261</v>
      </c>
      <c r="B330" s="241"/>
      <c r="C330" s="241"/>
      <c r="D330" s="242">
        <f ca="1">SUM(D235:D329)</f>
        <v>425</v>
      </c>
      <c r="E330" s="242">
        <f ca="1">IFERROR(SUMPRODUCT(D235:D329,$E235:$E329)/$D330,0)</f>
        <v>835.82588235294122</v>
      </c>
      <c r="F330" s="243">
        <f ca="1">IFERROR(SUMPRODUCT(F235:F329,$D235:$D329)/$D330,0)</f>
        <v>0</v>
      </c>
      <c r="G330" s="243">
        <f ca="1">IFERROR(SUMPRODUCT(G235:G329,$D235:$D329)/$D330,0)</f>
        <v>0</v>
      </c>
      <c r="H330" s="243">
        <f ca="1">IFERROR(SUMPRODUCT(H235:H329,$D235:$D329)/$D330,0)</f>
        <v>0</v>
      </c>
      <c r="I330" s="243">
        <f ca="1">IFERROR(SUMPRODUCT(I235:I329,$D235:$D329)/$D330,0)</f>
        <v>0</v>
      </c>
      <c r="J330" s="244">
        <f ca="1">IFERROR(SUMPRODUCT(J235:J329,$D235:$D329)/$D330,0)</f>
        <v>0</v>
      </c>
      <c r="K330" s="245">
        <f ca="1">IFERROR(J330/$E330,0)</f>
        <v>0</v>
      </c>
    </row>
    <row r="331" spans="1:11">
      <c r="D331" s="202"/>
      <c r="E331" s="201"/>
      <c r="F331" s="203"/>
      <c r="G331" s="203"/>
      <c r="H331" s="203"/>
      <c r="I331" s="203"/>
      <c r="J331" s="204"/>
      <c r="K331" s="205"/>
    </row>
    <row r="332" spans="1:11">
      <c r="A332" s="191" t="s">
        <v>108</v>
      </c>
      <c r="B332" s="191"/>
      <c r="C332" s="191"/>
      <c r="D332" s="192"/>
      <c r="E332" s="192"/>
      <c r="F332" s="193"/>
      <c r="G332" s="193"/>
      <c r="H332" s="193"/>
      <c r="I332" s="193"/>
      <c r="J332" s="194"/>
      <c r="K332" s="195"/>
    </row>
    <row r="333" spans="1:11">
      <c r="A333" s="185" t="s">
        <v>21</v>
      </c>
      <c r="B333" s="196" t="str">
        <f t="shared" ref="B333:B340" si="136">IF($A333="","","3 Bedroom")</f>
        <v>3 Bedroom</v>
      </c>
      <c r="C333" s="104">
        <f t="shared" ref="C333:C340" ca="1" si="137">IF($A333="","",IFERROR(INDIRECT("'"&amp;$A333&amp;"'!$B$14"),0))</f>
        <v>3</v>
      </c>
      <c r="D333" s="180">
        <f t="shared" ref="D333:D340" ca="1" si="138">IF($A333="","",IFERROR(SUMIF(INDIRECT("'"&amp;$A333&amp;"'!A87:A92"),$B333,INDIRECT("'"&amp;$A333&amp;"'!F87:F92")),0))</f>
        <v>0</v>
      </c>
      <c r="E333" s="181">
        <f t="shared" ref="E333:E340" ca="1" si="139">IF($A333="","",IFERROR(SUMIF(INDIRECT("'"&amp;$A333&amp;"'!A87:A92"),$B333,INDIRECT("'"&amp;$A333&amp;"'!G87:G92")),0))</f>
        <v>0</v>
      </c>
      <c r="F333" s="197" cm="1">
        <f t="array" aca="1" ref="F333" ca="1">IF($A333="","",IFERROR(SUMPRODUCT($F$4:$F$33,$D$4:$D$33,--($A$4:$A$33=$B333)/$D333),0))</f>
        <v>0</v>
      </c>
      <c r="G333" s="197">
        <f t="shared" ref="G333:G340" ca="1" si="140">IF($A333="","",H333-F333)</f>
        <v>0</v>
      </c>
      <c r="H333" s="197" cm="1">
        <f t="array" aca="1" ref="H333" ca="1">IF($A333="","",IFERROR(SUMPRODUCT($J$4:$J$33,$D$4:$D$33,--($A$4:$A$33=$B333)/$D333),0))</f>
        <v>0</v>
      </c>
      <c r="I333" s="197">
        <f t="shared" ref="I333:I340" ca="1" si="141">IF($A333="","",J333-H333)</f>
        <v>0</v>
      </c>
      <c r="J333" s="198" cm="1">
        <f t="array" aca="1" ref="J333" ca="1">IF($A333="","",IFERROR(SUMPRODUCT($K$4:$K$33,$D$4:$D$33,--($A$4:$A$33=$B333)/$D333),0))</f>
        <v>0</v>
      </c>
      <c r="K333" s="199">
        <f t="shared" ref="K333:K340" ca="1" si="142">IF($A333="","",IFERROR(J333/E333,0))</f>
        <v>0</v>
      </c>
    </row>
    <row r="334" spans="1:11">
      <c r="A334" s="4" t="s">
        <v>22</v>
      </c>
      <c r="B334" s="196" t="str">
        <f t="shared" si="136"/>
        <v>3 Bedroom</v>
      </c>
      <c r="C334" s="104">
        <f t="shared" ca="1" si="137"/>
        <v>3</v>
      </c>
      <c r="D334" s="180">
        <f t="shared" ca="1" si="138"/>
        <v>6</v>
      </c>
      <c r="E334" s="181">
        <f t="shared" ca="1" si="139"/>
        <v>1038</v>
      </c>
      <c r="F334" s="197" cm="1">
        <f t="array" aca="1" ref="F334" ca="1">IF($A334="","",IFERROR(SUMPRODUCT($F$4:$F$33,$D$4:$D$33,--($A$4:$A$33=$B334)/$D334),0))</f>
        <v>0</v>
      </c>
      <c r="G334" s="197">
        <f t="shared" ca="1" si="140"/>
        <v>0</v>
      </c>
      <c r="H334" s="197" cm="1">
        <f t="array" aca="1" ref="H334" ca="1">IF($A334="","",IFERROR(SUMPRODUCT($J$4:$J$33,$D$4:$D$33,--($A$4:$A$33=$B334)/$D334),0))</f>
        <v>0</v>
      </c>
      <c r="I334" s="197">
        <f t="shared" ca="1" si="141"/>
        <v>0</v>
      </c>
      <c r="J334" s="198" cm="1">
        <f t="array" aca="1" ref="J334" ca="1">IF($A334="","",IFERROR(SUMPRODUCT($K$4:$K$33,$D$4:$D$33,--($A$4:$A$33=$B334)/$D334),0))</f>
        <v>0</v>
      </c>
      <c r="K334" s="199">
        <f t="shared" ca="1" si="142"/>
        <v>0</v>
      </c>
    </row>
    <row r="335" spans="1:11">
      <c r="A335" s="4" t="s">
        <v>23</v>
      </c>
      <c r="B335" s="196" t="str">
        <f t="shared" si="136"/>
        <v>3 Bedroom</v>
      </c>
      <c r="C335" s="104">
        <f t="shared" ca="1" si="137"/>
        <v>5</v>
      </c>
      <c r="D335" s="180">
        <f t="shared" ca="1" si="138"/>
        <v>0</v>
      </c>
      <c r="E335" s="181">
        <f t="shared" ca="1" si="139"/>
        <v>0</v>
      </c>
      <c r="F335" s="197" cm="1">
        <f t="array" aca="1" ref="F335" ca="1">IF($A335="","",IFERROR(SUMPRODUCT($F$4:$F$33,$D$4:$D$33,--($A$4:$A$33=$B335)/$D335),0))</f>
        <v>0</v>
      </c>
      <c r="G335" s="197">
        <f t="shared" ca="1" si="140"/>
        <v>0</v>
      </c>
      <c r="H335" s="197" cm="1">
        <f t="array" aca="1" ref="H335" ca="1">IF($A335="","",IFERROR(SUMPRODUCT($J$4:$J$33,$D$4:$D$33,--($A$4:$A$33=$B335)/$D335),0))</f>
        <v>0</v>
      </c>
      <c r="I335" s="197">
        <f t="shared" ca="1" si="141"/>
        <v>0</v>
      </c>
      <c r="J335" s="198" cm="1">
        <f t="array" aca="1" ref="J335" ca="1">IF($A335="","",IFERROR(SUMPRODUCT($K$4:$K$33,$D$4:$D$33,--($A$4:$A$33=$B335)/$D335),0))</f>
        <v>0</v>
      </c>
      <c r="K335" s="199">
        <f t="shared" ca="1" si="142"/>
        <v>0</v>
      </c>
    </row>
    <row r="336" spans="1:11">
      <c r="A336" s="185" t="s">
        <v>24</v>
      </c>
      <c r="B336" s="196" t="str">
        <f t="shared" si="136"/>
        <v>3 Bedroom</v>
      </c>
      <c r="C336" s="104">
        <f t="shared" ca="1" si="137"/>
        <v>4</v>
      </c>
      <c r="D336" s="180">
        <f t="shared" ca="1" si="138"/>
        <v>1</v>
      </c>
      <c r="E336" s="181">
        <f t="shared" ca="1" si="139"/>
        <v>1148</v>
      </c>
      <c r="F336" s="197" cm="1">
        <f t="array" aca="1" ref="F336" ca="1">IF($A336="","",IFERROR(SUMPRODUCT($F$4:$F$33,$D$4:$D$33,--($A$4:$A$33=$B336)/$D336),0))</f>
        <v>0</v>
      </c>
      <c r="G336" s="197">
        <f t="shared" ca="1" si="140"/>
        <v>0</v>
      </c>
      <c r="H336" s="197" cm="1">
        <f t="array" aca="1" ref="H336" ca="1">IF($A336="","",IFERROR(SUMPRODUCT($J$4:$J$33,$D$4:$D$33,--($A$4:$A$33=$B336)/$D336),0))</f>
        <v>0</v>
      </c>
      <c r="I336" s="197">
        <f t="shared" ca="1" si="141"/>
        <v>0</v>
      </c>
      <c r="J336" s="198" cm="1">
        <f t="array" aca="1" ref="J336" ca="1">IF($A336="","",IFERROR(SUMPRODUCT($K$4:$K$33,$D$4:$D$33,--($A$4:$A$33=$B336)/$D336),0))</f>
        <v>0</v>
      </c>
      <c r="K336" s="199">
        <f t="shared" ca="1" si="142"/>
        <v>0</v>
      </c>
    </row>
    <row r="337" spans="1:11">
      <c r="A337" s="185" t="s">
        <v>26</v>
      </c>
      <c r="B337" s="196" t="str">
        <f t="shared" si="136"/>
        <v>3 Bedroom</v>
      </c>
      <c r="C337" s="104">
        <f t="shared" ca="1" si="137"/>
        <v>3</v>
      </c>
      <c r="D337" s="180">
        <f t="shared" ca="1" si="138"/>
        <v>0</v>
      </c>
      <c r="E337" s="181">
        <f t="shared" ca="1" si="139"/>
        <v>0</v>
      </c>
      <c r="F337" s="197" cm="1">
        <f t="array" aca="1" ref="F337" ca="1">IF($A337="","",IFERROR(SUMPRODUCT($F$4:$F$33,$D$4:$D$33,--($A$4:$A$33=$B337)/$D337),0))</f>
        <v>0</v>
      </c>
      <c r="G337" s="197">
        <f t="shared" ca="1" si="140"/>
        <v>0</v>
      </c>
      <c r="H337" s="197" cm="1">
        <f t="array" aca="1" ref="H337" ca="1">IF($A337="","",IFERROR(SUMPRODUCT($J$4:$J$33,$D$4:$D$33,--($A$4:$A$33=$B337)/$D337),0))</f>
        <v>0</v>
      </c>
      <c r="I337" s="197">
        <f t="shared" ca="1" si="141"/>
        <v>0</v>
      </c>
      <c r="J337" s="198" cm="1">
        <f t="array" aca="1" ref="J337" ca="1">IF($A337="","",IFERROR(SUMPRODUCT($K$4:$K$33,$D$4:$D$33,--($A$4:$A$33=$B337)/$D337),0))</f>
        <v>0</v>
      </c>
      <c r="K337" s="199">
        <f t="shared" ca="1" si="142"/>
        <v>0</v>
      </c>
    </row>
    <row r="338" spans="1:11">
      <c r="A338" s="185" t="s">
        <v>25</v>
      </c>
      <c r="B338" s="196" t="str">
        <f t="shared" si="136"/>
        <v>3 Bedroom</v>
      </c>
      <c r="C338" s="104">
        <f t="shared" ca="1" si="137"/>
        <v>3</v>
      </c>
      <c r="D338" s="180">
        <f t="shared" ca="1" si="138"/>
        <v>0</v>
      </c>
      <c r="E338" s="181">
        <f t="shared" ca="1" si="139"/>
        <v>0</v>
      </c>
      <c r="F338" s="197" cm="1">
        <f t="array" aca="1" ref="F338" ca="1">IF($A338="","",IFERROR(SUMPRODUCT($F$4:$F$33,$D$4:$D$33,--($A$4:$A$33=$B338)/$D338),0))</f>
        <v>0</v>
      </c>
      <c r="G338" s="197">
        <f t="shared" ca="1" si="140"/>
        <v>0</v>
      </c>
      <c r="H338" s="197" cm="1">
        <f t="array" aca="1" ref="H338" ca="1">IF($A338="","",IFERROR(SUMPRODUCT($J$4:$J$33,$D$4:$D$33,--($A$4:$A$33=$B338)/$D338),0))</f>
        <v>0</v>
      </c>
      <c r="I338" s="197">
        <f t="shared" ca="1" si="141"/>
        <v>0</v>
      </c>
      <c r="J338" s="198" cm="1">
        <f t="array" aca="1" ref="J338" ca="1">IF($A338="","",IFERROR(SUMPRODUCT($K$4:$K$33,$D$4:$D$33,--($A$4:$A$33=$B338)/$D338),0))</f>
        <v>0</v>
      </c>
      <c r="K338" s="199">
        <f t="shared" ca="1" si="142"/>
        <v>0</v>
      </c>
    </row>
    <row r="339" spans="1:11">
      <c r="A339" s="185" t="s">
        <v>27</v>
      </c>
      <c r="B339" s="196" t="str">
        <f t="shared" si="136"/>
        <v>3 Bedroom</v>
      </c>
      <c r="C339" s="104">
        <f t="shared" ca="1" si="137"/>
        <v>4</v>
      </c>
      <c r="D339" s="180">
        <f t="shared" ca="1" si="138"/>
        <v>10</v>
      </c>
      <c r="E339" s="181">
        <f t="shared" ca="1" si="139"/>
        <v>941</v>
      </c>
      <c r="F339" s="197" cm="1">
        <f t="array" aca="1" ref="F339" ca="1">IF($A339="","",IFERROR(SUMPRODUCT($F$4:$F$33,$D$4:$D$33,--($A$4:$A$33=$B339)/$D339),0))</f>
        <v>0</v>
      </c>
      <c r="G339" s="197">
        <f t="shared" ca="1" si="140"/>
        <v>0</v>
      </c>
      <c r="H339" s="197" cm="1">
        <f t="array" aca="1" ref="H339" ca="1">IF($A339="","",IFERROR(SUMPRODUCT($J$4:$J$33,$D$4:$D$33,--($A$4:$A$33=$B339)/$D339),0))</f>
        <v>0</v>
      </c>
      <c r="I339" s="197">
        <f t="shared" ca="1" si="141"/>
        <v>0</v>
      </c>
      <c r="J339" s="198" cm="1">
        <f t="array" aca="1" ref="J339" ca="1">IF($A339="","",IFERROR(SUMPRODUCT($K$4:$K$33,$D$4:$D$33,--($A$4:$A$33=$B339)/$D339),0))</f>
        <v>0</v>
      </c>
      <c r="K339" s="199">
        <f t="shared" ca="1" si="142"/>
        <v>0</v>
      </c>
    </row>
    <row r="340" spans="1:11">
      <c r="A340" s="4" t="s">
        <v>28</v>
      </c>
      <c r="B340" s="196" t="str">
        <f t="shared" si="136"/>
        <v>3 Bedroom</v>
      </c>
      <c r="C340" s="104">
        <f t="shared" ca="1" si="137"/>
        <v>4</v>
      </c>
      <c r="D340" s="180">
        <f t="shared" ca="1" si="138"/>
        <v>0</v>
      </c>
      <c r="E340" s="181">
        <f t="shared" ca="1" si="139"/>
        <v>0</v>
      </c>
      <c r="F340" s="197" cm="1">
        <f t="array" aca="1" ref="F340" ca="1">IF($A340="","",IFERROR(SUMPRODUCT($F$4:$F$33,$D$4:$D$33,--($A$4:$A$33=$B340)/$D340),0))</f>
        <v>0</v>
      </c>
      <c r="G340" s="197">
        <f t="shared" ca="1" si="140"/>
        <v>0</v>
      </c>
      <c r="H340" s="197" cm="1">
        <f t="array" aca="1" ref="H340" ca="1">IF($A340="","",IFERROR(SUMPRODUCT($J$4:$J$33,$D$4:$D$33,--($A$4:$A$33=$B340)/$D340),0))</f>
        <v>0</v>
      </c>
      <c r="I340" s="197">
        <f t="shared" ca="1" si="141"/>
        <v>0</v>
      </c>
      <c r="J340" s="198" cm="1">
        <f t="array" aca="1" ref="J340" ca="1">IF($A340="","",IFERROR(SUMPRODUCT($K$4:$K$33,$D$4:$D$33,--($A$4:$A$33=$B340)/$D340),0))</f>
        <v>0</v>
      </c>
      <c r="K340" s="199">
        <f t="shared" ca="1" si="142"/>
        <v>0</v>
      </c>
    </row>
    <row r="341" spans="1:11" hidden="1">
      <c r="B341" s="196" t="str">
        <f t="shared" ref="B341:B380" si="143">IF($A341="","","3 Bedroom")</f>
        <v/>
      </c>
      <c r="C341" s="104" t="str">
        <f t="shared" ref="C341:C380" ca="1" si="144">IF($A341="","",IFERROR(INDIRECT("'"&amp;$A341&amp;"'!$B$14"),0))</f>
        <v/>
      </c>
      <c r="D341" s="180" t="str">
        <f t="shared" ref="D341:D380" ca="1" si="145">IF($A341="","",IFERROR(SUMIF(INDIRECT("'"&amp;$A341&amp;"'!A87:A92"),$B341,INDIRECT("'"&amp;$A341&amp;"'!F87:F92")),0))</f>
        <v/>
      </c>
      <c r="E341" s="181" t="str">
        <f t="shared" ref="E341:E380" ca="1" si="146">IF($A341="","",IFERROR(SUMIF(INDIRECT("'"&amp;$A341&amp;"'!A87:A92"),$B341,INDIRECT("'"&amp;$A341&amp;"'!G87:G92")),0))</f>
        <v/>
      </c>
      <c r="F341" s="197" t="str" cm="1">
        <f t="array" ref="F341">IF($A341="","",IFERROR(SUMPRODUCT($F$4:$F$33,$D$4:$D$33,--($A$4:$A$33=$B341)/$D341),0))</f>
        <v/>
      </c>
      <c r="G341" s="197" t="str">
        <f t="shared" ref="G341:G380" si="147">IF($A341="","",H341-F341)</f>
        <v/>
      </c>
      <c r="H341" s="197" t="str" cm="1">
        <f t="array" ref="H341">IF($A341="","",IFERROR(SUMPRODUCT($J$4:$J$33,$D$4:$D$33,--($A$4:$A$33=$B341)/$D341),0))</f>
        <v/>
      </c>
      <c r="I341" s="197" t="str">
        <f t="shared" ref="I341:I380" si="148">IF($A341="","",J341-H341)</f>
        <v/>
      </c>
      <c r="J341" s="198" t="str" cm="1">
        <f t="array" ref="J341">IF($A341="","",IFERROR(SUMPRODUCT($K$4:$K$33,$D$4:$D$33,--($A$4:$A$33=$B341)/$D341),0))</f>
        <v/>
      </c>
      <c r="K341" s="199" t="str">
        <f t="shared" ref="K341:K380" si="149">IF($A341="","",IFERROR(J341/E341,0))</f>
        <v/>
      </c>
    </row>
    <row r="342" spans="1:11" hidden="1">
      <c r="A342" s="196"/>
      <c r="B342" s="196" t="str">
        <f t="shared" si="143"/>
        <v/>
      </c>
      <c r="C342" s="104" t="str">
        <f t="shared" ca="1" si="144"/>
        <v/>
      </c>
      <c r="D342" s="180" t="str">
        <f t="shared" ca="1" si="145"/>
        <v/>
      </c>
      <c r="E342" s="181" t="str">
        <f t="shared" ca="1" si="146"/>
        <v/>
      </c>
      <c r="F342" s="197" t="str" cm="1">
        <f t="array" ref="F342">IF($A342="","",IFERROR(SUMPRODUCT($F$4:$F$33,$D$4:$D$33,--($A$4:$A$33=$B342)/$D342),0))</f>
        <v/>
      </c>
      <c r="G342" s="197" t="str">
        <f t="shared" si="147"/>
        <v/>
      </c>
      <c r="H342" s="197" t="str" cm="1">
        <f t="array" ref="H342">IF($A342="","",IFERROR(SUMPRODUCT($J$4:$J$33,$D$4:$D$33,--($A$4:$A$33=$B342)/$D342),0))</f>
        <v/>
      </c>
      <c r="I342" s="197" t="str">
        <f t="shared" si="148"/>
        <v/>
      </c>
      <c r="J342" s="198" t="str" cm="1">
        <f t="array" ref="J342">IF($A342="","",IFERROR(SUMPRODUCT($K$4:$K$33,$D$4:$D$33,--($A$4:$A$33=$B342)/$D342),0))</f>
        <v/>
      </c>
      <c r="K342" s="199" t="str">
        <f t="shared" si="149"/>
        <v/>
      </c>
    </row>
    <row r="343" spans="1:11" hidden="1">
      <c r="A343" s="196"/>
      <c r="B343" s="196" t="str">
        <f t="shared" si="143"/>
        <v/>
      </c>
      <c r="C343" s="104" t="str">
        <f t="shared" ca="1" si="144"/>
        <v/>
      </c>
      <c r="D343" s="180" t="str">
        <f t="shared" ca="1" si="145"/>
        <v/>
      </c>
      <c r="E343" s="181" t="str">
        <f t="shared" ca="1" si="146"/>
        <v/>
      </c>
      <c r="F343" s="197" t="str" cm="1">
        <f t="array" ref="F343">IF($A343="","",IFERROR(SUMPRODUCT($F$4:$F$33,$D$4:$D$33,--($A$4:$A$33=$B343)/$D343),0))</f>
        <v/>
      </c>
      <c r="G343" s="197" t="str">
        <f t="shared" si="147"/>
        <v/>
      </c>
      <c r="H343" s="197" t="str" cm="1">
        <f t="array" ref="H343">IF($A343="","",IFERROR(SUMPRODUCT($J$4:$J$33,$D$4:$D$33,--($A$4:$A$33=$B343)/$D343),0))</f>
        <v/>
      </c>
      <c r="I343" s="197" t="str">
        <f t="shared" si="148"/>
        <v/>
      </c>
      <c r="J343" s="198" t="str" cm="1">
        <f t="array" ref="J343">IF($A343="","",IFERROR(SUMPRODUCT($K$4:$K$33,$D$4:$D$33,--($A$4:$A$33=$B343)/$D343),0))</f>
        <v/>
      </c>
      <c r="K343" s="199" t="str">
        <f t="shared" si="149"/>
        <v/>
      </c>
    </row>
    <row r="344" spans="1:11" hidden="1">
      <c r="A344" s="196"/>
      <c r="B344" s="196" t="str">
        <f t="shared" si="143"/>
        <v/>
      </c>
      <c r="C344" s="104" t="str">
        <f t="shared" ca="1" si="144"/>
        <v/>
      </c>
      <c r="D344" s="180" t="str">
        <f t="shared" ca="1" si="145"/>
        <v/>
      </c>
      <c r="E344" s="181" t="str">
        <f t="shared" ca="1" si="146"/>
        <v/>
      </c>
      <c r="F344" s="197" t="str" cm="1">
        <f t="array" ref="F344">IF($A344="","",IFERROR(SUMPRODUCT($F$4:$F$33,$D$4:$D$33,--($A$4:$A$33=$B344)/$D344),0))</f>
        <v/>
      </c>
      <c r="G344" s="197" t="str">
        <f t="shared" si="147"/>
        <v/>
      </c>
      <c r="H344" s="197" t="str" cm="1">
        <f t="array" ref="H344">IF($A344="","",IFERROR(SUMPRODUCT($J$4:$J$33,$D$4:$D$33,--($A$4:$A$33=$B344)/$D344),0))</f>
        <v/>
      </c>
      <c r="I344" s="197" t="str">
        <f t="shared" si="148"/>
        <v/>
      </c>
      <c r="J344" s="198" t="str" cm="1">
        <f t="array" ref="J344">IF($A344="","",IFERROR(SUMPRODUCT($K$4:$K$33,$D$4:$D$33,--($A$4:$A$33=$B344)/$D344),0))</f>
        <v/>
      </c>
      <c r="K344" s="199" t="str">
        <f t="shared" si="149"/>
        <v/>
      </c>
    </row>
    <row r="345" spans="1:11" hidden="1">
      <c r="A345" s="196"/>
      <c r="B345" s="196" t="str">
        <f t="shared" si="143"/>
        <v/>
      </c>
      <c r="C345" s="104" t="str">
        <f t="shared" ca="1" si="144"/>
        <v/>
      </c>
      <c r="D345" s="180" t="str">
        <f t="shared" ca="1" si="145"/>
        <v/>
      </c>
      <c r="E345" s="181" t="str">
        <f t="shared" ca="1" si="146"/>
        <v/>
      </c>
      <c r="F345" s="197" t="str" cm="1">
        <f t="array" ref="F345">IF($A345="","",IFERROR(SUMPRODUCT($F$4:$F$33,$D$4:$D$33,--($A$4:$A$33=$B345)/$D345),0))</f>
        <v/>
      </c>
      <c r="G345" s="197" t="str">
        <f t="shared" si="147"/>
        <v/>
      </c>
      <c r="H345" s="197" t="str" cm="1">
        <f t="array" ref="H345">IF($A345="","",IFERROR(SUMPRODUCT($J$4:$J$33,$D$4:$D$33,--($A$4:$A$33=$B345)/$D345),0))</f>
        <v/>
      </c>
      <c r="I345" s="197" t="str">
        <f t="shared" si="148"/>
        <v/>
      </c>
      <c r="J345" s="198" t="str" cm="1">
        <f t="array" ref="J345">IF($A345="","",IFERROR(SUMPRODUCT($K$4:$K$33,$D$4:$D$33,--($A$4:$A$33=$B345)/$D345),0))</f>
        <v/>
      </c>
      <c r="K345" s="199" t="str">
        <f t="shared" si="149"/>
        <v/>
      </c>
    </row>
    <row r="346" spans="1:11" hidden="1">
      <c r="A346" s="196"/>
      <c r="B346" s="196" t="str">
        <f t="shared" si="143"/>
        <v/>
      </c>
      <c r="C346" s="104" t="str">
        <f t="shared" ca="1" si="144"/>
        <v/>
      </c>
      <c r="D346" s="180" t="str">
        <f t="shared" ca="1" si="145"/>
        <v/>
      </c>
      <c r="E346" s="181" t="str">
        <f t="shared" ca="1" si="146"/>
        <v/>
      </c>
      <c r="F346" s="197" t="str" cm="1">
        <f t="array" ref="F346">IF($A346="","",IFERROR(SUMPRODUCT($F$4:$F$33,$D$4:$D$33,--($A$4:$A$33=$B346)/$D346),0))</f>
        <v/>
      </c>
      <c r="G346" s="197" t="str">
        <f t="shared" si="147"/>
        <v/>
      </c>
      <c r="H346" s="197" t="str" cm="1">
        <f t="array" ref="H346">IF($A346="","",IFERROR(SUMPRODUCT($J$4:$J$33,$D$4:$D$33,--($A$4:$A$33=$B346)/$D346),0))</f>
        <v/>
      </c>
      <c r="I346" s="197" t="str">
        <f t="shared" si="148"/>
        <v/>
      </c>
      <c r="J346" s="198" t="str" cm="1">
        <f t="array" ref="J346">IF($A346="","",IFERROR(SUMPRODUCT($K$4:$K$33,$D$4:$D$33,--($A$4:$A$33=$B346)/$D346),0))</f>
        <v/>
      </c>
      <c r="K346" s="199" t="str">
        <f t="shared" si="149"/>
        <v/>
      </c>
    </row>
    <row r="347" spans="1:11" hidden="1">
      <c r="A347" s="196"/>
      <c r="B347" s="196" t="str">
        <f t="shared" si="143"/>
        <v/>
      </c>
      <c r="C347" s="104" t="str">
        <f t="shared" ca="1" si="144"/>
        <v/>
      </c>
      <c r="D347" s="180" t="str">
        <f t="shared" ca="1" si="145"/>
        <v/>
      </c>
      <c r="E347" s="181" t="str">
        <f t="shared" ca="1" si="146"/>
        <v/>
      </c>
      <c r="F347" s="197" t="str" cm="1">
        <f t="array" ref="F347">IF($A347="","",IFERROR(SUMPRODUCT($F$4:$F$33,$D$4:$D$33,--($A$4:$A$33=$B347)/$D347),0))</f>
        <v/>
      </c>
      <c r="G347" s="197" t="str">
        <f t="shared" si="147"/>
        <v/>
      </c>
      <c r="H347" s="197" t="str" cm="1">
        <f t="array" ref="H347">IF($A347="","",IFERROR(SUMPRODUCT($J$4:$J$33,$D$4:$D$33,--($A$4:$A$33=$B347)/$D347),0))</f>
        <v/>
      </c>
      <c r="I347" s="197" t="str">
        <f t="shared" si="148"/>
        <v/>
      </c>
      <c r="J347" s="198" t="str" cm="1">
        <f t="array" ref="J347">IF($A347="","",IFERROR(SUMPRODUCT($K$4:$K$33,$D$4:$D$33,--($A$4:$A$33=$B347)/$D347),0))</f>
        <v/>
      </c>
      <c r="K347" s="199" t="str">
        <f t="shared" si="149"/>
        <v/>
      </c>
    </row>
    <row r="348" spans="1:11" hidden="1">
      <c r="A348" s="196"/>
      <c r="B348" s="196" t="str">
        <f t="shared" si="143"/>
        <v/>
      </c>
      <c r="C348" s="104" t="str">
        <f t="shared" ca="1" si="144"/>
        <v/>
      </c>
      <c r="D348" s="180" t="str">
        <f t="shared" ca="1" si="145"/>
        <v/>
      </c>
      <c r="E348" s="181" t="str">
        <f t="shared" ca="1" si="146"/>
        <v/>
      </c>
      <c r="F348" s="197" t="str" cm="1">
        <f t="array" ref="F348">IF($A348="","",IFERROR(SUMPRODUCT($F$4:$F$33,$D$4:$D$33,--($A$4:$A$33=$B348)/$D348),0))</f>
        <v/>
      </c>
      <c r="G348" s="197" t="str">
        <f t="shared" si="147"/>
        <v/>
      </c>
      <c r="H348" s="197" t="str" cm="1">
        <f t="array" ref="H348">IF($A348="","",IFERROR(SUMPRODUCT($J$4:$J$33,$D$4:$D$33,--($A$4:$A$33=$B348)/$D348),0))</f>
        <v/>
      </c>
      <c r="I348" s="197" t="str">
        <f t="shared" si="148"/>
        <v/>
      </c>
      <c r="J348" s="198" t="str" cm="1">
        <f t="array" ref="J348">IF($A348="","",IFERROR(SUMPRODUCT($K$4:$K$33,$D$4:$D$33,--($A$4:$A$33=$B348)/$D348),0))</f>
        <v/>
      </c>
      <c r="K348" s="199" t="str">
        <f t="shared" si="149"/>
        <v/>
      </c>
    </row>
    <row r="349" spans="1:11" hidden="1">
      <c r="A349" s="196"/>
      <c r="B349" s="196" t="str">
        <f t="shared" si="143"/>
        <v/>
      </c>
      <c r="C349" s="104" t="str">
        <f t="shared" ca="1" si="144"/>
        <v/>
      </c>
      <c r="D349" s="180" t="str">
        <f t="shared" ca="1" si="145"/>
        <v/>
      </c>
      <c r="E349" s="181" t="str">
        <f t="shared" ca="1" si="146"/>
        <v/>
      </c>
      <c r="F349" s="197" t="str" cm="1">
        <f t="array" ref="F349">IF($A349="","",IFERROR(SUMPRODUCT($F$4:$F$33,$D$4:$D$33,--($A$4:$A$33=$B349)/$D349),0))</f>
        <v/>
      </c>
      <c r="G349" s="197" t="str">
        <f t="shared" si="147"/>
        <v/>
      </c>
      <c r="H349" s="197" t="str" cm="1">
        <f t="array" ref="H349">IF($A349="","",IFERROR(SUMPRODUCT($J$4:$J$33,$D$4:$D$33,--($A$4:$A$33=$B349)/$D349),0))</f>
        <v/>
      </c>
      <c r="I349" s="197" t="str">
        <f t="shared" si="148"/>
        <v/>
      </c>
      <c r="J349" s="198" t="str" cm="1">
        <f t="array" ref="J349">IF($A349="","",IFERROR(SUMPRODUCT($K$4:$K$33,$D$4:$D$33,--($A$4:$A$33=$B349)/$D349),0))</f>
        <v/>
      </c>
      <c r="K349" s="199" t="str">
        <f t="shared" si="149"/>
        <v/>
      </c>
    </row>
    <row r="350" spans="1:11" hidden="1">
      <c r="A350" s="196"/>
      <c r="B350" s="196" t="str">
        <f t="shared" si="143"/>
        <v/>
      </c>
      <c r="C350" s="104" t="str">
        <f t="shared" ca="1" si="144"/>
        <v/>
      </c>
      <c r="D350" s="180" t="str">
        <f t="shared" ca="1" si="145"/>
        <v/>
      </c>
      <c r="E350" s="181" t="str">
        <f t="shared" ca="1" si="146"/>
        <v/>
      </c>
      <c r="F350" s="197" t="str" cm="1">
        <f t="array" ref="F350">IF($A350="","",IFERROR(SUMPRODUCT($F$4:$F$33,$D$4:$D$33,--($A$4:$A$33=$B350)/$D350),0))</f>
        <v/>
      </c>
      <c r="G350" s="197" t="str">
        <f t="shared" si="147"/>
        <v/>
      </c>
      <c r="H350" s="197" t="str" cm="1">
        <f t="array" ref="H350">IF($A350="","",IFERROR(SUMPRODUCT($J$4:$J$33,$D$4:$D$33,--($A$4:$A$33=$B350)/$D350),0))</f>
        <v/>
      </c>
      <c r="I350" s="197" t="str">
        <f t="shared" si="148"/>
        <v/>
      </c>
      <c r="J350" s="198" t="str" cm="1">
        <f t="array" ref="J350">IF($A350="","",IFERROR(SUMPRODUCT($K$4:$K$33,$D$4:$D$33,--($A$4:$A$33=$B350)/$D350),0))</f>
        <v/>
      </c>
      <c r="K350" s="199" t="str">
        <f t="shared" si="149"/>
        <v/>
      </c>
    </row>
    <row r="351" spans="1:11" hidden="1">
      <c r="A351" s="196"/>
      <c r="B351" s="196" t="str">
        <f t="shared" si="143"/>
        <v/>
      </c>
      <c r="C351" s="104" t="str">
        <f t="shared" ca="1" si="144"/>
        <v/>
      </c>
      <c r="D351" s="180" t="str">
        <f t="shared" ca="1" si="145"/>
        <v/>
      </c>
      <c r="E351" s="181" t="str">
        <f t="shared" ca="1" si="146"/>
        <v/>
      </c>
      <c r="F351" s="197" t="str" cm="1">
        <f t="array" ref="F351">IF($A351="","",IFERROR(SUMPRODUCT($F$4:$F$33,$D$4:$D$33,--($A$4:$A$33=$B351)/$D351),0))</f>
        <v/>
      </c>
      <c r="G351" s="197" t="str">
        <f t="shared" si="147"/>
        <v/>
      </c>
      <c r="H351" s="197" t="str" cm="1">
        <f t="array" ref="H351">IF($A351="","",IFERROR(SUMPRODUCT($J$4:$J$33,$D$4:$D$33,--($A$4:$A$33=$B351)/$D351),0))</f>
        <v/>
      </c>
      <c r="I351" s="197" t="str">
        <f t="shared" si="148"/>
        <v/>
      </c>
      <c r="J351" s="198" t="str" cm="1">
        <f t="array" ref="J351">IF($A351="","",IFERROR(SUMPRODUCT($K$4:$K$33,$D$4:$D$33,--($A$4:$A$33=$B351)/$D351),0))</f>
        <v/>
      </c>
      <c r="K351" s="199" t="str">
        <f t="shared" si="149"/>
        <v/>
      </c>
    </row>
    <row r="352" spans="1:11" hidden="1">
      <c r="A352" s="196"/>
      <c r="B352" s="196" t="str">
        <f t="shared" si="143"/>
        <v/>
      </c>
      <c r="C352" s="104" t="str">
        <f t="shared" ca="1" si="144"/>
        <v/>
      </c>
      <c r="D352" s="180" t="str">
        <f t="shared" ca="1" si="145"/>
        <v/>
      </c>
      <c r="E352" s="181" t="str">
        <f t="shared" ca="1" si="146"/>
        <v/>
      </c>
      <c r="F352" s="197" t="str" cm="1">
        <f t="array" ref="F352">IF($A352="","",IFERROR(SUMPRODUCT($F$4:$F$33,$D$4:$D$33,--($A$4:$A$33=$B352)/$D352),0))</f>
        <v/>
      </c>
      <c r="G352" s="197" t="str">
        <f t="shared" si="147"/>
        <v/>
      </c>
      <c r="H352" s="197" t="str" cm="1">
        <f t="array" ref="H352">IF($A352="","",IFERROR(SUMPRODUCT($J$4:$J$33,$D$4:$D$33,--($A$4:$A$33=$B352)/$D352),0))</f>
        <v/>
      </c>
      <c r="I352" s="197" t="str">
        <f t="shared" si="148"/>
        <v/>
      </c>
      <c r="J352" s="198" t="str" cm="1">
        <f t="array" ref="J352">IF($A352="","",IFERROR(SUMPRODUCT($K$4:$K$33,$D$4:$D$33,--($A$4:$A$33=$B352)/$D352),0))</f>
        <v/>
      </c>
      <c r="K352" s="199" t="str">
        <f t="shared" si="149"/>
        <v/>
      </c>
    </row>
    <row r="353" spans="1:11" hidden="1">
      <c r="A353" s="196"/>
      <c r="B353" s="196" t="str">
        <f t="shared" si="143"/>
        <v/>
      </c>
      <c r="C353" s="104" t="str">
        <f t="shared" ca="1" si="144"/>
        <v/>
      </c>
      <c r="D353" s="180" t="str">
        <f t="shared" ca="1" si="145"/>
        <v/>
      </c>
      <c r="E353" s="181" t="str">
        <f t="shared" ca="1" si="146"/>
        <v/>
      </c>
      <c r="F353" s="197" t="str" cm="1">
        <f t="array" ref="F353">IF($A353="","",IFERROR(SUMPRODUCT($F$4:$F$33,$D$4:$D$33,--($A$4:$A$33=$B353)/$D353),0))</f>
        <v/>
      </c>
      <c r="G353" s="197" t="str">
        <f t="shared" si="147"/>
        <v/>
      </c>
      <c r="H353" s="197" t="str" cm="1">
        <f t="array" ref="H353">IF($A353="","",IFERROR(SUMPRODUCT($J$4:$J$33,$D$4:$D$33,--($A$4:$A$33=$B353)/$D353),0))</f>
        <v/>
      </c>
      <c r="I353" s="197" t="str">
        <f t="shared" si="148"/>
        <v/>
      </c>
      <c r="J353" s="198" t="str" cm="1">
        <f t="array" ref="J353">IF($A353="","",IFERROR(SUMPRODUCT($K$4:$K$33,$D$4:$D$33,--($A$4:$A$33=$B353)/$D353),0))</f>
        <v/>
      </c>
      <c r="K353" s="199" t="str">
        <f t="shared" si="149"/>
        <v/>
      </c>
    </row>
    <row r="354" spans="1:11" hidden="1">
      <c r="A354" s="196"/>
      <c r="B354" s="196" t="str">
        <f t="shared" si="143"/>
        <v/>
      </c>
      <c r="C354" s="104" t="str">
        <f t="shared" ca="1" si="144"/>
        <v/>
      </c>
      <c r="D354" s="180" t="str">
        <f t="shared" ca="1" si="145"/>
        <v/>
      </c>
      <c r="E354" s="181" t="str">
        <f t="shared" ca="1" si="146"/>
        <v/>
      </c>
      <c r="F354" s="197" t="str" cm="1">
        <f t="array" ref="F354">IF($A354="","",IFERROR(SUMPRODUCT($F$4:$F$33,$D$4:$D$33,--($A$4:$A$33=$B354)/$D354),0))</f>
        <v/>
      </c>
      <c r="G354" s="197" t="str">
        <f t="shared" si="147"/>
        <v/>
      </c>
      <c r="H354" s="197" t="str" cm="1">
        <f t="array" ref="H354">IF($A354="","",IFERROR(SUMPRODUCT($J$4:$J$33,$D$4:$D$33,--($A$4:$A$33=$B354)/$D354),0))</f>
        <v/>
      </c>
      <c r="I354" s="197" t="str">
        <f t="shared" si="148"/>
        <v/>
      </c>
      <c r="J354" s="198" t="str" cm="1">
        <f t="array" ref="J354">IF($A354="","",IFERROR(SUMPRODUCT($K$4:$K$33,$D$4:$D$33,--($A$4:$A$33=$B354)/$D354),0))</f>
        <v/>
      </c>
      <c r="K354" s="199" t="str">
        <f t="shared" si="149"/>
        <v/>
      </c>
    </row>
    <row r="355" spans="1:11" hidden="1">
      <c r="A355" s="196"/>
      <c r="B355" s="196" t="str">
        <f t="shared" si="143"/>
        <v/>
      </c>
      <c r="C355" s="104" t="str">
        <f t="shared" ca="1" si="144"/>
        <v/>
      </c>
      <c r="D355" s="180" t="str">
        <f t="shared" ca="1" si="145"/>
        <v/>
      </c>
      <c r="E355" s="181" t="str">
        <f t="shared" ca="1" si="146"/>
        <v/>
      </c>
      <c r="F355" s="197" t="str" cm="1">
        <f t="array" ref="F355">IF($A355="","",IFERROR(SUMPRODUCT($F$4:$F$33,$D$4:$D$33,--($A$4:$A$33=$B355)/$D355),0))</f>
        <v/>
      </c>
      <c r="G355" s="197" t="str">
        <f t="shared" si="147"/>
        <v/>
      </c>
      <c r="H355" s="197" t="str" cm="1">
        <f t="array" ref="H355">IF($A355="","",IFERROR(SUMPRODUCT($J$4:$J$33,$D$4:$D$33,--($A$4:$A$33=$B355)/$D355),0))</f>
        <v/>
      </c>
      <c r="I355" s="197" t="str">
        <f t="shared" si="148"/>
        <v/>
      </c>
      <c r="J355" s="198" t="str" cm="1">
        <f t="array" ref="J355">IF($A355="","",IFERROR(SUMPRODUCT($K$4:$K$33,$D$4:$D$33,--($A$4:$A$33=$B355)/$D355),0))</f>
        <v/>
      </c>
      <c r="K355" s="199" t="str">
        <f t="shared" si="149"/>
        <v/>
      </c>
    </row>
    <row r="356" spans="1:11" hidden="1">
      <c r="A356" s="196"/>
      <c r="B356" s="196" t="str">
        <f t="shared" si="143"/>
        <v/>
      </c>
      <c r="C356" s="104" t="str">
        <f t="shared" ca="1" si="144"/>
        <v/>
      </c>
      <c r="D356" s="180" t="str">
        <f t="shared" ca="1" si="145"/>
        <v/>
      </c>
      <c r="E356" s="181" t="str">
        <f t="shared" ca="1" si="146"/>
        <v/>
      </c>
      <c r="F356" s="197" t="str" cm="1">
        <f t="array" ref="F356">IF($A356="","",IFERROR(SUMPRODUCT($F$4:$F$33,$D$4:$D$33,--($A$4:$A$33=$B356)/$D356),0))</f>
        <v/>
      </c>
      <c r="G356" s="197" t="str">
        <f t="shared" si="147"/>
        <v/>
      </c>
      <c r="H356" s="197" t="str" cm="1">
        <f t="array" ref="H356">IF($A356="","",IFERROR(SUMPRODUCT($J$4:$J$33,$D$4:$D$33,--($A$4:$A$33=$B356)/$D356),0))</f>
        <v/>
      </c>
      <c r="I356" s="197" t="str">
        <f t="shared" si="148"/>
        <v/>
      </c>
      <c r="J356" s="198" t="str" cm="1">
        <f t="array" ref="J356">IF($A356="","",IFERROR(SUMPRODUCT($K$4:$K$33,$D$4:$D$33,--($A$4:$A$33=$B356)/$D356),0))</f>
        <v/>
      </c>
      <c r="K356" s="199" t="str">
        <f t="shared" si="149"/>
        <v/>
      </c>
    </row>
    <row r="357" spans="1:11" hidden="1">
      <c r="A357" s="196"/>
      <c r="B357" s="196" t="str">
        <f t="shared" si="143"/>
        <v/>
      </c>
      <c r="C357" s="104" t="str">
        <f t="shared" ca="1" si="144"/>
        <v/>
      </c>
      <c r="D357" s="180" t="str">
        <f t="shared" ca="1" si="145"/>
        <v/>
      </c>
      <c r="E357" s="181" t="str">
        <f t="shared" ca="1" si="146"/>
        <v/>
      </c>
      <c r="F357" s="197" t="str" cm="1">
        <f t="array" ref="F357">IF($A357="","",IFERROR(SUMPRODUCT($F$4:$F$33,$D$4:$D$33,--($A$4:$A$33=$B357)/$D357),0))</f>
        <v/>
      </c>
      <c r="G357" s="197" t="str">
        <f t="shared" si="147"/>
        <v/>
      </c>
      <c r="H357" s="197" t="str" cm="1">
        <f t="array" ref="H357">IF($A357="","",IFERROR(SUMPRODUCT($J$4:$J$33,$D$4:$D$33,--($A$4:$A$33=$B357)/$D357),0))</f>
        <v/>
      </c>
      <c r="I357" s="197" t="str">
        <f t="shared" si="148"/>
        <v/>
      </c>
      <c r="J357" s="198" t="str" cm="1">
        <f t="array" ref="J357">IF($A357="","",IFERROR(SUMPRODUCT($K$4:$K$33,$D$4:$D$33,--($A$4:$A$33=$B357)/$D357),0))</f>
        <v/>
      </c>
      <c r="K357" s="199" t="str">
        <f t="shared" si="149"/>
        <v/>
      </c>
    </row>
    <row r="358" spans="1:11" hidden="1">
      <c r="A358" s="196"/>
      <c r="B358" s="196" t="str">
        <f t="shared" si="143"/>
        <v/>
      </c>
      <c r="C358" s="104" t="str">
        <f t="shared" ca="1" si="144"/>
        <v/>
      </c>
      <c r="D358" s="180" t="str">
        <f t="shared" ca="1" si="145"/>
        <v/>
      </c>
      <c r="E358" s="181" t="str">
        <f t="shared" ca="1" si="146"/>
        <v/>
      </c>
      <c r="F358" s="197" t="str" cm="1">
        <f t="array" ref="F358">IF($A358="","",IFERROR(SUMPRODUCT($F$4:$F$33,$D$4:$D$33,--($A$4:$A$33=$B358)/$D358),0))</f>
        <v/>
      </c>
      <c r="G358" s="197" t="str">
        <f t="shared" si="147"/>
        <v/>
      </c>
      <c r="H358" s="197" t="str" cm="1">
        <f t="array" ref="H358">IF($A358="","",IFERROR(SUMPRODUCT($J$4:$J$33,$D$4:$D$33,--($A$4:$A$33=$B358)/$D358),0))</f>
        <v/>
      </c>
      <c r="I358" s="197" t="str">
        <f t="shared" si="148"/>
        <v/>
      </c>
      <c r="J358" s="198" t="str" cm="1">
        <f t="array" ref="J358">IF($A358="","",IFERROR(SUMPRODUCT($K$4:$K$33,$D$4:$D$33,--($A$4:$A$33=$B358)/$D358),0))</f>
        <v/>
      </c>
      <c r="K358" s="199" t="str">
        <f t="shared" si="149"/>
        <v/>
      </c>
    </row>
    <row r="359" spans="1:11" hidden="1">
      <c r="A359" s="196"/>
      <c r="B359" s="196" t="str">
        <f t="shared" si="143"/>
        <v/>
      </c>
      <c r="C359" s="104" t="str">
        <f t="shared" ca="1" si="144"/>
        <v/>
      </c>
      <c r="D359" s="180" t="str">
        <f t="shared" ca="1" si="145"/>
        <v/>
      </c>
      <c r="E359" s="181" t="str">
        <f t="shared" ca="1" si="146"/>
        <v/>
      </c>
      <c r="F359" s="197" t="str" cm="1">
        <f t="array" ref="F359">IF($A359="","",IFERROR(SUMPRODUCT($F$4:$F$33,$D$4:$D$33,--($A$4:$A$33=$B359)/$D359),0))</f>
        <v/>
      </c>
      <c r="G359" s="197" t="str">
        <f t="shared" si="147"/>
        <v/>
      </c>
      <c r="H359" s="197" t="str" cm="1">
        <f t="array" ref="H359">IF($A359="","",IFERROR(SUMPRODUCT($J$4:$J$33,$D$4:$D$33,--($A$4:$A$33=$B359)/$D359),0))</f>
        <v/>
      </c>
      <c r="I359" s="197" t="str">
        <f t="shared" si="148"/>
        <v/>
      </c>
      <c r="J359" s="198" t="str" cm="1">
        <f t="array" ref="J359">IF($A359="","",IFERROR(SUMPRODUCT($K$4:$K$33,$D$4:$D$33,--($A$4:$A$33=$B359)/$D359),0))</f>
        <v/>
      </c>
      <c r="K359" s="199" t="str">
        <f t="shared" si="149"/>
        <v/>
      </c>
    </row>
    <row r="360" spans="1:11" hidden="1">
      <c r="A360" s="196"/>
      <c r="B360" s="196" t="str">
        <f t="shared" si="143"/>
        <v/>
      </c>
      <c r="C360" s="104" t="str">
        <f t="shared" ca="1" si="144"/>
        <v/>
      </c>
      <c r="D360" s="180" t="str">
        <f t="shared" ca="1" si="145"/>
        <v/>
      </c>
      <c r="E360" s="181" t="str">
        <f t="shared" ca="1" si="146"/>
        <v/>
      </c>
      <c r="F360" s="197" t="str" cm="1">
        <f t="array" ref="F360">IF($A360="","",IFERROR(SUMPRODUCT($F$4:$F$33,$D$4:$D$33,--($A$4:$A$33=$B360)/$D360),0))</f>
        <v/>
      </c>
      <c r="G360" s="197" t="str">
        <f t="shared" si="147"/>
        <v/>
      </c>
      <c r="H360" s="197" t="str" cm="1">
        <f t="array" ref="H360">IF($A360="","",IFERROR(SUMPRODUCT($J$4:$J$33,$D$4:$D$33,--($A$4:$A$33=$B360)/$D360),0))</f>
        <v/>
      </c>
      <c r="I360" s="197" t="str">
        <f t="shared" si="148"/>
        <v/>
      </c>
      <c r="J360" s="198" t="str" cm="1">
        <f t="array" ref="J360">IF($A360="","",IFERROR(SUMPRODUCT($K$4:$K$33,$D$4:$D$33,--($A$4:$A$33=$B360)/$D360),0))</f>
        <v/>
      </c>
      <c r="K360" s="199" t="str">
        <f t="shared" si="149"/>
        <v/>
      </c>
    </row>
    <row r="361" spans="1:11" hidden="1">
      <c r="A361" s="196"/>
      <c r="B361" s="196" t="str">
        <f t="shared" si="143"/>
        <v/>
      </c>
      <c r="C361" s="104" t="str">
        <f t="shared" ca="1" si="144"/>
        <v/>
      </c>
      <c r="D361" s="180" t="str">
        <f t="shared" ca="1" si="145"/>
        <v/>
      </c>
      <c r="E361" s="181" t="str">
        <f t="shared" ca="1" si="146"/>
        <v/>
      </c>
      <c r="F361" s="197" t="str" cm="1">
        <f t="array" ref="F361">IF($A361="","",IFERROR(SUMPRODUCT($F$4:$F$33,$D$4:$D$33,--($A$4:$A$33=$B361)/$D361),0))</f>
        <v/>
      </c>
      <c r="G361" s="197" t="str">
        <f t="shared" si="147"/>
        <v/>
      </c>
      <c r="H361" s="197" t="str" cm="1">
        <f t="array" ref="H361">IF($A361="","",IFERROR(SUMPRODUCT($J$4:$J$33,$D$4:$D$33,--($A$4:$A$33=$B361)/$D361),0))</f>
        <v/>
      </c>
      <c r="I361" s="197" t="str">
        <f t="shared" si="148"/>
        <v/>
      </c>
      <c r="J361" s="198" t="str" cm="1">
        <f t="array" ref="J361">IF($A361="","",IFERROR(SUMPRODUCT($K$4:$K$33,$D$4:$D$33,--($A$4:$A$33=$B361)/$D361),0))</f>
        <v/>
      </c>
      <c r="K361" s="199" t="str">
        <f t="shared" si="149"/>
        <v/>
      </c>
    </row>
    <row r="362" spans="1:11" hidden="1">
      <c r="A362" s="196"/>
      <c r="B362" s="196" t="str">
        <f t="shared" si="143"/>
        <v/>
      </c>
      <c r="C362" s="104" t="str">
        <f t="shared" ca="1" si="144"/>
        <v/>
      </c>
      <c r="D362" s="180" t="str">
        <f t="shared" ca="1" si="145"/>
        <v/>
      </c>
      <c r="E362" s="181" t="str">
        <f t="shared" ca="1" si="146"/>
        <v/>
      </c>
      <c r="F362" s="197" t="str" cm="1">
        <f t="array" ref="F362">IF($A362="","",IFERROR(SUMPRODUCT($F$4:$F$33,$D$4:$D$33,--($A$4:$A$33=$B362)/$D362),0))</f>
        <v/>
      </c>
      <c r="G362" s="197" t="str">
        <f t="shared" si="147"/>
        <v/>
      </c>
      <c r="H362" s="197" t="str" cm="1">
        <f t="array" ref="H362">IF($A362="","",IFERROR(SUMPRODUCT($J$4:$J$33,$D$4:$D$33,--($A$4:$A$33=$B362)/$D362),0))</f>
        <v/>
      </c>
      <c r="I362" s="197" t="str">
        <f t="shared" si="148"/>
        <v/>
      </c>
      <c r="J362" s="198" t="str" cm="1">
        <f t="array" ref="J362">IF($A362="","",IFERROR(SUMPRODUCT($K$4:$K$33,$D$4:$D$33,--($A$4:$A$33=$B362)/$D362),0))</f>
        <v/>
      </c>
      <c r="K362" s="199" t="str">
        <f t="shared" si="149"/>
        <v/>
      </c>
    </row>
    <row r="363" spans="1:11" hidden="1">
      <c r="A363" s="196"/>
      <c r="B363" s="196" t="str">
        <f t="shared" si="143"/>
        <v/>
      </c>
      <c r="C363" s="104" t="str">
        <f t="shared" ca="1" si="144"/>
        <v/>
      </c>
      <c r="D363" s="180" t="str">
        <f t="shared" ca="1" si="145"/>
        <v/>
      </c>
      <c r="E363" s="181" t="str">
        <f t="shared" ca="1" si="146"/>
        <v/>
      </c>
      <c r="F363" s="197" t="str" cm="1">
        <f t="array" ref="F363">IF($A363="","",IFERROR(SUMPRODUCT($F$4:$F$33,$D$4:$D$33,--($A$4:$A$33=$B363)/$D363),0))</f>
        <v/>
      </c>
      <c r="G363" s="197" t="str">
        <f t="shared" si="147"/>
        <v/>
      </c>
      <c r="H363" s="197" t="str" cm="1">
        <f t="array" ref="H363">IF($A363="","",IFERROR(SUMPRODUCT($J$4:$J$33,$D$4:$D$33,--($A$4:$A$33=$B363)/$D363),0))</f>
        <v/>
      </c>
      <c r="I363" s="197" t="str">
        <f t="shared" si="148"/>
        <v/>
      </c>
      <c r="J363" s="198" t="str" cm="1">
        <f t="array" ref="J363">IF($A363="","",IFERROR(SUMPRODUCT($K$4:$K$33,$D$4:$D$33,--($A$4:$A$33=$B363)/$D363),0))</f>
        <v/>
      </c>
      <c r="K363" s="199" t="str">
        <f t="shared" si="149"/>
        <v/>
      </c>
    </row>
    <row r="364" spans="1:11" hidden="1">
      <c r="A364" s="196"/>
      <c r="B364" s="196" t="str">
        <f t="shared" si="143"/>
        <v/>
      </c>
      <c r="C364" s="104" t="str">
        <f t="shared" ca="1" si="144"/>
        <v/>
      </c>
      <c r="D364" s="180" t="str">
        <f t="shared" ca="1" si="145"/>
        <v/>
      </c>
      <c r="E364" s="181" t="str">
        <f t="shared" ca="1" si="146"/>
        <v/>
      </c>
      <c r="F364" s="197" t="str" cm="1">
        <f t="array" ref="F364">IF($A364="","",IFERROR(SUMPRODUCT($F$4:$F$33,$D$4:$D$33,--($A$4:$A$33=$B364)/$D364),0))</f>
        <v/>
      </c>
      <c r="G364" s="197" t="str">
        <f t="shared" si="147"/>
        <v/>
      </c>
      <c r="H364" s="197" t="str" cm="1">
        <f t="array" ref="H364">IF($A364="","",IFERROR(SUMPRODUCT($J$4:$J$33,$D$4:$D$33,--($A$4:$A$33=$B364)/$D364),0))</f>
        <v/>
      </c>
      <c r="I364" s="197" t="str">
        <f t="shared" si="148"/>
        <v/>
      </c>
      <c r="J364" s="198" t="str" cm="1">
        <f t="array" ref="J364">IF($A364="","",IFERROR(SUMPRODUCT($K$4:$K$33,$D$4:$D$33,--($A$4:$A$33=$B364)/$D364),0))</f>
        <v/>
      </c>
      <c r="K364" s="199" t="str">
        <f t="shared" si="149"/>
        <v/>
      </c>
    </row>
    <row r="365" spans="1:11" hidden="1">
      <c r="A365" s="196"/>
      <c r="B365" s="196" t="str">
        <f t="shared" si="143"/>
        <v/>
      </c>
      <c r="C365" s="104" t="str">
        <f t="shared" ca="1" si="144"/>
        <v/>
      </c>
      <c r="D365" s="180" t="str">
        <f t="shared" ca="1" si="145"/>
        <v/>
      </c>
      <c r="E365" s="181" t="str">
        <f t="shared" ca="1" si="146"/>
        <v/>
      </c>
      <c r="F365" s="197" t="str" cm="1">
        <f t="array" ref="F365">IF($A365="","",IFERROR(SUMPRODUCT($F$4:$F$33,$D$4:$D$33,--($A$4:$A$33=$B365)/$D365),0))</f>
        <v/>
      </c>
      <c r="G365" s="197" t="str">
        <f t="shared" si="147"/>
        <v/>
      </c>
      <c r="H365" s="197" t="str" cm="1">
        <f t="array" ref="H365">IF($A365="","",IFERROR(SUMPRODUCT($J$4:$J$33,$D$4:$D$33,--($A$4:$A$33=$B365)/$D365),0))</f>
        <v/>
      </c>
      <c r="I365" s="197" t="str">
        <f t="shared" si="148"/>
        <v/>
      </c>
      <c r="J365" s="198" t="str" cm="1">
        <f t="array" ref="J365">IF($A365="","",IFERROR(SUMPRODUCT($K$4:$K$33,$D$4:$D$33,--($A$4:$A$33=$B365)/$D365),0))</f>
        <v/>
      </c>
      <c r="K365" s="199" t="str">
        <f t="shared" si="149"/>
        <v/>
      </c>
    </row>
    <row r="366" spans="1:11" hidden="1">
      <c r="A366" s="196"/>
      <c r="B366" s="196" t="str">
        <f t="shared" si="143"/>
        <v/>
      </c>
      <c r="C366" s="104" t="str">
        <f t="shared" ca="1" si="144"/>
        <v/>
      </c>
      <c r="D366" s="180" t="str">
        <f t="shared" ca="1" si="145"/>
        <v/>
      </c>
      <c r="E366" s="181" t="str">
        <f t="shared" ca="1" si="146"/>
        <v/>
      </c>
      <c r="F366" s="197" t="str" cm="1">
        <f t="array" ref="F366">IF($A366="","",IFERROR(SUMPRODUCT($F$4:$F$33,$D$4:$D$33,--($A$4:$A$33=$B366)/$D366),0))</f>
        <v/>
      </c>
      <c r="G366" s="197" t="str">
        <f t="shared" si="147"/>
        <v/>
      </c>
      <c r="H366" s="197" t="str" cm="1">
        <f t="array" ref="H366">IF($A366="","",IFERROR(SUMPRODUCT($J$4:$J$33,$D$4:$D$33,--($A$4:$A$33=$B366)/$D366),0))</f>
        <v/>
      </c>
      <c r="I366" s="197" t="str">
        <f t="shared" si="148"/>
        <v/>
      </c>
      <c r="J366" s="198" t="str" cm="1">
        <f t="array" ref="J366">IF($A366="","",IFERROR(SUMPRODUCT($K$4:$K$33,$D$4:$D$33,--($A$4:$A$33=$B366)/$D366),0))</f>
        <v/>
      </c>
      <c r="K366" s="199" t="str">
        <f t="shared" si="149"/>
        <v/>
      </c>
    </row>
    <row r="367" spans="1:11" hidden="1">
      <c r="A367" s="196"/>
      <c r="B367" s="196" t="str">
        <f t="shared" si="143"/>
        <v/>
      </c>
      <c r="C367" s="104" t="str">
        <f t="shared" ca="1" si="144"/>
        <v/>
      </c>
      <c r="D367" s="180" t="str">
        <f t="shared" ca="1" si="145"/>
        <v/>
      </c>
      <c r="E367" s="181" t="str">
        <f t="shared" ca="1" si="146"/>
        <v/>
      </c>
      <c r="F367" s="197" t="str" cm="1">
        <f t="array" ref="F367">IF($A367="","",IFERROR(SUMPRODUCT($F$4:$F$33,$D$4:$D$33,--($A$4:$A$33=$B367)/$D367),0))</f>
        <v/>
      </c>
      <c r="G367" s="197" t="str">
        <f t="shared" si="147"/>
        <v/>
      </c>
      <c r="H367" s="197" t="str" cm="1">
        <f t="array" ref="H367">IF($A367="","",IFERROR(SUMPRODUCT($J$4:$J$33,$D$4:$D$33,--($A$4:$A$33=$B367)/$D367),0))</f>
        <v/>
      </c>
      <c r="I367" s="197" t="str">
        <f t="shared" si="148"/>
        <v/>
      </c>
      <c r="J367" s="198" t="str" cm="1">
        <f t="array" ref="J367">IF($A367="","",IFERROR(SUMPRODUCT($K$4:$K$33,$D$4:$D$33,--($A$4:$A$33=$B367)/$D367),0))</f>
        <v/>
      </c>
      <c r="K367" s="199" t="str">
        <f t="shared" si="149"/>
        <v/>
      </c>
    </row>
    <row r="368" spans="1:11" hidden="1">
      <c r="A368" s="196"/>
      <c r="B368" s="196" t="str">
        <f t="shared" si="143"/>
        <v/>
      </c>
      <c r="C368" s="104" t="str">
        <f t="shared" ca="1" si="144"/>
        <v/>
      </c>
      <c r="D368" s="180" t="str">
        <f t="shared" ca="1" si="145"/>
        <v/>
      </c>
      <c r="E368" s="181" t="str">
        <f t="shared" ca="1" si="146"/>
        <v/>
      </c>
      <c r="F368" s="197" t="str" cm="1">
        <f t="array" ref="F368">IF($A368="","",IFERROR(SUMPRODUCT($F$4:$F$33,$D$4:$D$33,--($A$4:$A$33=$B368)/$D368),0))</f>
        <v/>
      </c>
      <c r="G368" s="197" t="str">
        <f t="shared" si="147"/>
        <v/>
      </c>
      <c r="H368" s="197" t="str" cm="1">
        <f t="array" ref="H368">IF($A368="","",IFERROR(SUMPRODUCT($J$4:$J$33,$D$4:$D$33,--($A$4:$A$33=$B368)/$D368),0))</f>
        <v/>
      </c>
      <c r="I368" s="197" t="str">
        <f t="shared" si="148"/>
        <v/>
      </c>
      <c r="J368" s="198" t="str" cm="1">
        <f t="array" ref="J368">IF($A368="","",IFERROR(SUMPRODUCT($K$4:$K$33,$D$4:$D$33,--($A$4:$A$33=$B368)/$D368),0))</f>
        <v/>
      </c>
      <c r="K368" s="199" t="str">
        <f t="shared" si="149"/>
        <v/>
      </c>
    </row>
    <row r="369" spans="1:11" hidden="1">
      <c r="A369" s="196"/>
      <c r="B369" s="196" t="str">
        <f t="shared" si="143"/>
        <v/>
      </c>
      <c r="C369" s="104" t="str">
        <f t="shared" ca="1" si="144"/>
        <v/>
      </c>
      <c r="D369" s="180" t="str">
        <f t="shared" ca="1" si="145"/>
        <v/>
      </c>
      <c r="E369" s="181" t="str">
        <f t="shared" ca="1" si="146"/>
        <v/>
      </c>
      <c r="F369" s="197" t="str" cm="1">
        <f t="array" ref="F369">IF($A369="","",IFERROR(SUMPRODUCT($F$4:$F$33,$D$4:$D$33,--($A$4:$A$33=$B369)/$D369),0))</f>
        <v/>
      </c>
      <c r="G369" s="197" t="str">
        <f t="shared" si="147"/>
        <v/>
      </c>
      <c r="H369" s="197" t="str" cm="1">
        <f t="array" ref="H369">IF($A369="","",IFERROR(SUMPRODUCT($J$4:$J$33,$D$4:$D$33,--($A$4:$A$33=$B369)/$D369),0))</f>
        <v/>
      </c>
      <c r="I369" s="197" t="str">
        <f t="shared" si="148"/>
        <v/>
      </c>
      <c r="J369" s="198" t="str" cm="1">
        <f t="array" ref="J369">IF($A369="","",IFERROR(SUMPRODUCT($K$4:$K$33,$D$4:$D$33,--($A$4:$A$33=$B369)/$D369),0))</f>
        <v/>
      </c>
      <c r="K369" s="199" t="str">
        <f t="shared" si="149"/>
        <v/>
      </c>
    </row>
    <row r="370" spans="1:11" hidden="1">
      <c r="A370" s="196"/>
      <c r="B370" s="196" t="str">
        <f t="shared" si="143"/>
        <v/>
      </c>
      <c r="C370" s="104" t="str">
        <f t="shared" ca="1" si="144"/>
        <v/>
      </c>
      <c r="D370" s="180" t="str">
        <f t="shared" ca="1" si="145"/>
        <v/>
      </c>
      <c r="E370" s="181" t="str">
        <f t="shared" ca="1" si="146"/>
        <v/>
      </c>
      <c r="F370" s="197" t="str" cm="1">
        <f t="array" ref="F370">IF($A370="","",IFERROR(SUMPRODUCT($F$4:$F$33,$D$4:$D$33,--($A$4:$A$33=$B370)/$D370),0))</f>
        <v/>
      </c>
      <c r="G370" s="197" t="str">
        <f t="shared" si="147"/>
        <v/>
      </c>
      <c r="H370" s="197" t="str" cm="1">
        <f t="array" ref="H370">IF($A370="","",IFERROR(SUMPRODUCT($J$4:$J$33,$D$4:$D$33,--($A$4:$A$33=$B370)/$D370),0))</f>
        <v/>
      </c>
      <c r="I370" s="197" t="str">
        <f t="shared" si="148"/>
        <v/>
      </c>
      <c r="J370" s="198" t="str" cm="1">
        <f t="array" ref="J370">IF($A370="","",IFERROR(SUMPRODUCT($K$4:$K$33,$D$4:$D$33,--($A$4:$A$33=$B370)/$D370),0))</f>
        <v/>
      </c>
      <c r="K370" s="199" t="str">
        <f t="shared" si="149"/>
        <v/>
      </c>
    </row>
    <row r="371" spans="1:11" hidden="1">
      <c r="A371" s="196"/>
      <c r="B371" s="196" t="str">
        <f t="shared" si="143"/>
        <v/>
      </c>
      <c r="C371" s="104" t="str">
        <f t="shared" ca="1" si="144"/>
        <v/>
      </c>
      <c r="D371" s="180" t="str">
        <f t="shared" ca="1" si="145"/>
        <v/>
      </c>
      <c r="E371" s="181" t="str">
        <f t="shared" ca="1" si="146"/>
        <v/>
      </c>
      <c r="F371" s="197" t="str" cm="1">
        <f t="array" ref="F371">IF($A371="","",IFERROR(SUMPRODUCT($F$4:$F$33,$D$4:$D$33,--($A$4:$A$33=$B371)/$D371),0))</f>
        <v/>
      </c>
      <c r="G371" s="197" t="str">
        <f t="shared" si="147"/>
        <v/>
      </c>
      <c r="H371" s="197" t="str" cm="1">
        <f t="array" ref="H371">IF($A371="","",IFERROR(SUMPRODUCT($J$4:$J$33,$D$4:$D$33,--($A$4:$A$33=$B371)/$D371),0))</f>
        <v/>
      </c>
      <c r="I371" s="197" t="str">
        <f t="shared" si="148"/>
        <v/>
      </c>
      <c r="J371" s="198" t="str" cm="1">
        <f t="array" ref="J371">IF($A371="","",IFERROR(SUMPRODUCT($K$4:$K$33,$D$4:$D$33,--($A$4:$A$33=$B371)/$D371),0))</f>
        <v/>
      </c>
      <c r="K371" s="199" t="str">
        <f t="shared" si="149"/>
        <v/>
      </c>
    </row>
    <row r="372" spans="1:11" hidden="1">
      <c r="A372" s="196"/>
      <c r="B372" s="196" t="str">
        <f t="shared" si="143"/>
        <v/>
      </c>
      <c r="C372" s="104" t="str">
        <f t="shared" ca="1" si="144"/>
        <v/>
      </c>
      <c r="D372" s="180" t="str">
        <f t="shared" ca="1" si="145"/>
        <v/>
      </c>
      <c r="E372" s="181" t="str">
        <f t="shared" ca="1" si="146"/>
        <v/>
      </c>
      <c r="F372" s="197" t="str" cm="1">
        <f t="array" ref="F372">IF($A372="","",IFERROR(SUMPRODUCT($F$4:$F$33,$D$4:$D$33,--($A$4:$A$33=$B372)/$D372),0))</f>
        <v/>
      </c>
      <c r="G372" s="197" t="str">
        <f t="shared" si="147"/>
        <v/>
      </c>
      <c r="H372" s="197" t="str" cm="1">
        <f t="array" ref="H372">IF($A372="","",IFERROR(SUMPRODUCT($J$4:$J$33,$D$4:$D$33,--($A$4:$A$33=$B372)/$D372),0))</f>
        <v/>
      </c>
      <c r="I372" s="197" t="str">
        <f t="shared" si="148"/>
        <v/>
      </c>
      <c r="J372" s="198" t="str" cm="1">
        <f t="array" ref="J372">IF($A372="","",IFERROR(SUMPRODUCT($K$4:$K$33,$D$4:$D$33,--($A$4:$A$33=$B372)/$D372),0))</f>
        <v/>
      </c>
      <c r="K372" s="199" t="str">
        <f t="shared" si="149"/>
        <v/>
      </c>
    </row>
    <row r="373" spans="1:11" hidden="1">
      <c r="A373" s="196"/>
      <c r="B373" s="196" t="str">
        <f t="shared" si="143"/>
        <v/>
      </c>
      <c r="C373" s="104" t="str">
        <f t="shared" ca="1" si="144"/>
        <v/>
      </c>
      <c r="D373" s="180" t="str">
        <f t="shared" ca="1" si="145"/>
        <v/>
      </c>
      <c r="E373" s="181" t="str">
        <f t="shared" ca="1" si="146"/>
        <v/>
      </c>
      <c r="F373" s="197" t="str" cm="1">
        <f t="array" ref="F373">IF($A373="","",IFERROR(SUMPRODUCT($F$4:$F$33,$D$4:$D$33,--($A$4:$A$33=$B373)/$D373),0))</f>
        <v/>
      </c>
      <c r="G373" s="197" t="str">
        <f t="shared" si="147"/>
        <v/>
      </c>
      <c r="H373" s="197" t="str" cm="1">
        <f t="array" ref="H373">IF($A373="","",IFERROR(SUMPRODUCT($J$4:$J$33,$D$4:$D$33,--($A$4:$A$33=$B373)/$D373),0))</f>
        <v/>
      </c>
      <c r="I373" s="197" t="str">
        <f t="shared" si="148"/>
        <v/>
      </c>
      <c r="J373" s="198" t="str" cm="1">
        <f t="array" ref="J373">IF($A373="","",IFERROR(SUMPRODUCT($K$4:$K$33,$D$4:$D$33,--($A$4:$A$33=$B373)/$D373),0))</f>
        <v/>
      </c>
      <c r="K373" s="199" t="str">
        <f t="shared" si="149"/>
        <v/>
      </c>
    </row>
    <row r="374" spans="1:11" hidden="1">
      <c r="A374" s="196"/>
      <c r="B374" s="196" t="str">
        <f t="shared" si="143"/>
        <v/>
      </c>
      <c r="C374" s="104" t="str">
        <f t="shared" ca="1" si="144"/>
        <v/>
      </c>
      <c r="D374" s="180" t="str">
        <f t="shared" ca="1" si="145"/>
        <v/>
      </c>
      <c r="E374" s="181" t="str">
        <f t="shared" ca="1" si="146"/>
        <v/>
      </c>
      <c r="F374" s="197" t="str" cm="1">
        <f t="array" ref="F374">IF($A374="","",IFERROR(SUMPRODUCT($F$4:$F$33,$D$4:$D$33,--($A$4:$A$33=$B374)/$D374),0))</f>
        <v/>
      </c>
      <c r="G374" s="197" t="str">
        <f t="shared" si="147"/>
        <v/>
      </c>
      <c r="H374" s="197" t="str" cm="1">
        <f t="array" ref="H374">IF($A374="","",IFERROR(SUMPRODUCT($J$4:$J$33,$D$4:$D$33,--($A$4:$A$33=$B374)/$D374),0))</f>
        <v/>
      </c>
      <c r="I374" s="197" t="str">
        <f t="shared" si="148"/>
        <v/>
      </c>
      <c r="J374" s="198" t="str" cm="1">
        <f t="array" ref="J374">IF($A374="","",IFERROR(SUMPRODUCT($K$4:$K$33,$D$4:$D$33,--($A$4:$A$33=$B374)/$D374),0))</f>
        <v/>
      </c>
      <c r="K374" s="199" t="str">
        <f t="shared" si="149"/>
        <v/>
      </c>
    </row>
    <row r="375" spans="1:11" hidden="1">
      <c r="A375" s="196"/>
      <c r="B375" s="196" t="str">
        <f t="shared" si="143"/>
        <v/>
      </c>
      <c r="C375" s="104" t="str">
        <f t="shared" ca="1" si="144"/>
        <v/>
      </c>
      <c r="D375" s="180" t="str">
        <f t="shared" ca="1" si="145"/>
        <v/>
      </c>
      <c r="E375" s="181" t="str">
        <f t="shared" ca="1" si="146"/>
        <v/>
      </c>
      <c r="F375" s="197" t="str" cm="1">
        <f t="array" ref="F375">IF($A375="","",IFERROR(SUMPRODUCT($F$4:$F$33,$D$4:$D$33,--($A$4:$A$33=$B375)/$D375),0))</f>
        <v/>
      </c>
      <c r="G375" s="197" t="str">
        <f t="shared" si="147"/>
        <v/>
      </c>
      <c r="H375" s="197" t="str" cm="1">
        <f t="array" ref="H375">IF($A375="","",IFERROR(SUMPRODUCT($J$4:$J$33,$D$4:$D$33,--($A$4:$A$33=$B375)/$D375),0))</f>
        <v/>
      </c>
      <c r="I375" s="197" t="str">
        <f t="shared" si="148"/>
        <v/>
      </c>
      <c r="J375" s="198" t="str" cm="1">
        <f t="array" ref="J375">IF($A375="","",IFERROR(SUMPRODUCT($K$4:$K$33,$D$4:$D$33,--($A$4:$A$33=$B375)/$D375),0))</f>
        <v/>
      </c>
      <c r="K375" s="199" t="str">
        <f t="shared" si="149"/>
        <v/>
      </c>
    </row>
    <row r="376" spans="1:11" hidden="1">
      <c r="A376" s="196"/>
      <c r="B376" s="196" t="str">
        <f t="shared" si="143"/>
        <v/>
      </c>
      <c r="C376" s="104" t="str">
        <f t="shared" ca="1" si="144"/>
        <v/>
      </c>
      <c r="D376" s="180" t="str">
        <f t="shared" ca="1" si="145"/>
        <v/>
      </c>
      <c r="E376" s="181" t="str">
        <f t="shared" ca="1" si="146"/>
        <v/>
      </c>
      <c r="F376" s="197" t="str" cm="1">
        <f t="array" ref="F376">IF($A376="","",IFERROR(SUMPRODUCT($F$4:$F$33,$D$4:$D$33,--($A$4:$A$33=$B376)/$D376),0))</f>
        <v/>
      </c>
      <c r="G376" s="197" t="str">
        <f t="shared" si="147"/>
        <v/>
      </c>
      <c r="H376" s="197" t="str" cm="1">
        <f t="array" ref="H376">IF($A376="","",IFERROR(SUMPRODUCT($J$4:$J$33,$D$4:$D$33,--($A$4:$A$33=$B376)/$D376),0))</f>
        <v/>
      </c>
      <c r="I376" s="197" t="str">
        <f t="shared" si="148"/>
        <v/>
      </c>
      <c r="J376" s="198" t="str" cm="1">
        <f t="array" ref="J376">IF($A376="","",IFERROR(SUMPRODUCT($K$4:$K$33,$D$4:$D$33,--($A$4:$A$33=$B376)/$D376),0))</f>
        <v/>
      </c>
      <c r="K376" s="199" t="str">
        <f t="shared" si="149"/>
        <v/>
      </c>
    </row>
    <row r="377" spans="1:11" hidden="1">
      <c r="A377" s="196"/>
      <c r="B377" s="196" t="str">
        <f t="shared" si="143"/>
        <v/>
      </c>
      <c r="C377" s="104" t="str">
        <f t="shared" ca="1" si="144"/>
        <v/>
      </c>
      <c r="D377" s="180" t="str">
        <f t="shared" ca="1" si="145"/>
        <v/>
      </c>
      <c r="E377" s="181" t="str">
        <f t="shared" ca="1" si="146"/>
        <v/>
      </c>
      <c r="F377" s="197" t="str" cm="1">
        <f t="array" ref="F377">IF($A377="","",IFERROR(SUMPRODUCT($F$4:$F$33,$D$4:$D$33,--($A$4:$A$33=$B377)/$D377),0))</f>
        <v/>
      </c>
      <c r="G377" s="197" t="str">
        <f t="shared" si="147"/>
        <v/>
      </c>
      <c r="H377" s="197" t="str" cm="1">
        <f t="array" ref="H377">IF($A377="","",IFERROR(SUMPRODUCT($J$4:$J$33,$D$4:$D$33,--($A$4:$A$33=$B377)/$D377),0))</f>
        <v/>
      </c>
      <c r="I377" s="197" t="str">
        <f t="shared" si="148"/>
        <v/>
      </c>
      <c r="J377" s="198" t="str" cm="1">
        <f t="array" ref="J377">IF($A377="","",IFERROR(SUMPRODUCT($K$4:$K$33,$D$4:$D$33,--($A$4:$A$33=$B377)/$D377),0))</f>
        <v/>
      </c>
      <c r="K377" s="199" t="str">
        <f t="shared" si="149"/>
        <v/>
      </c>
    </row>
    <row r="378" spans="1:11" hidden="1">
      <c r="A378" s="196"/>
      <c r="B378" s="196" t="str">
        <f t="shared" si="143"/>
        <v/>
      </c>
      <c r="C378" s="104" t="str">
        <f t="shared" ca="1" si="144"/>
        <v/>
      </c>
      <c r="D378" s="180" t="str">
        <f t="shared" ca="1" si="145"/>
        <v/>
      </c>
      <c r="E378" s="181" t="str">
        <f t="shared" ca="1" si="146"/>
        <v/>
      </c>
      <c r="F378" s="197" t="str" cm="1">
        <f t="array" ref="F378">IF($A378="","",IFERROR(SUMPRODUCT($F$4:$F$33,$D$4:$D$33,--($A$4:$A$33=$B378)/$D378),0))</f>
        <v/>
      </c>
      <c r="G378" s="197" t="str">
        <f t="shared" si="147"/>
        <v/>
      </c>
      <c r="H378" s="197" t="str" cm="1">
        <f t="array" ref="H378">IF($A378="","",IFERROR(SUMPRODUCT($J$4:$J$33,$D$4:$D$33,--($A$4:$A$33=$B378)/$D378),0))</f>
        <v/>
      </c>
      <c r="I378" s="197" t="str">
        <f t="shared" si="148"/>
        <v/>
      </c>
      <c r="J378" s="198" t="str" cm="1">
        <f t="array" ref="J378">IF($A378="","",IFERROR(SUMPRODUCT($K$4:$K$33,$D$4:$D$33,--($A$4:$A$33=$B378)/$D378),0))</f>
        <v/>
      </c>
      <c r="K378" s="199" t="str">
        <f t="shared" si="149"/>
        <v/>
      </c>
    </row>
    <row r="379" spans="1:11" hidden="1">
      <c r="A379" s="196"/>
      <c r="B379" s="196" t="str">
        <f t="shared" si="143"/>
        <v/>
      </c>
      <c r="C379" s="104" t="str">
        <f t="shared" ca="1" si="144"/>
        <v/>
      </c>
      <c r="D379" s="180" t="str">
        <f t="shared" ca="1" si="145"/>
        <v/>
      </c>
      <c r="E379" s="181" t="str">
        <f t="shared" ca="1" si="146"/>
        <v/>
      </c>
      <c r="F379" s="197" t="str" cm="1">
        <f t="array" ref="F379">IF($A379="","",IFERROR(SUMPRODUCT($F$4:$F$33,$D$4:$D$33,--($A$4:$A$33=$B379)/$D379),0))</f>
        <v/>
      </c>
      <c r="G379" s="197" t="str">
        <f t="shared" si="147"/>
        <v/>
      </c>
      <c r="H379" s="197" t="str" cm="1">
        <f t="array" ref="H379">IF($A379="","",IFERROR(SUMPRODUCT($J$4:$J$33,$D$4:$D$33,--($A$4:$A$33=$B379)/$D379),0))</f>
        <v/>
      </c>
      <c r="I379" s="197" t="str">
        <f t="shared" si="148"/>
        <v/>
      </c>
      <c r="J379" s="198" t="str" cm="1">
        <f t="array" ref="J379">IF($A379="","",IFERROR(SUMPRODUCT($K$4:$K$33,$D$4:$D$33,--($A$4:$A$33=$B379)/$D379),0))</f>
        <v/>
      </c>
      <c r="K379" s="199" t="str">
        <f t="shared" si="149"/>
        <v/>
      </c>
    </row>
    <row r="380" spans="1:11" hidden="1">
      <c r="A380" s="196"/>
      <c r="B380" s="196" t="str">
        <f t="shared" si="143"/>
        <v/>
      </c>
      <c r="C380" s="104" t="str">
        <f t="shared" ca="1" si="144"/>
        <v/>
      </c>
      <c r="D380" s="180" t="str">
        <f t="shared" ca="1" si="145"/>
        <v/>
      </c>
      <c r="E380" s="181" t="str">
        <f t="shared" ca="1" si="146"/>
        <v/>
      </c>
      <c r="F380" s="197" t="str" cm="1">
        <f t="array" ref="F380">IF($A380="","",IFERROR(SUMPRODUCT($F$4:$F$33,$D$4:$D$33,--($A$4:$A$33=$B380)/$D380),0))</f>
        <v/>
      </c>
      <c r="G380" s="197" t="str">
        <f t="shared" si="147"/>
        <v/>
      </c>
      <c r="H380" s="197" t="str" cm="1">
        <f t="array" ref="H380">IF($A380="","",IFERROR(SUMPRODUCT($J$4:$J$33,$D$4:$D$33,--($A$4:$A$33=$B380)/$D380),0))</f>
        <v/>
      </c>
      <c r="I380" s="197" t="str">
        <f t="shared" si="148"/>
        <v/>
      </c>
      <c r="J380" s="198" t="str" cm="1">
        <f t="array" ref="J380">IF($A380="","",IFERROR(SUMPRODUCT($K$4:$K$33,$D$4:$D$33,--($A$4:$A$33=$B380)/$D380),0))</f>
        <v/>
      </c>
      <c r="K380" s="199" t="str">
        <f t="shared" si="149"/>
        <v/>
      </c>
    </row>
    <row r="381" spans="1:11" hidden="1">
      <c r="A381" s="196"/>
      <c r="B381" s="196" t="str">
        <f t="shared" ref="B381:B382" si="150">IF($A381="","","3 Bedroom")</f>
        <v/>
      </c>
      <c r="C381" s="104" t="str">
        <f t="shared" ref="C381:C382" ca="1" si="151">IF($A381="","",IFERROR(INDIRECT("'"&amp;$A381&amp;"'!$B$14"),0))</f>
        <v/>
      </c>
      <c r="D381" s="180" t="str">
        <f t="shared" ref="D381:D382" ca="1" si="152">IF($A381="","",IFERROR(SUMIF(INDIRECT("'"&amp;$A381&amp;"'!A87:A92"),$B381,INDIRECT("'"&amp;$A381&amp;"'!F87:F92")),0))</f>
        <v/>
      </c>
      <c r="E381" s="181" t="str">
        <f t="shared" ref="E381:E382" ca="1" si="153">IF($A381="","",IFERROR(SUMIF(INDIRECT("'"&amp;$A381&amp;"'!A87:A92"),$B381,INDIRECT("'"&amp;$A381&amp;"'!G87:G92")),0))</f>
        <v/>
      </c>
      <c r="F381" s="197" t="str" cm="1">
        <f t="array" ref="F381">IF($A381="","",IFERROR(SUMPRODUCT($F$4:$F$33,$D$4:$D$33,--($A$4:$A$33=$B381)/$D381),0))</f>
        <v/>
      </c>
      <c r="G381" s="197" t="str">
        <f t="shared" ref="G381:G382" si="154">IF($A381="","",H381-F381)</f>
        <v/>
      </c>
      <c r="H381" s="197" t="str" cm="1">
        <f t="array" ref="H381">IF($A381="","",IFERROR(SUMPRODUCT($J$4:$J$33,$D$4:$D$33,--($A$4:$A$33=$B381)/$D381),0))</f>
        <v/>
      </c>
      <c r="I381" s="197" t="str">
        <f t="shared" ref="I381:I382" si="155">IF($A381="","",J381-H381)</f>
        <v/>
      </c>
      <c r="J381" s="198" t="str" cm="1">
        <f t="array" ref="J381">IF($A381="","",IFERROR(SUMPRODUCT($K$4:$K$33,$D$4:$D$33,--($A$4:$A$33=$B381)/$D381),0))</f>
        <v/>
      </c>
      <c r="K381" s="199" t="str">
        <f t="shared" ref="K381:K382" si="156">IF($A381="","",IFERROR(J381/E381,0))</f>
        <v/>
      </c>
    </row>
    <row r="382" spans="1:11" hidden="1">
      <c r="A382" s="196"/>
      <c r="B382" s="196" t="str">
        <f t="shared" si="150"/>
        <v/>
      </c>
      <c r="C382" s="104" t="str">
        <f t="shared" ca="1" si="151"/>
        <v/>
      </c>
      <c r="D382" s="180" t="str">
        <f t="shared" ca="1" si="152"/>
        <v/>
      </c>
      <c r="E382" s="181" t="str">
        <f t="shared" ca="1" si="153"/>
        <v/>
      </c>
      <c r="F382" s="197" t="str" cm="1">
        <f t="array" ref="F382">IF($A382="","",IFERROR(SUMPRODUCT($F$4:$F$33,$D$4:$D$33,--($A$4:$A$33=$B382)/$D382),0))</f>
        <v/>
      </c>
      <c r="G382" s="197" t="str">
        <f t="shared" si="154"/>
        <v/>
      </c>
      <c r="H382" s="197" t="str" cm="1">
        <f t="array" ref="H382">IF($A382="","",IFERROR(SUMPRODUCT($J$4:$J$33,$D$4:$D$33,--($A$4:$A$33=$B382)/$D382),0))</f>
        <v/>
      </c>
      <c r="I382" s="197" t="str">
        <f t="shared" si="155"/>
        <v/>
      </c>
      <c r="J382" s="198" t="str" cm="1">
        <f t="array" ref="J382">IF($A382="","",IFERROR(SUMPRODUCT($K$4:$K$33,$D$4:$D$33,--($A$4:$A$33=$B382)/$D382),0))</f>
        <v/>
      </c>
      <c r="K382" s="199" t="str">
        <f t="shared" si="156"/>
        <v/>
      </c>
    </row>
    <row r="383" spans="1:11" hidden="1">
      <c r="A383" s="196"/>
      <c r="B383" s="196" t="str">
        <f t="shared" ref="B383:B396" si="157">IF($A383="","","3 Bedroom")</f>
        <v/>
      </c>
      <c r="C383" s="104" t="str">
        <f t="shared" ref="C383:C396" ca="1" si="158">IF($A383="","",IFERROR(INDIRECT("'"&amp;$A383&amp;"'!$B$14"),0))</f>
        <v/>
      </c>
      <c r="D383" s="180" t="str">
        <f t="shared" ref="D383:D396" ca="1" si="159">IF($A383="","",IFERROR(SUMIF(INDIRECT("'"&amp;$A383&amp;"'!A87:A92"),$B383,INDIRECT("'"&amp;$A383&amp;"'!F87:F92")),0))</f>
        <v/>
      </c>
      <c r="E383" s="181" t="str">
        <f t="shared" ref="E383:E396" ca="1" si="160">IF($A383="","",IFERROR(SUMIF(INDIRECT("'"&amp;$A383&amp;"'!A87:A92"),$B383,INDIRECT("'"&amp;$A383&amp;"'!G87:G92")),0))</f>
        <v/>
      </c>
      <c r="F383" s="197" t="str" cm="1">
        <f t="array" ref="F383">IF($A383="","",IFERROR(SUMPRODUCT($F$4:$F$33,$D$4:$D$33,--($A$4:$A$33=$B383)/$D383),0))</f>
        <v/>
      </c>
      <c r="G383" s="197" t="str">
        <f t="shared" ref="G383:G396" si="161">IF($A383="","",H383-F383)</f>
        <v/>
      </c>
      <c r="H383" s="197" t="str" cm="1">
        <f t="array" ref="H383">IF($A383="","",IFERROR(SUMPRODUCT($J$4:$J$33,$D$4:$D$33,--($A$4:$A$33=$B383)/$D383),0))</f>
        <v/>
      </c>
      <c r="I383" s="197" t="str">
        <f t="shared" ref="I383:I396" si="162">IF($A383="","",J383-H383)</f>
        <v/>
      </c>
      <c r="J383" s="198" t="str" cm="1">
        <f t="array" ref="J383">IF($A383="","",IFERROR(SUMPRODUCT($K$4:$K$33,$D$4:$D$33,--($A$4:$A$33=$B383)/$D383),0))</f>
        <v/>
      </c>
      <c r="K383" s="199" t="str">
        <f t="shared" ref="K383:K396" si="163">IF($A383="","",IFERROR(J383/E383,0))</f>
        <v/>
      </c>
    </row>
    <row r="384" spans="1:11" hidden="1">
      <c r="A384" s="196"/>
      <c r="B384" s="196" t="str">
        <f t="shared" si="157"/>
        <v/>
      </c>
      <c r="C384" s="104" t="str">
        <f t="shared" ca="1" si="158"/>
        <v/>
      </c>
      <c r="D384" s="180" t="str">
        <f t="shared" ca="1" si="159"/>
        <v/>
      </c>
      <c r="E384" s="181" t="str">
        <f t="shared" ca="1" si="160"/>
        <v/>
      </c>
      <c r="F384" s="197" t="str" cm="1">
        <f t="array" ref="F384">IF($A384="","",IFERROR(SUMPRODUCT($F$4:$F$33,$D$4:$D$33,--($A$4:$A$33=$B384)/$D384),0))</f>
        <v/>
      </c>
      <c r="G384" s="197" t="str">
        <f t="shared" si="161"/>
        <v/>
      </c>
      <c r="H384" s="197" t="str" cm="1">
        <f t="array" ref="H384">IF($A384="","",IFERROR(SUMPRODUCT($J$4:$J$33,$D$4:$D$33,--($A$4:$A$33=$B384)/$D384),0))</f>
        <v/>
      </c>
      <c r="I384" s="197" t="str">
        <f t="shared" si="162"/>
        <v/>
      </c>
      <c r="J384" s="198" t="str" cm="1">
        <f t="array" ref="J384">IF($A384="","",IFERROR(SUMPRODUCT($K$4:$K$33,$D$4:$D$33,--($A$4:$A$33=$B384)/$D384),0))</f>
        <v/>
      </c>
      <c r="K384" s="199" t="str">
        <f t="shared" si="163"/>
        <v/>
      </c>
    </row>
    <row r="385" spans="1:11" hidden="1">
      <c r="A385" s="196"/>
      <c r="B385" s="196" t="str">
        <f t="shared" si="157"/>
        <v/>
      </c>
      <c r="C385" s="104" t="str">
        <f t="shared" ca="1" si="158"/>
        <v/>
      </c>
      <c r="D385" s="180" t="str">
        <f t="shared" ca="1" si="159"/>
        <v/>
      </c>
      <c r="E385" s="181" t="str">
        <f t="shared" ca="1" si="160"/>
        <v/>
      </c>
      <c r="F385" s="197" t="str" cm="1">
        <f t="array" ref="F385">IF($A385="","",IFERROR(SUMPRODUCT($F$4:$F$33,$D$4:$D$33,--($A$4:$A$33=$B385)/$D385),0))</f>
        <v/>
      </c>
      <c r="G385" s="197" t="str">
        <f t="shared" si="161"/>
        <v/>
      </c>
      <c r="H385" s="197" t="str" cm="1">
        <f t="array" ref="H385">IF($A385="","",IFERROR(SUMPRODUCT($J$4:$J$33,$D$4:$D$33,--($A$4:$A$33=$B385)/$D385),0))</f>
        <v/>
      </c>
      <c r="I385" s="197" t="str">
        <f t="shared" si="162"/>
        <v/>
      </c>
      <c r="J385" s="198" t="str" cm="1">
        <f t="array" ref="J385">IF($A385="","",IFERROR(SUMPRODUCT($K$4:$K$33,$D$4:$D$33,--($A$4:$A$33=$B385)/$D385),0))</f>
        <v/>
      </c>
      <c r="K385" s="199" t="str">
        <f t="shared" si="163"/>
        <v/>
      </c>
    </row>
    <row r="386" spans="1:11" hidden="1">
      <c r="A386" s="196"/>
      <c r="B386" s="196" t="str">
        <f t="shared" si="157"/>
        <v/>
      </c>
      <c r="C386" s="104" t="str">
        <f t="shared" ca="1" si="158"/>
        <v/>
      </c>
      <c r="D386" s="180" t="str">
        <f t="shared" ca="1" si="159"/>
        <v/>
      </c>
      <c r="E386" s="181" t="str">
        <f t="shared" ca="1" si="160"/>
        <v/>
      </c>
      <c r="F386" s="197" t="str" cm="1">
        <f t="array" ref="F386">IF($A386="","",IFERROR(SUMPRODUCT($F$4:$F$33,$D$4:$D$33,--($A$4:$A$33=$B386)/$D386),0))</f>
        <v/>
      </c>
      <c r="G386" s="197" t="str">
        <f t="shared" si="161"/>
        <v/>
      </c>
      <c r="H386" s="197" t="str" cm="1">
        <f t="array" ref="H386">IF($A386="","",IFERROR(SUMPRODUCT($J$4:$J$33,$D$4:$D$33,--($A$4:$A$33=$B386)/$D386),0))</f>
        <v/>
      </c>
      <c r="I386" s="197" t="str">
        <f t="shared" si="162"/>
        <v/>
      </c>
      <c r="J386" s="198" t="str" cm="1">
        <f t="array" ref="J386">IF($A386="","",IFERROR(SUMPRODUCT($K$4:$K$33,$D$4:$D$33,--($A$4:$A$33=$B386)/$D386),0))</f>
        <v/>
      </c>
      <c r="K386" s="199" t="str">
        <f t="shared" si="163"/>
        <v/>
      </c>
    </row>
    <row r="387" spans="1:11" hidden="1">
      <c r="A387" s="196"/>
      <c r="B387" s="196" t="str">
        <f t="shared" si="157"/>
        <v/>
      </c>
      <c r="C387" s="104" t="str">
        <f t="shared" ca="1" si="158"/>
        <v/>
      </c>
      <c r="D387" s="180" t="str">
        <f t="shared" ca="1" si="159"/>
        <v/>
      </c>
      <c r="E387" s="181" t="str">
        <f t="shared" ca="1" si="160"/>
        <v/>
      </c>
      <c r="F387" s="197" t="str" cm="1">
        <f t="array" ref="F387">IF($A387="","",IFERROR(SUMPRODUCT($F$4:$F$33,$D$4:$D$33,--($A$4:$A$33=$B387)/$D387),0))</f>
        <v/>
      </c>
      <c r="G387" s="197" t="str">
        <f t="shared" si="161"/>
        <v/>
      </c>
      <c r="H387" s="197" t="str" cm="1">
        <f t="array" ref="H387">IF($A387="","",IFERROR(SUMPRODUCT($J$4:$J$33,$D$4:$D$33,--($A$4:$A$33=$B387)/$D387),0))</f>
        <v/>
      </c>
      <c r="I387" s="197" t="str">
        <f t="shared" si="162"/>
        <v/>
      </c>
      <c r="J387" s="198" t="str" cm="1">
        <f t="array" ref="J387">IF($A387="","",IFERROR(SUMPRODUCT($K$4:$K$33,$D$4:$D$33,--($A$4:$A$33=$B387)/$D387),0))</f>
        <v/>
      </c>
      <c r="K387" s="199" t="str">
        <f t="shared" si="163"/>
        <v/>
      </c>
    </row>
    <row r="388" spans="1:11" hidden="1">
      <c r="A388" s="196"/>
      <c r="B388" s="196" t="str">
        <f t="shared" si="157"/>
        <v/>
      </c>
      <c r="C388" s="104" t="str">
        <f t="shared" ca="1" si="158"/>
        <v/>
      </c>
      <c r="D388" s="180" t="str">
        <f t="shared" ca="1" si="159"/>
        <v/>
      </c>
      <c r="E388" s="181" t="str">
        <f t="shared" ca="1" si="160"/>
        <v/>
      </c>
      <c r="F388" s="197" t="str" cm="1">
        <f t="array" ref="F388">IF($A388="","",IFERROR(SUMPRODUCT($F$4:$F$33,$D$4:$D$33,--($A$4:$A$33=$B388)/$D388),0))</f>
        <v/>
      </c>
      <c r="G388" s="197" t="str">
        <f t="shared" si="161"/>
        <v/>
      </c>
      <c r="H388" s="197" t="str" cm="1">
        <f t="array" ref="H388">IF($A388="","",IFERROR(SUMPRODUCT($J$4:$J$33,$D$4:$D$33,--($A$4:$A$33=$B388)/$D388),0))</f>
        <v/>
      </c>
      <c r="I388" s="197" t="str">
        <f t="shared" si="162"/>
        <v/>
      </c>
      <c r="J388" s="198" t="str" cm="1">
        <f t="array" ref="J388">IF($A388="","",IFERROR(SUMPRODUCT($K$4:$K$33,$D$4:$D$33,--($A$4:$A$33=$B388)/$D388),0))</f>
        <v/>
      </c>
      <c r="K388" s="199" t="str">
        <f t="shared" si="163"/>
        <v/>
      </c>
    </row>
    <row r="389" spans="1:11" hidden="1">
      <c r="A389" s="196"/>
      <c r="B389" s="196" t="str">
        <f t="shared" si="157"/>
        <v/>
      </c>
      <c r="C389" s="104" t="str">
        <f t="shared" ca="1" si="158"/>
        <v/>
      </c>
      <c r="D389" s="180" t="str">
        <f t="shared" ca="1" si="159"/>
        <v/>
      </c>
      <c r="E389" s="181" t="str">
        <f t="shared" ca="1" si="160"/>
        <v/>
      </c>
      <c r="F389" s="197" t="str" cm="1">
        <f t="array" ref="F389">IF($A389="","",IFERROR(SUMPRODUCT($F$4:$F$33,$D$4:$D$33,--($A$4:$A$33=$B389)/$D389),0))</f>
        <v/>
      </c>
      <c r="G389" s="197" t="str">
        <f t="shared" si="161"/>
        <v/>
      </c>
      <c r="H389" s="197" t="str" cm="1">
        <f t="array" ref="H389">IF($A389="","",IFERROR(SUMPRODUCT($J$4:$J$33,$D$4:$D$33,--($A$4:$A$33=$B389)/$D389),0))</f>
        <v/>
      </c>
      <c r="I389" s="197" t="str">
        <f t="shared" si="162"/>
        <v/>
      </c>
      <c r="J389" s="198" t="str" cm="1">
        <f t="array" ref="J389">IF($A389="","",IFERROR(SUMPRODUCT($K$4:$K$33,$D$4:$D$33,--($A$4:$A$33=$B389)/$D389),0))</f>
        <v/>
      </c>
      <c r="K389" s="199" t="str">
        <f t="shared" si="163"/>
        <v/>
      </c>
    </row>
    <row r="390" spans="1:11" hidden="1">
      <c r="A390" s="196"/>
      <c r="B390" s="196" t="str">
        <f t="shared" si="157"/>
        <v/>
      </c>
      <c r="C390" s="104" t="str">
        <f t="shared" ca="1" si="158"/>
        <v/>
      </c>
      <c r="D390" s="180" t="str">
        <f t="shared" ca="1" si="159"/>
        <v/>
      </c>
      <c r="E390" s="181" t="str">
        <f t="shared" ca="1" si="160"/>
        <v/>
      </c>
      <c r="F390" s="197" t="str" cm="1">
        <f t="array" ref="F390">IF($A390="","",IFERROR(SUMPRODUCT($F$4:$F$33,$D$4:$D$33,--($A$4:$A$33=$B390)/$D390),0))</f>
        <v/>
      </c>
      <c r="G390" s="197" t="str">
        <f t="shared" si="161"/>
        <v/>
      </c>
      <c r="H390" s="197" t="str" cm="1">
        <f t="array" ref="H390">IF($A390="","",IFERROR(SUMPRODUCT($J$4:$J$33,$D$4:$D$33,--($A$4:$A$33=$B390)/$D390),0))</f>
        <v/>
      </c>
      <c r="I390" s="197" t="str">
        <f t="shared" si="162"/>
        <v/>
      </c>
      <c r="J390" s="198" t="str" cm="1">
        <f t="array" ref="J390">IF($A390="","",IFERROR(SUMPRODUCT($K$4:$K$33,$D$4:$D$33,--($A$4:$A$33=$B390)/$D390),0))</f>
        <v/>
      </c>
      <c r="K390" s="199" t="str">
        <f t="shared" si="163"/>
        <v/>
      </c>
    </row>
    <row r="391" spans="1:11" hidden="1">
      <c r="A391" s="196"/>
      <c r="B391" s="196" t="str">
        <f t="shared" si="157"/>
        <v/>
      </c>
      <c r="C391" s="104" t="str">
        <f t="shared" ca="1" si="158"/>
        <v/>
      </c>
      <c r="D391" s="180" t="str">
        <f t="shared" ca="1" si="159"/>
        <v/>
      </c>
      <c r="E391" s="181" t="str">
        <f t="shared" ca="1" si="160"/>
        <v/>
      </c>
      <c r="F391" s="197" t="str" cm="1">
        <f t="array" ref="F391">IF($A391="","",IFERROR(SUMPRODUCT($F$4:$F$33,$D$4:$D$33,--($A$4:$A$33=$B391)/$D391),0))</f>
        <v/>
      </c>
      <c r="G391" s="197" t="str">
        <f t="shared" si="161"/>
        <v/>
      </c>
      <c r="H391" s="197" t="str" cm="1">
        <f t="array" ref="H391">IF($A391="","",IFERROR(SUMPRODUCT($J$4:$J$33,$D$4:$D$33,--($A$4:$A$33=$B391)/$D391),0))</f>
        <v/>
      </c>
      <c r="I391" s="197" t="str">
        <f t="shared" si="162"/>
        <v/>
      </c>
      <c r="J391" s="198" t="str" cm="1">
        <f t="array" ref="J391">IF($A391="","",IFERROR(SUMPRODUCT($K$4:$K$33,$D$4:$D$33,--($A$4:$A$33=$B391)/$D391),0))</f>
        <v/>
      </c>
      <c r="K391" s="199" t="str">
        <f t="shared" si="163"/>
        <v/>
      </c>
    </row>
    <row r="392" spans="1:11" hidden="1">
      <c r="A392" s="196"/>
      <c r="B392" s="196" t="str">
        <f t="shared" si="157"/>
        <v/>
      </c>
      <c r="C392" s="104" t="str">
        <f t="shared" ca="1" si="158"/>
        <v/>
      </c>
      <c r="D392" s="180" t="str">
        <f t="shared" ca="1" si="159"/>
        <v/>
      </c>
      <c r="E392" s="181" t="str">
        <f t="shared" ca="1" si="160"/>
        <v/>
      </c>
      <c r="F392" s="197" t="str" cm="1">
        <f t="array" ref="F392">IF($A392="","",IFERROR(SUMPRODUCT($F$4:$F$33,$D$4:$D$33,--($A$4:$A$33=$B392)/$D392),0))</f>
        <v/>
      </c>
      <c r="G392" s="197" t="str">
        <f t="shared" si="161"/>
        <v/>
      </c>
      <c r="H392" s="197" t="str" cm="1">
        <f t="array" ref="H392">IF($A392="","",IFERROR(SUMPRODUCT($J$4:$J$33,$D$4:$D$33,--($A$4:$A$33=$B392)/$D392),0))</f>
        <v/>
      </c>
      <c r="I392" s="197" t="str">
        <f t="shared" si="162"/>
        <v/>
      </c>
      <c r="J392" s="198" t="str" cm="1">
        <f t="array" ref="J392">IF($A392="","",IFERROR(SUMPRODUCT($K$4:$K$33,$D$4:$D$33,--($A$4:$A$33=$B392)/$D392),0))</f>
        <v/>
      </c>
      <c r="K392" s="199" t="str">
        <f t="shared" si="163"/>
        <v/>
      </c>
    </row>
    <row r="393" spans="1:11" hidden="1">
      <c r="A393" s="196"/>
      <c r="B393" s="196" t="str">
        <f t="shared" si="157"/>
        <v/>
      </c>
      <c r="C393" s="104" t="str">
        <f t="shared" ca="1" si="158"/>
        <v/>
      </c>
      <c r="D393" s="180" t="str">
        <f t="shared" ca="1" si="159"/>
        <v/>
      </c>
      <c r="E393" s="181" t="str">
        <f t="shared" ca="1" si="160"/>
        <v/>
      </c>
      <c r="F393" s="197" t="str" cm="1">
        <f t="array" ref="F393">IF($A393="","",IFERROR(SUMPRODUCT($F$4:$F$33,$D$4:$D$33,--($A$4:$A$33=$B393)/$D393),0))</f>
        <v/>
      </c>
      <c r="G393" s="197" t="str">
        <f t="shared" si="161"/>
        <v/>
      </c>
      <c r="H393" s="197" t="str" cm="1">
        <f t="array" ref="H393">IF($A393="","",IFERROR(SUMPRODUCT($J$4:$J$33,$D$4:$D$33,--($A$4:$A$33=$B393)/$D393),0))</f>
        <v/>
      </c>
      <c r="I393" s="197" t="str">
        <f t="shared" si="162"/>
        <v/>
      </c>
      <c r="J393" s="198" t="str" cm="1">
        <f t="array" ref="J393">IF($A393="","",IFERROR(SUMPRODUCT($K$4:$K$33,$D$4:$D$33,--($A$4:$A$33=$B393)/$D393),0))</f>
        <v/>
      </c>
      <c r="K393" s="199" t="str">
        <f t="shared" si="163"/>
        <v/>
      </c>
    </row>
    <row r="394" spans="1:11" hidden="1">
      <c r="A394" s="196"/>
      <c r="B394" s="196" t="str">
        <f t="shared" si="157"/>
        <v/>
      </c>
      <c r="C394" s="104" t="str">
        <f t="shared" ca="1" si="158"/>
        <v/>
      </c>
      <c r="D394" s="180" t="str">
        <f t="shared" ca="1" si="159"/>
        <v/>
      </c>
      <c r="E394" s="181" t="str">
        <f t="shared" ca="1" si="160"/>
        <v/>
      </c>
      <c r="F394" s="197" t="str" cm="1">
        <f t="array" ref="F394">IF($A394="","",IFERROR(SUMPRODUCT($F$4:$F$33,$D$4:$D$33,--($A$4:$A$33=$B394)/$D394),0))</f>
        <v/>
      </c>
      <c r="G394" s="197" t="str">
        <f t="shared" si="161"/>
        <v/>
      </c>
      <c r="H394" s="197" t="str" cm="1">
        <f t="array" ref="H394">IF($A394="","",IFERROR(SUMPRODUCT($J$4:$J$33,$D$4:$D$33,--($A$4:$A$33=$B394)/$D394),0))</f>
        <v/>
      </c>
      <c r="I394" s="197" t="str">
        <f t="shared" si="162"/>
        <v/>
      </c>
      <c r="J394" s="198" t="str" cm="1">
        <f t="array" ref="J394">IF($A394="","",IFERROR(SUMPRODUCT($K$4:$K$33,$D$4:$D$33,--($A$4:$A$33=$B394)/$D394),0))</f>
        <v/>
      </c>
      <c r="K394" s="199" t="str">
        <f t="shared" si="163"/>
        <v/>
      </c>
    </row>
    <row r="395" spans="1:11" hidden="1">
      <c r="A395" s="196"/>
      <c r="B395" s="196" t="str">
        <f t="shared" si="157"/>
        <v/>
      </c>
      <c r="C395" s="104" t="str">
        <f t="shared" ca="1" si="158"/>
        <v/>
      </c>
      <c r="D395" s="180" t="str">
        <f t="shared" ca="1" si="159"/>
        <v/>
      </c>
      <c r="E395" s="181" t="str">
        <f t="shared" ca="1" si="160"/>
        <v/>
      </c>
      <c r="F395" s="197" t="str" cm="1">
        <f t="array" ref="F395">IF($A395="","",IFERROR(SUMPRODUCT($F$4:$F$33,$D$4:$D$33,--($A$4:$A$33=$B395)/$D395),0))</f>
        <v/>
      </c>
      <c r="G395" s="197" t="str">
        <f t="shared" si="161"/>
        <v/>
      </c>
      <c r="H395" s="197" t="str" cm="1">
        <f t="array" ref="H395">IF($A395="","",IFERROR(SUMPRODUCT($J$4:$J$33,$D$4:$D$33,--($A$4:$A$33=$B395)/$D395),0))</f>
        <v/>
      </c>
      <c r="I395" s="197" t="str">
        <f t="shared" si="162"/>
        <v/>
      </c>
      <c r="J395" s="198" t="str" cm="1">
        <f t="array" ref="J395">IF($A395="","",IFERROR(SUMPRODUCT($K$4:$K$33,$D$4:$D$33,--($A$4:$A$33=$B395)/$D395),0))</f>
        <v/>
      </c>
      <c r="K395" s="199" t="str">
        <f t="shared" si="163"/>
        <v/>
      </c>
    </row>
    <row r="396" spans="1:11" hidden="1">
      <c r="A396" s="196"/>
      <c r="B396" s="196" t="str">
        <f t="shared" si="157"/>
        <v/>
      </c>
      <c r="C396" s="104" t="str">
        <f t="shared" ca="1" si="158"/>
        <v/>
      </c>
      <c r="D396" s="180" t="str">
        <f t="shared" ca="1" si="159"/>
        <v/>
      </c>
      <c r="E396" s="181" t="str">
        <f t="shared" ca="1" si="160"/>
        <v/>
      </c>
      <c r="F396" s="197" t="str" cm="1">
        <f t="array" ref="F396">IF($A396="","",IFERROR(SUMPRODUCT($F$4:$F$33,$D$4:$D$33,--($A$4:$A$33=$B396)/$D396),0))</f>
        <v/>
      </c>
      <c r="G396" s="197" t="str">
        <f t="shared" si="161"/>
        <v/>
      </c>
      <c r="H396" s="197" t="str" cm="1">
        <f t="array" ref="H396">IF($A396="","",IFERROR(SUMPRODUCT($J$4:$J$33,$D$4:$D$33,--($A$4:$A$33=$B396)/$D396),0))</f>
        <v/>
      </c>
      <c r="I396" s="197" t="str">
        <f t="shared" si="162"/>
        <v/>
      </c>
      <c r="J396" s="198" t="str" cm="1">
        <f t="array" ref="J396">IF($A396="","",IFERROR(SUMPRODUCT($K$4:$K$33,$D$4:$D$33,--($A$4:$A$33=$B396)/$D396),0))</f>
        <v/>
      </c>
      <c r="K396" s="199" t="str">
        <f t="shared" si="163"/>
        <v/>
      </c>
    </row>
    <row r="397" spans="1:11" hidden="1">
      <c r="A397" s="196"/>
      <c r="B397" s="196" t="str">
        <f t="shared" ref="B397:B427" si="164">IF($A397="","","3 Bedroom")</f>
        <v/>
      </c>
      <c r="C397" s="104" t="str">
        <f t="shared" ref="C397:C427" ca="1" si="165">IF($A397="","",IFERROR(INDIRECT("'"&amp;$A397&amp;"'!$B$14"),0))</f>
        <v/>
      </c>
      <c r="D397" s="180" t="str">
        <f t="shared" ref="D397:D427" ca="1" si="166">IF($A397="","",IFERROR(SUMIF(INDIRECT("'"&amp;$A397&amp;"'!A87:A92"),$B397,INDIRECT("'"&amp;$A397&amp;"'!F87:F92")),0))</f>
        <v/>
      </c>
      <c r="E397" s="181" t="str">
        <f t="shared" ref="E397:E427" ca="1" si="167">IF($A397="","",IFERROR(SUMIF(INDIRECT("'"&amp;$A397&amp;"'!A87:A92"),$B397,INDIRECT("'"&amp;$A397&amp;"'!G87:G92")),0))</f>
        <v/>
      </c>
      <c r="F397" s="197" t="str" cm="1">
        <f t="array" ref="F397">IF($A397="","",IFERROR(SUMPRODUCT($F$4:$F$33,$D$4:$D$33,--($A$4:$A$33=$B397)/$D397),0))</f>
        <v/>
      </c>
      <c r="G397" s="197" t="str">
        <f t="shared" ref="G397:G427" si="168">IF($A397="","",H397-F397)</f>
        <v/>
      </c>
      <c r="H397" s="197" t="str" cm="1">
        <f t="array" ref="H397">IF($A397="","",IFERROR(SUMPRODUCT($J$4:$J$33,$D$4:$D$33,--($A$4:$A$33=$B397)/$D397),0))</f>
        <v/>
      </c>
      <c r="I397" s="197" t="str">
        <f t="shared" ref="I397:I427" si="169">IF($A397="","",J397-H397)</f>
        <v/>
      </c>
      <c r="J397" s="198" t="str" cm="1">
        <f t="array" ref="J397">IF($A397="","",IFERROR(SUMPRODUCT($K$4:$K$33,$D$4:$D$33,--($A$4:$A$33=$B397)/$D397),0))</f>
        <v/>
      </c>
      <c r="K397" s="199" t="str">
        <f t="shared" ref="K397:K427" si="170">IF($A397="","",IFERROR(J397/E397,0))</f>
        <v/>
      </c>
    </row>
    <row r="398" spans="1:11" hidden="1">
      <c r="A398" s="196"/>
      <c r="B398" s="196" t="str">
        <f t="shared" si="164"/>
        <v/>
      </c>
      <c r="C398" s="104" t="str">
        <f t="shared" ca="1" si="165"/>
        <v/>
      </c>
      <c r="D398" s="180" t="str">
        <f t="shared" ca="1" si="166"/>
        <v/>
      </c>
      <c r="E398" s="181" t="str">
        <f t="shared" ca="1" si="167"/>
        <v/>
      </c>
      <c r="F398" s="197" t="str" cm="1">
        <f t="array" ref="F398">IF($A398="","",IFERROR(SUMPRODUCT($F$4:$F$33,$D$4:$D$33,--($A$4:$A$33=$B398)/$D398),0))</f>
        <v/>
      </c>
      <c r="G398" s="197" t="str">
        <f t="shared" si="168"/>
        <v/>
      </c>
      <c r="H398" s="197" t="str" cm="1">
        <f t="array" ref="H398">IF($A398="","",IFERROR(SUMPRODUCT($J$4:$J$33,$D$4:$D$33,--($A$4:$A$33=$B398)/$D398),0))</f>
        <v/>
      </c>
      <c r="I398" s="197" t="str">
        <f t="shared" si="169"/>
        <v/>
      </c>
      <c r="J398" s="198" t="str" cm="1">
        <f t="array" ref="J398">IF($A398="","",IFERROR(SUMPRODUCT($K$4:$K$33,$D$4:$D$33,--($A$4:$A$33=$B398)/$D398),0))</f>
        <v/>
      </c>
      <c r="K398" s="199" t="str">
        <f t="shared" si="170"/>
        <v/>
      </c>
    </row>
    <row r="399" spans="1:11" hidden="1">
      <c r="A399" s="196"/>
      <c r="B399" s="196" t="str">
        <f t="shared" si="164"/>
        <v/>
      </c>
      <c r="C399" s="104" t="str">
        <f t="shared" ca="1" si="165"/>
        <v/>
      </c>
      <c r="D399" s="180" t="str">
        <f t="shared" ca="1" si="166"/>
        <v/>
      </c>
      <c r="E399" s="181" t="str">
        <f t="shared" ca="1" si="167"/>
        <v/>
      </c>
      <c r="F399" s="197" t="str" cm="1">
        <f t="array" ref="F399">IF($A399="","",IFERROR(SUMPRODUCT($F$4:$F$33,$D$4:$D$33,--($A$4:$A$33=$B399)/$D399),0))</f>
        <v/>
      </c>
      <c r="G399" s="197" t="str">
        <f t="shared" si="168"/>
        <v/>
      </c>
      <c r="H399" s="197" t="str" cm="1">
        <f t="array" ref="H399">IF($A399="","",IFERROR(SUMPRODUCT($J$4:$J$33,$D$4:$D$33,--($A$4:$A$33=$B399)/$D399),0))</f>
        <v/>
      </c>
      <c r="I399" s="197" t="str">
        <f t="shared" si="169"/>
        <v/>
      </c>
      <c r="J399" s="198" t="str" cm="1">
        <f t="array" ref="J399">IF($A399="","",IFERROR(SUMPRODUCT($K$4:$K$33,$D$4:$D$33,--($A$4:$A$33=$B399)/$D399),0))</f>
        <v/>
      </c>
      <c r="K399" s="199" t="str">
        <f t="shared" si="170"/>
        <v/>
      </c>
    </row>
    <row r="400" spans="1:11" hidden="1">
      <c r="A400" s="196"/>
      <c r="B400" s="196" t="str">
        <f t="shared" si="164"/>
        <v/>
      </c>
      <c r="C400" s="104" t="str">
        <f t="shared" ca="1" si="165"/>
        <v/>
      </c>
      <c r="D400" s="180" t="str">
        <f t="shared" ca="1" si="166"/>
        <v/>
      </c>
      <c r="E400" s="181" t="str">
        <f t="shared" ca="1" si="167"/>
        <v/>
      </c>
      <c r="F400" s="197" t="str" cm="1">
        <f t="array" ref="F400">IF($A400="","",IFERROR(SUMPRODUCT($F$4:$F$33,$D$4:$D$33,--($A$4:$A$33=$B400)/$D400),0))</f>
        <v/>
      </c>
      <c r="G400" s="197" t="str">
        <f t="shared" si="168"/>
        <v/>
      </c>
      <c r="H400" s="197" t="str" cm="1">
        <f t="array" ref="H400">IF($A400="","",IFERROR(SUMPRODUCT($J$4:$J$33,$D$4:$D$33,--($A$4:$A$33=$B400)/$D400),0))</f>
        <v/>
      </c>
      <c r="I400" s="197" t="str">
        <f t="shared" si="169"/>
        <v/>
      </c>
      <c r="J400" s="198" t="str" cm="1">
        <f t="array" ref="J400">IF($A400="","",IFERROR(SUMPRODUCT($K$4:$K$33,$D$4:$D$33,--($A$4:$A$33=$B400)/$D400),0))</f>
        <v/>
      </c>
      <c r="K400" s="199" t="str">
        <f t="shared" si="170"/>
        <v/>
      </c>
    </row>
    <row r="401" spans="1:11" hidden="1">
      <c r="A401" s="196"/>
      <c r="B401" s="196" t="str">
        <f t="shared" si="164"/>
        <v/>
      </c>
      <c r="C401" s="104" t="str">
        <f t="shared" ca="1" si="165"/>
        <v/>
      </c>
      <c r="D401" s="180" t="str">
        <f t="shared" ca="1" si="166"/>
        <v/>
      </c>
      <c r="E401" s="181" t="str">
        <f t="shared" ca="1" si="167"/>
        <v/>
      </c>
      <c r="F401" s="197" t="str" cm="1">
        <f t="array" ref="F401">IF($A401="","",IFERROR(SUMPRODUCT($F$4:$F$33,$D$4:$D$33,--($A$4:$A$33=$B401)/$D401),0))</f>
        <v/>
      </c>
      <c r="G401" s="197" t="str">
        <f t="shared" si="168"/>
        <v/>
      </c>
      <c r="H401" s="197" t="str" cm="1">
        <f t="array" ref="H401">IF($A401="","",IFERROR(SUMPRODUCT($J$4:$J$33,$D$4:$D$33,--($A$4:$A$33=$B401)/$D401),0))</f>
        <v/>
      </c>
      <c r="I401" s="197" t="str">
        <f t="shared" si="169"/>
        <v/>
      </c>
      <c r="J401" s="198" t="str" cm="1">
        <f t="array" ref="J401">IF($A401="","",IFERROR(SUMPRODUCT($K$4:$K$33,$D$4:$D$33,--($A$4:$A$33=$B401)/$D401),0))</f>
        <v/>
      </c>
      <c r="K401" s="199" t="str">
        <f t="shared" si="170"/>
        <v/>
      </c>
    </row>
    <row r="402" spans="1:11" hidden="1">
      <c r="A402" s="196"/>
      <c r="B402" s="196" t="str">
        <f t="shared" si="164"/>
        <v/>
      </c>
      <c r="C402" s="104" t="str">
        <f t="shared" ca="1" si="165"/>
        <v/>
      </c>
      <c r="D402" s="180" t="str">
        <f t="shared" ca="1" si="166"/>
        <v/>
      </c>
      <c r="E402" s="181" t="str">
        <f t="shared" ca="1" si="167"/>
        <v/>
      </c>
      <c r="F402" s="197" t="str" cm="1">
        <f t="array" ref="F402">IF($A402="","",IFERROR(SUMPRODUCT($F$4:$F$33,$D$4:$D$33,--($A$4:$A$33=$B402)/$D402),0))</f>
        <v/>
      </c>
      <c r="G402" s="197" t="str">
        <f t="shared" si="168"/>
        <v/>
      </c>
      <c r="H402" s="197" t="str" cm="1">
        <f t="array" ref="H402">IF($A402="","",IFERROR(SUMPRODUCT($J$4:$J$33,$D$4:$D$33,--($A$4:$A$33=$B402)/$D402),0))</f>
        <v/>
      </c>
      <c r="I402" s="197" t="str">
        <f t="shared" si="169"/>
        <v/>
      </c>
      <c r="J402" s="198" t="str" cm="1">
        <f t="array" ref="J402">IF($A402="","",IFERROR(SUMPRODUCT($K$4:$K$33,$D$4:$D$33,--($A$4:$A$33=$B402)/$D402),0))</f>
        <v/>
      </c>
      <c r="K402" s="199" t="str">
        <f t="shared" si="170"/>
        <v/>
      </c>
    </row>
    <row r="403" spans="1:11" hidden="1">
      <c r="A403" s="196"/>
      <c r="B403" s="196" t="str">
        <f t="shared" si="164"/>
        <v/>
      </c>
      <c r="C403" s="104" t="str">
        <f t="shared" ca="1" si="165"/>
        <v/>
      </c>
      <c r="D403" s="180" t="str">
        <f t="shared" ca="1" si="166"/>
        <v/>
      </c>
      <c r="E403" s="181" t="str">
        <f t="shared" ca="1" si="167"/>
        <v/>
      </c>
      <c r="F403" s="197" t="str" cm="1">
        <f t="array" ref="F403">IF($A403="","",IFERROR(SUMPRODUCT($F$4:$F$33,$D$4:$D$33,--($A$4:$A$33=$B403)/$D403),0))</f>
        <v/>
      </c>
      <c r="G403" s="197" t="str">
        <f t="shared" si="168"/>
        <v/>
      </c>
      <c r="H403" s="197" t="str" cm="1">
        <f t="array" ref="H403">IF($A403="","",IFERROR(SUMPRODUCT($J$4:$J$33,$D$4:$D$33,--($A$4:$A$33=$B403)/$D403),0))</f>
        <v/>
      </c>
      <c r="I403" s="197" t="str">
        <f t="shared" si="169"/>
        <v/>
      </c>
      <c r="J403" s="198" t="str" cm="1">
        <f t="array" ref="J403">IF($A403="","",IFERROR(SUMPRODUCT($K$4:$K$33,$D$4:$D$33,--($A$4:$A$33=$B403)/$D403),0))</f>
        <v/>
      </c>
      <c r="K403" s="199" t="str">
        <f t="shared" si="170"/>
        <v/>
      </c>
    </row>
    <row r="404" spans="1:11" hidden="1">
      <c r="A404" s="196"/>
      <c r="B404" s="196" t="str">
        <f t="shared" si="164"/>
        <v/>
      </c>
      <c r="C404" s="104" t="str">
        <f t="shared" ca="1" si="165"/>
        <v/>
      </c>
      <c r="D404" s="180" t="str">
        <f t="shared" ca="1" si="166"/>
        <v/>
      </c>
      <c r="E404" s="181" t="str">
        <f t="shared" ca="1" si="167"/>
        <v/>
      </c>
      <c r="F404" s="197" t="str" cm="1">
        <f t="array" ref="F404">IF($A404="","",IFERROR(SUMPRODUCT($F$4:$F$33,$D$4:$D$33,--($A$4:$A$33=$B404)/$D404),0))</f>
        <v/>
      </c>
      <c r="G404" s="197" t="str">
        <f t="shared" si="168"/>
        <v/>
      </c>
      <c r="H404" s="197" t="str" cm="1">
        <f t="array" ref="H404">IF($A404="","",IFERROR(SUMPRODUCT($J$4:$J$33,$D$4:$D$33,--($A$4:$A$33=$B404)/$D404),0))</f>
        <v/>
      </c>
      <c r="I404" s="197" t="str">
        <f t="shared" si="169"/>
        <v/>
      </c>
      <c r="J404" s="198" t="str" cm="1">
        <f t="array" ref="J404">IF($A404="","",IFERROR(SUMPRODUCT($K$4:$K$33,$D$4:$D$33,--($A$4:$A$33=$B404)/$D404),0))</f>
        <v/>
      </c>
      <c r="K404" s="199" t="str">
        <f t="shared" si="170"/>
        <v/>
      </c>
    </row>
    <row r="405" spans="1:11" hidden="1">
      <c r="A405" s="196"/>
      <c r="B405" s="196" t="str">
        <f t="shared" si="164"/>
        <v/>
      </c>
      <c r="C405" s="104" t="str">
        <f t="shared" ca="1" si="165"/>
        <v/>
      </c>
      <c r="D405" s="180" t="str">
        <f t="shared" ca="1" si="166"/>
        <v/>
      </c>
      <c r="E405" s="181" t="str">
        <f t="shared" ca="1" si="167"/>
        <v/>
      </c>
      <c r="F405" s="197" t="str" cm="1">
        <f t="array" ref="F405">IF($A405="","",IFERROR(SUMPRODUCT($F$4:$F$33,$D$4:$D$33,--($A$4:$A$33=$B405)/$D405),0))</f>
        <v/>
      </c>
      <c r="G405" s="197" t="str">
        <f t="shared" si="168"/>
        <v/>
      </c>
      <c r="H405" s="197" t="str" cm="1">
        <f t="array" ref="H405">IF($A405="","",IFERROR(SUMPRODUCT($J$4:$J$33,$D$4:$D$33,--($A$4:$A$33=$B405)/$D405),0))</f>
        <v/>
      </c>
      <c r="I405" s="197" t="str">
        <f t="shared" si="169"/>
        <v/>
      </c>
      <c r="J405" s="198" t="str" cm="1">
        <f t="array" ref="J405">IF($A405="","",IFERROR(SUMPRODUCT($K$4:$K$33,$D$4:$D$33,--($A$4:$A$33=$B405)/$D405),0))</f>
        <v/>
      </c>
      <c r="K405" s="199" t="str">
        <f t="shared" si="170"/>
        <v/>
      </c>
    </row>
    <row r="406" spans="1:11" hidden="1">
      <c r="A406" s="196"/>
      <c r="B406" s="196" t="str">
        <f t="shared" si="164"/>
        <v/>
      </c>
      <c r="C406" s="104" t="str">
        <f t="shared" ca="1" si="165"/>
        <v/>
      </c>
      <c r="D406" s="180" t="str">
        <f t="shared" ca="1" si="166"/>
        <v/>
      </c>
      <c r="E406" s="181" t="str">
        <f t="shared" ca="1" si="167"/>
        <v/>
      </c>
      <c r="F406" s="197" t="str" cm="1">
        <f t="array" ref="F406">IF($A406="","",IFERROR(SUMPRODUCT($F$4:$F$33,$D$4:$D$33,--($A$4:$A$33=$B406)/$D406),0))</f>
        <v/>
      </c>
      <c r="G406" s="197" t="str">
        <f t="shared" si="168"/>
        <v/>
      </c>
      <c r="H406" s="197" t="str" cm="1">
        <f t="array" ref="H406">IF($A406="","",IFERROR(SUMPRODUCT($J$4:$J$33,$D$4:$D$33,--($A$4:$A$33=$B406)/$D406),0))</f>
        <v/>
      </c>
      <c r="I406" s="197" t="str">
        <f t="shared" si="169"/>
        <v/>
      </c>
      <c r="J406" s="198" t="str" cm="1">
        <f t="array" ref="J406">IF($A406="","",IFERROR(SUMPRODUCT($K$4:$K$33,$D$4:$D$33,--($A$4:$A$33=$B406)/$D406),0))</f>
        <v/>
      </c>
      <c r="K406" s="199" t="str">
        <f t="shared" si="170"/>
        <v/>
      </c>
    </row>
    <row r="407" spans="1:11" hidden="1">
      <c r="A407" s="196"/>
      <c r="B407" s="196" t="str">
        <f t="shared" si="164"/>
        <v/>
      </c>
      <c r="C407" s="104" t="str">
        <f t="shared" ca="1" si="165"/>
        <v/>
      </c>
      <c r="D407" s="180" t="str">
        <f t="shared" ca="1" si="166"/>
        <v/>
      </c>
      <c r="E407" s="181" t="str">
        <f t="shared" ca="1" si="167"/>
        <v/>
      </c>
      <c r="F407" s="197" t="str" cm="1">
        <f t="array" ref="F407">IF($A407="","",IFERROR(SUMPRODUCT($F$4:$F$33,$D$4:$D$33,--($A$4:$A$33=$B407)/$D407),0))</f>
        <v/>
      </c>
      <c r="G407" s="197" t="str">
        <f t="shared" si="168"/>
        <v/>
      </c>
      <c r="H407" s="197" t="str" cm="1">
        <f t="array" ref="H407">IF($A407="","",IFERROR(SUMPRODUCT($J$4:$J$33,$D$4:$D$33,--($A$4:$A$33=$B407)/$D407),0))</f>
        <v/>
      </c>
      <c r="I407" s="197" t="str">
        <f t="shared" si="169"/>
        <v/>
      </c>
      <c r="J407" s="198" t="str" cm="1">
        <f t="array" ref="J407">IF($A407="","",IFERROR(SUMPRODUCT($K$4:$K$33,$D$4:$D$33,--($A$4:$A$33=$B407)/$D407),0))</f>
        <v/>
      </c>
      <c r="K407" s="199" t="str">
        <f t="shared" si="170"/>
        <v/>
      </c>
    </row>
    <row r="408" spans="1:11" hidden="1">
      <c r="A408" s="196"/>
      <c r="B408" s="196" t="str">
        <f t="shared" si="164"/>
        <v/>
      </c>
      <c r="C408" s="104" t="str">
        <f t="shared" ca="1" si="165"/>
        <v/>
      </c>
      <c r="D408" s="180" t="str">
        <f t="shared" ca="1" si="166"/>
        <v/>
      </c>
      <c r="E408" s="181" t="str">
        <f t="shared" ca="1" si="167"/>
        <v/>
      </c>
      <c r="F408" s="197" t="str" cm="1">
        <f t="array" ref="F408">IF($A408="","",IFERROR(SUMPRODUCT($F$4:$F$33,$D$4:$D$33,--($A$4:$A$33=$B408)/$D408),0))</f>
        <v/>
      </c>
      <c r="G408" s="197" t="str">
        <f t="shared" si="168"/>
        <v/>
      </c>
      <c r="H408" s="197" t="str" cm="1">
        <f t="array" ref="H408">IF($A408="","",IFERROR(SUMPRODUCT($J$4:$J$33,$D$4:$D$33,--($A$4:$A$33=$B408)/$D408),0))</f>
        <v/>
      </c>
      <c r="I408" s="197" t="str">
        <f t="shared" si="169"/>
        <v/>
      </c>
      <c r="J408" s="198" t="str" cm="1">
        <f t="array" ref="J408">IF($A408="","",IFERROR(SUMPRODUCT($K$4:$K$33,$D$4:$D$33,--($A$4:$A$33=$B408)/$D408),0))</f>
        <v/>
      </c>
      <c r="K408" s="199" t="str">
        <f t="shared" si="170"/>
        <v/>
      </c>
    </row>
    <row r="409" spans="1:11" hidden="1">
      <c r="A409" s="196"/>
      <c r="B409" s="196" t="str">
        <f t="shared" si="164"/>
        <v/>
      </c>
      <c r="C409" s="104" t="str">
        <f t="shared" ca="1" si="165"/>
        <v/>
      </c>
      <c r="D409" s="180" t="str">
        <f t="shared" ca="1" si="166"/>
        <v/>
      </c>
      <c r="E409" s="181" t="str">
        <f t="shared" ca="1" si="167"/>
        <v/>
      </c>
      <c r="F409" s="197" t="str" cm="1">
        <f t="array" ref="F409">IF($A409="","",IFERROR(SUMPRODUCT($F$4:$F$33,$D$4:$D$33,--($A$4:$A$33=$B409)/$D409),0))</f>
        <v/>
      </c>
      <c r="G409" s="197" t="str">
        <f t="shared" si="168"/>
        <v/>
      </c>
      <c r="H409" s="197" t="str" cm="1">
        <f t="array" ref="H409">IF($A409="","",IFERROR(SUMPRODUCT($J$4:$J$33,$D$4:$D$33,--($A$4:$A$33=$B409)/$D409),0))</f>
        <v/>
      </c>
      <c r="I409" s="197" t="str">
        <f t="shared" si="169"/>
        <v/>
      </c>
      <c r="J409" s="198" t="str" cm="1">
        <f t="array" ref="J409">IF($A409="","",IFERROR(SUMPRODUCT($K$4:$K$33,$D$4:$D$33,--($A$4:$A$33=$B409)/$D409),0))</f>
        <v/>
      </c>
      <c r="K409" s="199" t="str">
        <f t="shared" si="170"/>
        <v/>
      </c>
    </row>
    <row r="410" spans="1:11" hidden="1">
      <c r="A410" s="196"/>
      <c r="B410" s="196" t="str">
        <f t="shared" si="164"/>
        <v/>
      </c>
      <c r="C410" s="104" t="str">
        <f t="shared" ca="1" si="165"/>
        <v/>
      </c>
      <c r="D410" s="180" t="str">
        <f t="shared" ca="1" si="166"/>
        <v/>
      </c>
      <c r="E410" s="181" t="str">
        <f t="shared" ca="1" si="167"/>
        <v/>
      </c>
      <c r="F410" s="197" t="str" cm="1">
        <f t="array" ref="F410">IF($A410="","",IFERROR(SUMPRODUCT($F$4:$F$33,$D$4:$D$33,--($A$4:$A$33=$B410)/$D410),0))</f>
        <v/>
      </c>
      <c r="G410" s="197" t="str">
        <f t="shared" si="168"/>
        <v/>
      </c>
      <c r="H410" s="197" t="str" cm="1">
        <f t="array" ref="H410">IF($A410="","",IFERROR(SUMPRODUCT($J$4:$J$33,$D$4:$D$33,--($A$4:$A$33=$B410)/$D410),0))</f>
        <v/>
      </c>
      <c r="I410" s="197" t="str">
        <f t="shared" si="169"/>
        <v/>
      </c>
      <c r="J410" s="198" t="str" cm="1">
        <f t="array" ref="J410">IF($A410="","",IFERROR(SUMPRODUCT($K$4:$K$33,$D$4:$D$33,--($A$4:$A$33=$B410)/$D410),0))</f>
        <v/>
      </c>
      <c r="K410" s="199" t="str">
        <f t="shared" si="170"/>
        <v/>
      </c>
    </row>
    <row r="411" spans="1:11" hidden="1">
      <c r="A411" s="196"/>
      <c r="B411" s="196" t="str">
        <f t="shared" si="164"/>
        <v/>
      </c>
      <c r="C411" s="104" t="str">
        <f t="shared" ca="1" si="165"/>
        <v/>
      </c>
      <c r="D411" s="180" t="str">
        <f t="shared" ca="1" si="166"/>
        <v/>
      </c>
      <c r="E411" s="181" t="str">
        <f t="shared" ca="1" si="167"/>
        <v/>
      </c>
      <c r="F411" s="197" t="str" cm="1">
        <f t="array" ref="F411">IF($A411="","",IFERROR(SUMPRODUCT($F$4:$F$33,$D$4:$D$33,--($A$4:$A$33=$B411)/$D411),0))</f>
        <v/>
      </c>
      <c r="G411" s="197" t="str">
        <f t="shared" si="168"/>
        <v/>
      </c>
      <c r="H411" s="197" t="str" cm="1">
        <f t="array" ref="H411">IF($A411="","",IFERROR(SUMPRODUCT($J$4:$J$33,$D$4:$D$33,--($A$4:$A$33=$B411)/$D411),0))</f>
        <v/>
      </c>
      <c r="I411" s="197" t="str">
        <f t="shared" si="169"/>
        <v/>
      </c>
      <c r="J411" s="198" t="str" cm="1">
        <f t="array" ref="J411">IF($A411="","",IFERROR(SUMPRODUCT($K$4:$K$33,$D$4:$D$33,--($A$4:$A$33=$B411)/$D411),0))</f>
        <v/>
      </c>
      <c r="K411" s="199" t="str">
        <f t="shared" si="170"/>
        <v/>
      </c>
    </row>
    <row r="412" spans="1:11" hidden="1">
      <c r="A412" s="196"/>
      <c r="B412" s="196" t="str">
        <f t="shared" si="164"/>
        <v/>
      </c>
      <c r="C412" s="104" t="str">
        <f t="shared" ca="1" si="165"/>
        <v/>
      </c>
      <c r="D412" s="180" t="str">
        <f t="shared" ca="1" si="166"/>
        <v/>
      </c>
      <c r="E412" s="181" t="str">
        <f t="shared" ca="1" si="167"/>
        <v/>
      </c>
      <c r="F412" s="197" t="str" cm="1">
        <f t="array" ref="F412">IF($A412="","",IFERROR(SUMPRODUCT($F$4:$F$33,$D$4:$D$33,--($A$4:$A$33=$B412)/$D412),0))</f>
        <v/>
      </c>
      <c r="G412" s="197" t="str">
        <f t="shared" si="168"/>
        <v/>
      </c>
      <c r="H412" s="197" t="str" cm="1">
        <f t="array" ref="H412">IF($A412="","",IFERROR(SUMPRODUCT($J$4:$J$33,$D$4:$D$33,--($A$4:$A$33=$B412)/$D412),0))</f>
        <v/>
      </c>
      <c r="I412" s="197" t="str">
        <f t="shared" si="169"/>
        <v/>
      </c>
      <c r="J412" s="198" t="str" cm="1">
        <f t="array" ref="J412">IF($A412="","",IFERROR(SUMPRODUCT($K$4:$K$33,$D$4:$D$33,--($A$4:$A$33=$B412)/$D412),0))</f>
        <v/>
      </c>
      <c r="K412" s="199" t="str">
        <f t="shared" si="170"/>
        <v/>
      </c>
    </row>
    <row r="413" spans="1:11" hidden="1">
      <c r="A413" s="196"/>
      <c r="B413" s="196" t="str">
        <f t="shared" si="164"/>
        <v/>
      </c>
      <c r="C413" s="104" t="str">
        <f t="shared" ca="1" si="165"/>
        <v/>
      </c>
      <c r="D413" s="180" t="str">
        <f t="shared" ca="1" si="166"/>
        <v/>
      </c>
      <c r="E413" s="181" t="str">
        <f t="shared" ca="1" si="167"/>
        <v/>
      </c>
      <c r="F413" s="197" t="str" cm="1">
        <f t="array" ref="F413">IF($A413="","",IFERROR(SUMPRODUCT($F$4:$F$33,$D$4:$D$33,--($A$4:$A$33=$B413)/$D413),0))</f>
        <v/>
      </c>
      <c r="G413" s="197" t="str">
        <f t="shared" si="168"/>
        <v/>
      </c>
      <c r="H413" s="197" t="str" cm="1">
        <f t="array" ref="H413">IF($A413="","",IFERROR(SUMPRODUCT($J$4:$J$33,$D$4:$D$33,--($A$4:$A$33=$B413)/$D413),0))</f>
        <v/>
      </c>
      <c r="I413" s="197" t="str">
        <f t="shared" si="169"/>
        <v/>
      </c>
      <c r="J413" s="198" t="str" cm="1">
        <f t="array" ref="J413">IF($A413="","",IFERROR(SUMPRODUCT($K$4:$K$33,$D$4:$D$33,--($A$4:$A$33=$B413)/$D413),0))</f>
        <v/>
      </c>
      <c r="K413" s="199" t="str">
        <f t="shared" si="170"/>
        <v/>
      </c>
    </row>
    <row r="414" spans="1:11" hidden="1">
      <c r="A414" s="196"/>
      <c r="B414" s="196" t="str">
        <f t="shared" si="164"/>
        <v/>
      </c>
      <c r="C414" s="104" t="str">
        <f t="shared" ca="1" si="165"/>
        <v/>
      </c>
      <c r="D414" s="180" t="str">
        <f t="shared" ca="1" si="166"/>
        <v/>
      </c>
      <c r="E414" s="181" t="str">
        <f t="shared" ca="1" si="167"/>
        <v/>
      </c>
      <c r="F414" s="197" t="str" cm="1">
        <f t="array" ref="F414">IF($A414="","",IFERROR(SUMPRODUCT($F$4:$F$33,$D$4:$D$33,--($A$4:$A$33=$B414)/$D414),0))</f>
        <v/>
      </c>
      <c r="G414" s="197" t="str">
        <f t="shared" si="168"/>
        <v/>
      </c>
      <c r="H414" s="197" t="str" cm="1">
        <f t="array" ref="H414">IF($A414="","",IFERROR(SUMPRODUCT($J$4:$J$33,$D$4:$D$33,--($A$4:$A$33=$B414)/$D414),0))</f>
        <v/>
      </c>
      <c r="I414" s="197" t="str">
        <f t="shared" si="169"/>
        <v/>
      </c>
      <c r="J414" s="198" t="str" cm="1">
        <f t="array" ref="J414">IF($A414="","",IFERROR(SUMPRODUCT($K$4:$K$33,$D$4:$D$33,--($A$4:$A$33=$B414)/$D414),0))</f>
        <v/>
      </c>
      <c r="K414" s="199" t="str">
        <f t="shared" si="170"/>
        <v/>
      </c>
    </row>
    <row r="415" spans="1:11" hidden="1">
      <c r="A415" s="196"/>
      <c r="B415" s="196" t="str">
        <f t="shared" si="164"/>
        <v/>
      </c>
      <c r="C415" s="104" t="str">
        <f t="shared" ca="1" si="165"/>
        <v/>
      </c>
      <c r="D415" s="180" t="str">
        <f t="shared" ca="1" si="166"/>
        <v/>
      </c>
      <c r="E415" s="181" t="str">
        <f t="shared" ca="1" si="167"/>
        <v/>
      </c>
      <c r="F415" s="197" t="str" cm="1">
        <f t="array" ref="F415">IF($A415="","",IFERROR(SUMPRODUCT($F$4:$F$33,$D$4:$D$33,--($A$4:$A$33=$B415)/$D415),0))</f>
        <v/>
      </c>
      <c r="G415" s="197" t="str">
        <f t="shared" si="168"/>
        <v/>
      </c>
      <c r="H415" s="197" t="str" cm="1">
        <f t="array" ref="H415">IF($A415="","",IFERROR(SUMPRODUCT($J$4:$J$33,$D$4:$D$33,--($A$4:$A$33=$B415)/$D415),0))</f>
        <v/>
      </c>
      <c r="I415" s="197" t="str">
        <f t="shared" si="169"/>
        <v/>
      </c>
      <c r="J415" s="198" t="str" cm="1">
        <f t="array" ref="J415">IF($A415="","",IFERROR(SUMPRODUCT($K$4:$K$33,$D$4:$D$33,--($A$4:$A$33=$B415)/$D415),0))</f>
        <v/>
      </c>
      <c r="K415" s="199" t="str">
        <f t="shared" si="170"/>
        <v/>
      </c>
    </row>
    <row r="416" spans="1:11" hidden="1">
      <c r="A416" s="196"/>
      <c r="B416" s="196" t="str">
        <f t="shared" si="164"/>
        <v/>
      </c>
      <c r="C416" s="104" t="str">
        <f t="shared" ca="1" si="165"/>
        <v/>
      </c>
      <c r="D416" s="180" t="str">
        <f t="shared" ca="1" si="166"/>
        <v/>
      </c>
      <c r="E416" s="181" t="str">
        <f t="shared" ca="1" si="167"/>
        <v/>
      </c>
      <c r="F416" s="197" t="str" cm="1">
        <f t="array" ref="F416">IF($A416="","",IFERROR(SUMPRODUCT($F$4:$F$33,$D$4:$D$33,--($A$4:$A$33=$B416)/$D416),0))</f>
        <v/>
      </c>
      <c r="G416" s="197" t="str">
        <f t="shared" si="168"/>
        <v/>
      </c>
      <c r="H416" s="197" t="str" cm="1">
        <f t="array" ref="H416">IF($A416="","",IFERROR(SUMPRODUCT($J$4:$J$33,$D$4:$D$33,--($A$4:$A$33=$B416)/$D416),0))</f>
        <v/>
      </c>
      <c r="I416" s="197" t="str">
        <f t="shared" si="169"/>
        <v/>
      </c>
      <c r="J416" s="198" t="str" cm="1">
        <f t="array" ref="J416">IF($A416="","",IFERROR(SUMPRODUCT($K$4:$K$33,$D$4:$D$33,--($A$4:$A$33=$B416)/$D416),0))</f>
        <v/>
      </c>
      <c r="K416" s="199" t="str">
        <f t="shared" si="170"/>
        <v/>
      </c>
    </row>
    <row r="417" spans="1:11" hidden="1">
      <c r="A417" s="196"/>
      <c r="B417" s="196" t="str">
        <f t="shared" si="164"/>
        <v/>
      </c>
      <c r="C417" s="104" t="str">
        <f t="shared" ca="1" si="165"/>
        <v/>
      </c>
      <c r="D417" s="180" t="str">
        <f t="shared" ca="1" si="166"/>
        <v/>
      </c>
      <c r="E417" s="181" t="str">
        <f t="shared" ca="1" si="167"/>
        <v/>
      </c>
      <c r="F417" s="197" t="str" cm="1">
        <f t="array" ref="F417">IF($A417="","",IFERROR(SUMPRODUCT($F$4:$F$33,$D$4:$D$33,--($A$4:$A$33=$B417)/$D417),0))</f>
        <v/>
      </c>
      <c r="G417" s="197" t="str">
        <f t="shared" si="168"/>
        <v/>
      </c>
      <c r="H417" s="197" t="str" cm="1">
        <f t="array" ref="H417">IF($A417="","",IFERROR(SUMPRODUCT($J$4:$J$33,$D$4:$D$33,--($A$4:$A$33=$B417)/$D417),0))</f>
        <v/>
      </c>
      <c r="I417" s="197" t="str">
        <f t="shared" si="169"/>
        <v/>
      </c>
      <c r="J417" s="198" t="str" cm="1">
        <f t="array" ref="J417">IF($A417="","",IFERROR(SUMPRODUCT($K$4:$K$33,$D$4:$D$33,--($A$4:$A$33=$B417)/$D417),0))</f>
        <v/>
      </c>
      <c r="K417" s="199" t="str">
        <f t="shared" si="170"/>
        <v/>
      </c>
    </row>
    <row r="418" spans="1:11" hidden="1">
      <c r="A418" s="196"/>
      <c r="B418" s="196" t="str">
        <f t="shared" si="164"/>
        <v/>
      </c>
      <c r="C418" s="104" t="str">
        <f t="shared" ca="1" si="165"/>
        <v/>
      </c>
      <c r="D418" s="180" t="str">
        <f t="shared" ca="1" si="166"/>
        <v/>
      </c>
      <c r="E418" s="181" t="str">
        <f t="shared" ca="1" si="167"/>
        <v/>
      </c>
      <c r="F418" s="197" t="str" cm="1">
        <f t="array" ref="F418">IF($A418="","",IFERROR(SUMPRODUCT($F$4:$F$33,$D$4:$D$33,--($A$4:$A$33=$B418)/$D418),0))</f>
        <v/>
      </c>
      <c r="G418" s="197" t="str">
        <f t="shared" si="168"/>
        <v/>
      </c>
      <c r="H418" s="197" t="str" cm="1">
        <f t="array" ref="H418">IF($A418="","",IFERROR(SUMPRODUCT($J$4:$J$33,$D$4:$D$33,--($A$4:$A$33=$B418)/$D418),0))</f>
        <v/>
      </c>
      <c r="I418" s="197" t="str">
        <f t="shared" si="169"/>
        <v/>
      </c>
      <c r="J418" s="198" t="str" cm="1">
        <f t="array" ref="J418">IF($A418="","",IFERROR(SUMPRODUCT($K$4:$K$33,$D$4:$D$33,--($A$4:$A$33=$B418)/$D418),0))</f>
        <v/>
      </c>
      <c r="K418" s="199" t="str">
        <f t="shared" si="170"/>
        <v/>
      </c>
    </row>
    <row r="419" spans="1:11" hidden="1">
      <c r="A419" s="196"/>
      <c r="B419" s="196" t="str">
        <f t="shared" si="164"/>
        <v/>
      </c>
      <c r="C419" s="104" t="str">
        <f t="shared" ca="1" si="165"/>
        <v/>
      </c>
      <c r="D419" s="180" t="str">
        <f t="shared" ca="1" si="166"/>
        <v/>
      </c>
      <c r="E419" s="181" t="str">
        <f t="shared" ca="1" si="167"/>
        <v/>
      </c>
      <c r="F419" s="197" t="str" cm="1">
        <f t="array" ref="F419">IF($A419="","",IFERROR(SUMPRODUCT($F$4:$F$33,$D$4:$D$33,--($A$4:$A$33=$B419)/$D419),0))</f>
        <v/>
      </c>
      <c r="G419" s="197" t="str">
        <f t="shared" si="168"/>
        <v/>
      </c>
      <c r="H419" s="197" t="str" cm="1">
        <f t="array" ref="H419">IF($A419="","",IFERROR(SUMPRODUCT($J$4:$J$33,$D$4:$D$33,--($A$4:$A$33=$B419)/$D419),0))</f>
        <v/>
      </c>
      <c r="I419" s="197" t="str">
        <f t="shared" si="169"/>
        <v/>
      </c>
      <c r="J419" s="198" t="str" cm="1">
        <f t="array" ref="J419">IF($A419="","",IFERROR(SUMPRODUCT($K$4:$K$33,$D$4:$D$33,--($A$4:$A$33=$B419)/$D419),0))</f>
        <v/>
      </c>
      <c r="K419" s="199" t="str">
        <f t="shared" si="170"/>
        <v/>
      </c>
    </row>
    <row r="420" spans="1:11" hidden="1">
      <c r="A420" s="196"/>
      <c r="B420" s="196" t="str">
        <f t="shared" si="164"/>
        <v/>
      </c>
      <c r="C420" s="104" t="str">
        <f t="shared" ca="1" si="165"/>
        <v/>
      </c>
      <c r="D420" s="180" t="str">
        <f t="shared" ca="1" si="166"/>
        <v/>
      </c>
      <c r="E420" s="181" t="str">
        <f t="shared" ca="1" si="167"/>
        <v/>
      </c>
      <c r="F420" s="197" t="str" cm="1">
        <f t="array" ref="F420">IF($A420="","",IFERROR(SUMPRODUCT($F$4:$F$33,$D$4:$D$33,--($A$4:$A$33=$B420)/$D420),0))</f>
        <v/>
      </c>
      <c r="G420" s="197" t="str">
        <f t="shared" si="168"/>
        <v/>
      </c>
      <c r="H420" s="197" t="str" cm="1">
        <f t="array" ref="H420">IF($A420="","",IFERROR(SUMPRODUCT($J$4:$J$33,$D$4:$D$33,--($A$4:$A$33=$B420)/$D420),0))</f>
        <v/>
      </c>
      <c r="I420" s="197" t="str">
        <f t="shared" si="169"/>
        <v/>
      </c>
      <c r="J420" s="198" t="str" cm="1">
        <f t="array" ref="J420">IF($A420="","",IFERROR(SUMPRODUCT($K$4:$K$33,$D$4:$D$33,--($A$4:$A$33=$B420)/$D420),0))</f>
        <v/>
      </c>
      <c r="K420" s="199" t="str">
        <f t="shared" si="170"/>
        <v/>
      </c>
    </row>
    <row r="421" spans="1:11" hidden="1">
      <c r="A421" s="196"/>
      <c r="B421" s="196" t="str">
        <f t="shared" si="164"/>
        <v/>
      </c>
      <c r="C421" s="104" t="str">
        <f t="shared" ca="1" si="165"/>
        <v/>
      </c>
      <c r="D421" s="180" t="str">
        <f t="shared" ca="1" si="166"/>
        <v/>
      </c>
      <c r="E421" s="181" t="str">
        <f t="shared" ca="1" si="167"/>
        <v/>
      </c>
      <c r="F421" s="197" t="str" cm="1">
        <f t="array" ref="F421">IF($A421="","",IFERROR(SUMPRODUCT($F$4:$F$33,$D$4:$D$33,--($A$4:$A$33=$B421)/$D421),0))</f>
        <v/>
      </c>
      <c r="G421" s="197" t="str">
        <f t="shared" si="168"/>
        <v/>
      </c>
      <c r="H421" s="197" t="str" cm="1">
        <f t="array" ref="H421">IF($A421="","",IFERROR(SUMPRODUCT($J$4:$J$33,$D$4:$D$33,--($A$4:$A$33=$B421)/$D421),0))</f>
        <v/>
      </c>
      <c r="I421" s="197" t="str">
        <f t="shared" si="169"/>
        <v/>
      </c>
      <c r="J421" s="198" t="str" cm="1">
        <f t="array" ref="J421">IF($A421="","",IFERROR(SUMPRODUCT($K$4:$K$33,$D$4:$D$33,--($A$4:$A$33=$B421)/$D421),0))</f>
        <v/>
      </c>
      <c r="K421" s="199" t="str">
        <f t="shared" si="170"/>
        <v/>
      </c>
    </row>
    <row r="422" spans="1:11" hidden="1">
      <c r="A422" s="196"/>
      <c r="B422" s="196" t="str">
        <f t="shared" si="164"/>
        <v/>
      </c>
      <c r="C422" s="104" t="str">
        <f t="shared" ca="1" si="165"/>
        <v/>
      </c>
      <c r="D422" s="180" t="str">
        <f t="shared" ca="1" si="166"/>
        <v/>
      </c>
      <c r="E422" s="181" t="str">
        <f t="shared" ca="1" si="167"/>
        <v/>
      </c>
      <c r="F422" s="197" t="str" cm="1">
        <f t="array" ref="F422">IF($A422="","",IFERROR(SUMPRODUCT($F$4:$F$33,$D$4:$D$33,--($A$4:$A$33=$B422)/$D422),0))</f>
        <v/>
      </c>
      <c r="G422" s="197" t="str">
        <f t="shared" si="168"/>
        <v/>
      </c>
      <c r="H422" s="197" t="str" cm="1">
        <f t="array" ref="H422">IF($A422="","",IFERROR(SUMPRODUCT($J$4:$J$33,$D$4:$D$33,--($A$4:$A$33=$B422)/$D422),0))</f>
        <v/>
      </c>
      <c r="I422" s="197" t="str">
        <f t="shared" si="169"/>
        <v/>
      </c>
      <c r="J422" s="198" t="str" cm="1">
        <f t="array" ref="J422">IF($A422="","",IFERROR(SUMPRODUCT($K$4:$K$33,$D$4:$D$33,--($A$4:$A$33=$B422)/$D422),0))</f>
        <v/>
      </c>
      <c r="K422" s="199" t="str">
        <f t="shared" si="170"/>
        <v/>
      </c>
    </row>
    <row r="423" spans="1:11" hidden="1">
      <c r="A423" s="196"/>
      <c r="B423" s="196" t="str">
        <f t="shared" si="164"/>
        <v/>
      </c>
      <c r="C423" s="104" t="str">
        <f t="shared" ca="1" si="165"/>
        <v/>
      </c>
      <c r="D423" s="180" t="str">
        <f t="shared" ca="1" si="166"/>
        <v/>
      </c>
      <c r="E423" s="181" t="str">
        <f t="shared" ca="1" si="167"/>
        <v/>
      </c>
      <c r="F423" s="197" t="str" cm="1">
        <f t="array" ref="F423">IF($A423="","",IFERROR(SUMPRODUCT($F$4:$F$33,$D$4:$D$33,--($A$4:$A$33=$B423)/$D423),0))</f>
        <v/>
      </c>
      <c r="G423" s="197" t="str">
        <f t="shared" si="168"/>
        <v/>
      </c>
      <c r="H423" s="197" t="str" cm="1">
        <f t="array" ref="H423">IF($A423="","",IFERROR(SUMPRODUCT($J$4:$J$33,$D$4:$D$33,--($A$4:$A$33=$B423)/$D423),0))</f>
        <v/>
      </c>
      <c r="I423" s="197" t="str">
        <f t="shared" si="169"/>
        <v/>
      </c>
      <c r="J423" s="198" t="str" cm="1">
        <f t="array" ref="J423">IF($A423="","",IFERROR(SUMPRODUCT($K$4:$K$33,$D$4:$D$33,--($A$4:$A$33=$B423)/$D423),0))</f>
        <v/>
      </c>
      <c r="K423" s="199" t="str">
        <f t="shared" si="170"/>
        <v/>
      </c>
    </row>
    <row r="424" spans="1:11" hidden="1">
      <c r="A424" s="196"/>
      <c r="B424" s="196" t="str">
        <f t="shared" si="164"/>
        <v/>
      </c>
      <c r="C424" s="104" t="str">
        <f t="shared" ca="1" si="165"/>
        <v/>
      </c>
      <c r="D424" s="180" t="str">
        <f t="shared" ca="1" si="166"/>
        <v/>
      </c>
      <c r="E424" s="181" t="str">
        <f t="shared" ca="1" si="167"/>
        <v/>
      </c>
      <c r="F424" s="197" t="str" cm="1">
        <f t="array" ref="F424">IF($A424="","",IFERROR(SUMPRODUCT($F$4:$F$33,$D$4:$D$33,--($A$4:$A$33=$B424)/$D424),0))</f>
        <v/>
      </c>
      <c r="G424" s="197" t="str">
        <f t="shared" si="168"/>
        <v/>
      </c>
      <c r="H424" s="197" t="str" cm="1">
        <f t="array" ref="H424">IF($A424="","",IFERROR(SUMPRODUCT($J$4:$J$33,$D$4:$D$33,--($A$4:$A$33=$B424)/$D424),0))</f>
        <v/>
      </c>
      <c r="I424" s="197" t="str">
        <f t="shared" si="169"/>
        <v/>
      </c>
      <c r="J424" s="198" t="str" cm="1">
        <f t="array" ref="J424">IF($A424="","",IFERROR(SUMPRODUCT($K$4:$K$33,$D$4:$D$33,--($A$4:$A$33=$B424)/$D424),0))</f>
        <v/>
      </c>
      <c r="K424" s="199" t="str">
        <f t="shared" si="170"/>
        <v/>
      </c>
    </row>
    <row r="425" spans="1:11" hidden="1">
      <c r="A425" s="196"/>
      <c r="B425" s="196" t="str">
        <f t="shared" si="164"/>
        <v/>
      </c>
      <c r="C425" s="104" t="str">
        <f t="shared" ca="1" si="165"/>
        <v/>
      </c>
      <c r="D425" s="180" t="str">
        <f t="shared" ca="1" si="166"/>
        <v/>
      </c>
      <c r="E425" s="181" t="str">
        <f t="shared" ca="1" si="167"/>
        <v/>
      </c>
      <c r="F425" s="197" t="str" cm="1">
        <f t="array" ref="F425">IF($A425="","",IFERROR(SUMPRODUCT($F$4:$F$33,$D$4:$D$33,--($A$4:$A$33=$B425)/$D425),0))</f>
        <v/>
      </c>
      <c r="G425" s="197" t="str">
        <f t="shared" si="168"/>
        <v/>
      </c>
      <c r="H425" s="197" t="str" cm="1">
        <f t="array" ref="H425">IF($A425="","",IFERROR(SUMPRODUCT($J$4:$J$33,$D$4:$D$33,--($A$4:$A$33=$B425)/$D425),0))</f>
        <v/>
      </c>
      <c r="I425" s="197" t="str">
        <f t="shared" si="169"/>
        <v/>
      </c>
      <c r="J425" s="198" t="str" cm="1">
        <f t="array" ref="J425">IF($A425="","",IFERROR(SUMPRODUCT($K$4:$K$33,$D$4:$D$33,--($A$4:$A$33=$B425)/$D425),0))</f>
        <v/>
      </c>
      <c r="K425" s="199" t="str">
        <f t="shared" si="170"/>
        <v/>
      </c>
    </row>
    <row r="426" spans="1:11" hidden="1">
      <c r="B426" s="196" t="str">
        <f t="shared" si="164"/>
        <v/>
      </c>
      <c r="C426" s="104" t="str">
        <f t="shared" ca="1" si="165"/>
        <v/>
      </c>
      <c r="D426" s="180" t="str">
        <f t="shared" ca="1" si="166"/>
        <v/>
      </c>
      <c r="E426" s="181" t="str">
        <f t="shared" ca="1" si="167"/>
        <v/>
      </c>
      <c r="F426" s="197" t="str" cm="1">
        <f t="array" ref="F426">IF($A426="","",IFERROR(SUMPRODUCT($F$4:$F$33,$D$4:$D$33,--($A$4:$A$33=$B426)/$D426),0))</f>
        <v/>
      </c>
      <c r="G426" s="197" t="str">
        <f t="shared" si="168"/>
        <v/>
      </c>
      <c r="H426" s="197" t="str" cm="1">
        <f t="array" ref="H426">IF($A426="","",IFERROR(SUMPRODUCT($J$4:$J$33,$D$4:$D$33,--($A$4:$A$33=$B426)/$D426),0))</f>
        <v/>
      </c>
      <c r="I426" s="197" t="str">
        <f t="shared" si="169"/>
        <v/>
      </c>
      <c r="J426" s="198" t="str" cm="1">
        <f t="array" ref="J426">IF($A426="","",IFERROR(SUMPRODUCT($K$4:$K$33,$D$4:$D$33,--($A$4:$A$33=$B426)/$D426),0))</f>
        <v/>
      </c>
      <c r="K426" s="199" t="str">
        <f t="shared" si="170"/>
        <v/>
      </c>
    </row>
    <row r="427" spans="1:11" hidden="1">
      <c r="B427" s="196" t="str">
        <f t="shared" si="164"/>
        <v/>
      </c>
      <c r="C427" s="104" t="str">
        <f t="shared" ca="1" si="165"/>
        <v/>
      </c>
      <c r="D427" s="180" t="str">
        <f t="shared" ca="1" si="166"/>
        <v/>
      </c>
      <c r="E427" s="181" t="str">
        <f t="shared" ca="1" si="167"/>
        <v/>
      </c>
      <c r="F427" s="197" t="str" cm="1">
        <f t="array" ref="F427">IF($A427="","",IFERROR(SUMPRODUCT($F$4:$F$33,$D$4:$D$33,--($A$4:$A$33=$B427)/$D427),0))</f>
        <v/>
      </c>
      <c r="G427" s="197" t="str">
        <f t="shared" si="168"/>
        <v/>
      </c>
      <c r="H427" s="197" t="str" cm="1">
        <f t="array" ref="H427">IF($A427="","",IFERROR(SUMPRODUCT($J$4:$J$33,$D$4:$D$33,--($A$4:$A$33=$B427)/$D427),0))</f>
        <v/>
      </c>
      <c r="I427" s="197" t="str">
        <f t="shared" si="169"/>
        <v/>
      </c>
      <c r="J427" s="198" t="str" cm="1">
        <f t="array" ref="J427">IF($A427="","",IFERROR(SUMPRODUCT($K$4:$K$33,$D$4:$D$33,--($A$4:$A$33=$B427)/$D427),0))</f>
        <v/>
      </c>
      <c r="K427" s="199" t="str">
        <f t="shared" si="170"/>
        <v/>
      </c>
    </row>
    <row r="428" spans="1:11">
      <c r="A428" s="241" t="s">
        <v>261</v>
      </c>
      <c r="B428" s="241"/>
      <c r="C428" s="241"/>
      <c r="D428" s="242">
        <f ca="1">SUM(D333:D427)</f>
        <v>17</v>
      </c>
      <c r="E428" s="242">
        <f ca="1">IFERROR(SUMPRODUCT(D333:D427,$E333:$E427)/$D428,0)</f>
        <v>987.41176470588232</v>
      </c>
      <c r="F428" s="243">
        <f ca="1">IFERROR(SUMPRODUCT(F333:F427,$D333:$D427)/$D428,0)</f>
        <v>0</v>
      </c>
      <c r="G428" s="243">
        <f ca="1">IFERROR(SUMPRODUCT(G333:G427,$D333:$D427)/$D428,0)</f>
        <v>0</v>
      </c>
      <c r="H428" s="243">
        <f ca="1">IFERROR(SUMPRODUCT(H333:H427,$D333:$D427)/$D428,0)</f>
        <v>0</v>
      </c>
      <c r="I428" s="243">
        <f ca="1">IFERROR(SUMPRODUCT(I333:I427,$D333:$D427)/$D428,0)</f>
        <v>0</v>
      </c>
      <c r="J428" s="244">
        <f ca="1">IFERROR(SUMPRODUCT(J333:J427,$D333:$D427)/$D428,0)</f>
        <v>0</v>
      </c>
      <c r="K428" s="245">
        <f ca="1">IFERROR(J428/$E428,0)</f>
        <v>0</v>
      </c>
    </row>
    <row r="429" spans="1:11">
      <c r="D429" s="202"/>
      <c r="E429" s="201"/>
      <c r="F429" s="203"/>
      <c r="G429" s="203"/>
      <c r="H429" s="203"/>
      <c r="I429" s="203"/>
      <c r="J429" s="204"/>
      <c r="K429" s="205"/>
    </row>
    <row r="430" spans="1:11">
      <c r="A430" s="191" t="s">
        <v>109</v>
      </c>
      <c r="B430" s="191"/>
      <c r="C430" s="191"/>
      <c r="D430" s="192"/>
      <c r="E430" s="192"/>
      <c r="F430" s="193"/>
      <c r="G430" s="193"/>
      <c r="H430" s="193"/>
      <c r="I430" s="193"/>
      <c r="J430" s="194"/>
      <c r="K430" s="195"/>
    </row>
    <row r="431" spans="1:11">
      <c r="A431" s="4" t="s">
        <v>24</v>
      </c>
      <c r="B431" s="196" t="str">
        <f t="shared" ref="B431:B438" si="171">IF($A431="","","4 Bedroom")</f>
        <v>4 Bedroom</v>
      </c>
      <c r="C431" s="104">
        <f t="shared" ref="C431:C438" ca="1" si="172">IF($A431="","",IFERROR(INDIRECT("'"&amp;$A431&amp;"'!$B$14"),0))</f>
        <v>4</v>
      </c>
      <c r="D431" s="180">
        <f t="shared" ref="D431:D438" ca="1" si="173">IF($A431="","",IFERROR(SUMIF(INDIRECT("'"&amp;$A431&amp;"'!A87:A92"),$B431,INDIRECT("'"&amp;$A431&amp;"'!F87:F92")),0))</f>
        <v>112</v>
      </c>
      <c r="E431" s="181">
        <f t="shared" ref="E431:E438" ca="1" si="174">IF($A431="","",IFERROR(SUMIF(INDIRECT("'"&amp;$A431&amp;"'!A87:A92"),$B431,INDIRECT("'"&amp;$A431&amp;"'!G87:G92")),0))</f>
        <v>1382.3928571428571</v>
      </c>
      <c r="F431" s="197">
        <f t="shared" ref="F431:F438" ca="1" si="175">IF($A431="","",IFERROR(SUMIF(INDIRECT("'"&amp;$A431&amp;"'!A87:A92"),$B431,INDIRECT("'"&amp;$A431&amp;"'!I87:I92")),0))</f>
        <v>922.21428571428555</v>
      </c>
      <c r="G431" s="197">
        <f t="shared" ref="G431:G438" ca="1" si="176">IF($A431="","",H431-F431)</f>
        <v>0</v>
      </c>
      <c r="H431" s="197">
        <f t="shared" ref="H431:H438" ca="1" si="177">IF($A431="","",IFERROR(SUMIF(INDIRECT("'"&amp;$A431&amp;"'!A87:A92"),$B431,INDIRECT("'"&amp;$A431&amp;"'!M87:M92")),0))</f>
        <v>922.21428571428555</v>
      </c>
      <c r="I431" s="197">
        <f t="shared" ref="I431:I438" ca="1" si="178">IF($A431="","",J431-H431)</f>
        <v>-60</v>
      </c>
      <c r="J431" s="198">
        <f t="shared" ref="J431:J438" ca="1" si="179">IF($A431="","",IFERROR(SUMIF(INDIRECT("'"&amp;$A431&amp;"'!A87:A92"),$B431,INDIRECT("'"&amp;$A431&amp;"'!V87:V92")),0))</f>
        <v>862.21428571428555</v>
      </c>
      <c r="K431" s="199">
        <f t="shared" ref="K431:K438" ca="1" si="180">IF($A431="","",IFERROR(J431/E431,0))</f>
        <v>0.62371147337690847</v>
      </c>
    </row>
    <row r="432" spans="1:11">
      <c r="A432" s="185" t="s">
        <v>25</v>
      </c>
      <c r="B432" s="196" t="str">
        <f t="shared" si="171"/>
        <v>4 Bedroom</v>
      </c>
      <c r="C432" s="104">
        <f t="shared" ca="1" si="172"/>
        <v>3</v>
      </c>
      <c r="D432" s="180">
        <f t="shared" ca="1" si="173"/>
        <v>156</v>
      </c>
      <c r="E432" s="181">
        <f t="shared" ca="1" si="174"/>
        <v>1348</v>
      </c>
      <c r="F432" s="197">
        <f t="shared" ca="1" si="175"/>
        <v>865</v>
      </c>
      <c r="G432" s="197">
        <f t="shared" ca="1" si="176"/>
        <v>0</v>
      </c>
      <c r="H432" s="197">
        <f t="shared" ca="1" si="177"/>
        <v>865</v>
      </c>
      <c r="I432" s="197">
        <f t="shared" ca="1" si="178"/>
        <v>-55</v>
      </c>
      <c r="J432" s="198">
        <f t="shared" ca="1" si="179"/>
        <v>810</v>
      </c>
      <c r="K432" s="199">
        <f t="shared" ca="1" si="180"/>
        <v>0.60089020771513357</v>
      </c>
    </row>
    <row r="433" spans="1:11">
      <c r="A433" s="185" t="s">
        <v>21</v>
      </c>
      <c r="B433" s="196" t="str">
        <f t="shared" si="171"/>
        <v>4 Bedroom</v>
      </c>
      <c r="C433" s="104">
        <f t="shared" ca="1" si="172"/>
        <v>3</v>
      </c>
      <c r="D433" s="180">
        <f t="shared" ca="1" si="173"/>
        <v>90</v>
      </c>
      <c r="E433" s="181">
        <f t="shared" ca="1" si="174"/>
        <v>1390.3999999999999</v>
      </c>
      <c r="F433" s="197">
        <f t="shared" ca="1" si="175"/>
        <v>0</v>
      </c>
      <c r="G433" s="197">
        <f t="shared" ca="1" si="176"/>
        <v>0</v>
      </c>
      <c r="H433" s="197">
        <f t="shared" ca="1" si="177"/>
        <v>0</v>
      </c>
      <c r="I433" s="197">
        <f t="shared" ca="1" si="178"/>
        <v>-45</v>
      </c>
      <c r="J433" s="198">
        <f t="shared" ca="1" si="179"/>
        <v>-45</v>
      </c>
      <c r="K433" s="199">
        <f t="shared" ca="1" si="180"/>
        <v>-3.2364787111622557E-2</v>
      </c>
    </row>
    <row r="434" spans="1:11">
      <c r="A434" s="4" t="s">
        <v>28</v>
      </c>
      <c r="B434" s="196" t="str">
        <f t="shared" si="171"/>
        <v>4 Bedroom</v>
      </c>
      <c r="C434" s="104">
        <f t="shared" ca="1" si="172"/>
        <v>4</v>
      </c>
      <c r="D434" s="180">
        <f t="shared" ca="1" si="173"/>
        <v>120</v>
      </c>
      <c r="E434" s="181">
        <f t="shared" ca="1" si="174"/>
        <v>1591.4</v>
      </c>
      <c r="F434" s="197">
        <f t="shared" ca="1" si="175"/>
        <v>843.5</v>
      </c>
      <c r="G434" s="197">
        <f t="shared" ca="1" si="176"/>
        <v>0</v>
      </c>
      <c r="H434" s="197">
        <f t="shared" ca="1" si="177"/>
        <v>843.5</v>
      </c>
      <c r="I434" s="197">
        <f t="shared" ca="1" si="178"/>
        <v>-51</v>
      </c>
      <c r="J434" s="198">
        <f t="shared" ca="1" si="179"/>
        <v>792.5</v>
      </c>
      <c r="K434" s="199">
        <f t="shared" ca="1" si="180"/>
        <v>0.49798919190649737</v>
      </c>
    </row>
    <row r="435" spans="1:11">
      <c r="A435" s="185" t="s">
        <v>23</v>
      </c>
      <c r="B435" s="196" t="str">
        <f t="shared" si="171"/>
        <v>4 Bedroom</v>
      </c>
      <c r="C435" s="104">
        <f t="shared" ca="1" si="172"/>
        <v>5</v>
      </c>
      <c r="D435" s="180">
        <f t="shared" ca="1" si="173"/>
        <v>476</v>
      </c>
      <c r="E435" s="181">
        <f t="shared" ca="1" si="174"/>
        <v>1801.75</v>
      </c>
      <c r="F435" s="197">
        <f t="shared" ca="1" si="175"/>
        <v>1050</v>
      </c>
      <c r="G435" s="197">
        <f t="shared" ca="1" si="176"/>
        <v>0</v>
      </c>
      <c r="H435" s="197">
        <f t="shared" ca="1" si="177"/>
        <v>1050</v>
      </c>
      <c r="I435" s="197">
        <f t="shared" ca="1" si="178"/>
        <v>-44</v>
      </c>
      <c r="J435" s="198">
        <f t="shared" ca="1" si="179"/>
        <v>1006</v>
      </c>
      <c r="K435" s="199">
        <f t="shared" ca="1" si="180"/>
        <v>0.55834605244900792</v>
      </c>
    </row>
    <row r="436" spans="1:11">
      <c r="A436" s="4" t="s">
        <v>26</v>
      </c>
      <c r="B436" s="196" t="str">
        <f t="shared" si="171"/>
        <v>4 Bedroom</v>
      </c>
      <c r="C436" s="104">
        <f t="shared" ca="1" si="172"/>
        <v>3</v>
      </c>
      <c r="D436" s="180">
        <f t="shared" ca="1" si="173"/>
        <v>146</v>
      </c>
      <c r="E436" s="181">
        <f t="shared" ca="1" si="174"/>
        <v>1408.8356164383561</v>
      </c>
      <c r="F436" s="197">
        <f t="shared" ca="1" si="175"/>
        <v>729.60273972602738</v>
      </c>
      <c r="G436" s="197">
        <f t="shared" ca="1" si="176"/>
        <v>0</v>
      </c>
      <c r="H436" s="197">
        <f t="shared" ca="1" si="177"/>
        <v>729.60273972602738</v>
      </c>
      <c r="I436" s="197">
        <f t="shared" ca="1" si="178"/>
        <v>-58</v>
      </c>
      <c r="J436" s="198">
        <f t="shared" ca="1" si="179"/>
        <v>671.60273972602738</v>
      </c>
      <c r="K436" s="199">
        <f t="shared" ca="1" si="180"/>
        <v>0.47670766687733973</v>
      </c>
    </row>
    <row r="437" spans="1:11">
      <c r="A437" s="185" t="s">
        <v>22</v>
      </c>
      <c r="B437" s="196" t="str">
        <f t="shared" si="171"/>
        <v>4 Bedroom</v>
      </c>
      <c r="C437" s="104">
        <f t="shared" ca="1" si="172"/>
        <v>3</v>
      </c>
      <c r="D437" s="180">
        <f t="shared" ca="1" si="173"/>
        <v>125</v>
      </c>
      <c r="E437" s="181">
        <f t="shared" ca="1" si="174"/>
        <v>1378.624</v>
      </c>
      <c r="F437" s="197">
        <f t="shared" ca="1" si="175"/>
        <v>983.40000000000009</v>
      </c>
      <c r="G437" s="197">
        <f t="shared" ca="1" si="176"/>
        <v>0</v>
      </c>
      <c r="H437" s="197">
        <f t="shared" ca="1" si="177"/>
        <v>983.40000000000009</v>
      </c>
      <c r="I437" s="197">
        <f t="shared" ca="1" si="178"/>
        <v>-45.000000000000227</v>
      </c>
      <c r="J437" s="198">
        <f t="shared" ca="1" si="179"/>
        <v>938.39999999999986</v>
      </c>
      <c r="K437" s="199">
        <f t="shared" ca="1" si="180"/>
        <v>0.68067870572396816</v>
      </c>
    </row>
    <row r="438" spans="1:11">
      <c r="A438" s="185" t="s">
        <v>27</v>
      </c>
      <c r="B438" s="196" t="str">
        <f t="shared" si="171"/>
        <v>4 Bedroom</v>
      </c>
      <c r="C438" s="104">
        <f t="shared" ca="1" si="172"/>
        <v>4</v>
      </c>
      <c r="D438" s="180">
        <f t="shared" ca="1" si="173"/>
        <v>96</v>
      </c>
      <c r="E438" s="181">
        <f t="shared" ca="1" si="174"/>
        <v>1414.5</v>
      </c>
      <c r="F438" s="197">
        <f t="shared" ca="1" si="175"/>
        <v>949</v>
      </c>
      <c r="G438" s="197">
        <f t="shared" ca="1" si="176"/>
        <v>0</v>
      </c>
      <c r="H438" s="197">
        <f t="shared" ca="1" si="177"/>
        <v>949</v>
      </c>
      <c r="I438" s="197">
        <f t="shared" ca="1" si="178"/>
        <v>-45</v>
      </c>
      <c r="J438" s="198">
        <f t="shared" ca="1" si="179"/>
        <v>904</v>
      </c>
      <c r="K438" s="199">
        <f t="shared" ca="1" si="180"/>
        <v>0.63909508660303993</v>
      </c>
    </row>
    <row r="439" spans="1:11" hidden="1">
      <c r="B439" s="196" t="str">
        <f t="shared" ref="B439:B478" si="181">IF($A439="","","4 Bedroom")</f>
        <v/>
      </c>
      <c r="C439" s="104" t="str">
        <f t="shared" ref="C439:C478" ca="1" si="182">IF($A439="","",IFERROR(INDIRECT("'"&amp;$A439&amp;"'!$B$14"),0))</f>
        <v/>
      </c>
      <c r="D439" s="180" t="str">
        <f t="shared" ref="D439:D478" ca="1" si="183">IF($A439="","",IFERROR(SUMIF(INDIRECT("'"&amp;$A439&amp;"'!A87:A92"),$B439,INDIRECT("'"&amp;$A439&amp;"'!F87:F92")),0))</f>
        <v/>
      </c>
      <c r="E439" s="181" t="str">
        <f t="shared" ref="E439:E478" ca="1" si="184">IF($A439="","",IFERROR(SUMIF(INDIRECT("'"&amp;$A439&amp;"'!A87:A92"),$B439,INDIRECT("'"&amp;$A439&amp;"'!G87:G92")),0))</f>
        <v/>
      </c>
      <c r="F439" s="197" t="str">
        <f t="shared" ref="F439:F478" ca="1" si="185">IF($A439="","",IFERROR(SUMIF(INDIRECT("'"&amp;$A439&amp;"'!A87:A92"),$B439,INDIRECT("'"&amp;$A439&amp;"'!I87:I92")),0))</f>
        <v/>
      </c>
      <c r="G439" s="197" t="str">
        <f t="shared" ref="G439:G478" si="186">IF($A439="","",H439-F439)</f>
        <v/>
      </c>
      <c r="H439" s="197" t="str">
        <f t="shared" ref="H439:H478" ca="1" si="187">IF($A439="","",IFERROR(SUMIF(INDIRECT("'"&amp;$A439&amp;"'!A87:A92"),$B439,INDIRECT("'"&amp;$A439&amp;"'!M87:M92")),0))</f>
        <v/>
      </c>
      <c r="I439" s="197" t="str">
        <f t="shared" ref="I439:I478" si="188">IF($A439="","",J439-H439)</f>
        <v/>
      </c>
      <c r="J439" s="198" t="str">
        <f t="shared" ref="J439:J478" ca="1" si="189">IF($A439="","",IFERROR(SUMIF(INDIRECT("'"&amp;$A439&amp;"'!A87:A92"),$B439,INDIRECT("'"&amp;$A439&amp;"'!V87:V92")),0))</f>
        <v/>
      </c>
      <c r="K439" s="199" t="str">
        <f t="shared" ref="K439:K478" si="190">IF($A439="","",IFERROR(J439/E439,0))</f>
        <v/>
      </c>
    </row>
    <row r="440" spans="1:11" hidden="1">
      <c r="B440" s="196" t="str">
        <f t="shared" si="181"/>
        <v/>
      </c>
      <c r="C440" s="104" t="str">
        <f t="shared" ca="1" si="182"/>
        <v/>
      </c>
      <c r="D440" s="180" t="str">
        <f t="shared" ca="1" si="183"/>
        <v/>
      </c>
      <c r="E440" s="181" t="str">
        <f t="shared" ca="1" si="184"/>
        <v/>
      </c>
      <c r="F440" s="197" t="str">
        <f t="shared" ca="1" si="185"/>
        <v/>
      </c>
      <c r="G440" s="197" t="str">
        <f t="shared" si="186"/>
        <v/>
      </c>
      <c r="H440" s="197" t="str">
        <f t="shared" ca="1" si="187"/>
        <v/>
      </c>
      <c r="I440" s="197" t="str">
        <f t="shared" si="188"/>
        <v/>
      </c>
      <c r="J440" s="198" t="str">
        <f t="shared" ca="1" si="189"/>
        <v/>
      </c>
      <c r="K440" s="199" t="str">
        <f t="shared" si="190"/>
        <v/>
      </c>
    </row>
    <row r="441" spans="1:11" hidden="1">
      <c r="A441" s="196"/>
      <c r="B441" s="196" t="str">
        <f t="shared" si="181"/>
        <v/>
      </c>
      <c r="C441" s="104" t="str">
        <f t="shared" ca="1" si="182"/>
        <v/>
      </c>
      <c r="D441" s="180" t="str">
        <f t="shared" ca="1" si="183"/>
        <v/>
      </c>
      <c r="E441" s="181" t="str">
        <f t="shared" ca="1" si="184"/>
        <v/>
      </c>
      <c r="F441" s="197" t="str">
        <f t="shared" ca="1" si="185"/>
        <v/>
      </c>
      <c r="G441" s="197" t="str">
        <f t="shared" si="186"/>
        <v/>
      </c>
      <c r="H441" s="197" t="str">
        <f t="shared" ca="1" si="187"/>
        <v/>
      </c>
      <c r="I441" s="197" t="str">
        <f t="shared" si="188"/>
        <v/>
      </c>
      <c r="J441" s="198" t="str">
        <f t="shared" ca="1" si="189"/>
        <v/>
      </c>
      <c r="K441" s="199" t="str">
        <f t="shared" si="190"/>
        <v/>
      </c>
    </row>
    <row r="442" spans="1:11" hidden="1">
      <c r="A442" s="196"/>
      <c r="B442" s="196" t="str">
        <f t="shared" si="181"/>
        <v/>
      </c>
      <c r="C442" s="104" t="str">
        <f t="shared" ca="1" si="182"/>
        <v/>
      </c>
      <c r="D442" s="180" t="str">
        <f t="shared" ca="1" si="183"/>
        <v/>
      </c>
      <c r="E442" s="181" t="str">
        <f t="shared" ca="1" si="184"/>
        <v/>
      </c>
      <c r="F442" s="197" t="str">
        <f t="shared" ca="1" si="185"/>
        <v/>
      </c>
      <c r="G442" s="197" t="str">
        <f t="shared" si="186"/>
        <v/>
      </c>
      <c r="H442" s="197" t="str">
        <f t="shared" ca="1" si="187"/>
        <v/>
      </c>
      <c r="I442" s="197" t="str">
        <f t="shared" si="188"/>
        <v/>
      </c>
      <c r="J442" s="198" t="str">
        <f t="shared" ca="1" si="189"/>
        <v/>
      </c>
      <c r="K442" s="199" t="str">
        <f t="shared" si="190"/>
        <v/>
      </c>
    </row>
    <row r="443" spans="1:11" hidden="1">
      <c r="A443" s="196"/>
      <c r="B443" s="196" t="str">
        <f t="shared" si="181"/>
        <v/>
      </c>
      <c r="C443" s="104" t="str">
        <f t="shared" ca="1" si="182"/>
        <v/>
      </c>
      <c r="D443" s="180" t="str">
        <f t="shared" ca="1" si="183"/>
        <v/>
      </c>
      <c r="E443" s="181" t="str">
        <f t="shared" ca="1" si="184"/>
        <v/>
      </c>
      <c r="F443" s="197" t="str">
        <f t="shared" ca="1" si="185"/>
        <v/>
      </c>
      <c r="G443" s="197" t="str">
        <f t="shared" si="186"/>
        <v/>
      </c>
      <c r="H443" s="197" t="str">
        <f t="shared" ca="1" si="187"/>
        <v/>
      </c>
      <c r="I443" s="197" t="str">
        <f t="shared" si="188"/>
        <v/>
      </c>
      <c r="J443" s="198" t="str">
        <f t="shared" ca="1" si="189"/>
        <v/>
      </c>
      <c r="K443" s="199" t="str">
        <f t="shared" si="190"/>
        <v/>
      </c>
    </row>
    <row r="444" spans="1:11" hidden="1">
      <c r="A444" s="196"/>
      <c r="B444" s="196" t="str">
        <f t="shared" si="181"/>
        <v/>
      </c>
      <c r="C444" s="104" t="str">
        <f t="shared" ca="1" si="182"/>
        <v/>
      </c>
      <c r="D444" s="180" t="str">
        <f t="shared" ca="1" si="183"/>
        <v/>
      </c>
      <c r="E444" s="181" t="str">
        <f t="shared" ca="1" si="184"/>
        <v/>
      </c>
      <c r="F444" s="197" t="str">
        <f t="shared" ca="1" si="185"/>
        <v/>
      </c>
      <c r="G444" s="197" t="str">
        <f t="shared" si="186"/>
        <v/>
      </c>
      <c r="H444" s="197" t="str">
        <f t="shared" ca="1" si="187"/>
        <v/>
      </c>
      <c r="I444" s="197" t="str">
        <f t="shared" si="188"/>
        <v/>
      </c>
      <c r="J444" s="198" t="str">
        <f t="shared" ca="1" si="189"/>
        <v/>
      </c>
      <c r="K444" s="199" t="str">
        <f t="shared" si="190"/>
        <v/>
      </c>
    </row>
    <row r="445" spans="1:11" hidden="1">
      <c r="A445" s="196"/>
      <c r="B445" s="196" t="str">
        <f t="shared" si="181"/>
        <v/>
      </c>
      <c r="C445" s="104" t="str">
        <f t="shared" ca="1" si="182"/>
        <v/>
      </c>
      <c r="D445" s="180" t="str">
        <f t="shared" ca="1" si="183"/>
        <v/>
      </c>
      <c r="E445" s="181" t="str">
        <f t="shared" ca="1" si="184"/>
        <v/>
      </c>
      <c r="F445" s="197" t="str">
        <f t="shared" ca="1" si="185"/>
        <v/>
      </c>
      <c r="G445" s="197" t="str">
        <f t="shared" si="186"/>
        <v/>
      </c>
      <c r="H445" s="197" t="str">
        <f t="shared" ca="1" si="187"/>
        <v/>
      </c>
      <c r="I445" s="197" t="str">
        <f t="shared" si="188"/>
        <v/>
      </c>
      <c r="J445" s="198" t="str">
        <f t="shared" ca="1" si="189"/>
        <v/>
      </c>
      <c r="K445" s="199" t="str">
        <f t="shared" si="190"/>
        <v/>
      </c>
    </row>
    <row r="446" spans="1:11" hidden="1">
      <c r="A446" s="196"/>
      <c r="B446" s="196" t="str">
        <f t="shared" si="181"/>
        <v/>
      </c>
      <c r="C446" s="104" t="str">
        <f t="shared" ca="1" si="182"/>
        <v/>
      </c>
      <c r="D446" s="180" t="str">
        <f t="shared" ca="1" si="183"/>
        <v/>
      </c>
      <c r="E446" s="181" t="str">
        <f t="shared" ca="1" si="184"/>
        <v/>
      </c>
      <c r="F446" s="197" t="str">
        <f t="shared" ca="1" si="185"/>
        <v/>
      </c>
      <c r="G446" s="197" t="str">
        <f t="shared" si="186"/>
        <v/>
      </c>
      <c r="H446" s="197" t="str">
        <f t="shared" ca="1" si="187"/>
        <v/>
      </c>
      <c r="I446" s="197" t="str">
        <f t="shared" si="188"/>
        <v/>
      </c>
      <c r="J446" s="198" t="str">
        <f t="shared" ca="1" si="189"/>
        <v/>
      </c>
      <c r="K446" s="199" t="str">
        <f t="shared" si="190"/>
        <v/>
      </c>
    </row>
    <row r="447" spans="1:11" hidden="1">
      <c r="A447" s="196"/>
      <c r="B447" s="196" t="str">
        <f t="shared" si="181"/>
        <v/>
      </c>
      <c r="C447" s="104" t="str">
        <f t="shared" ca="1" si="182"/>
        <v/>
      </c>
      <c r="D447" s="180" t="str">
        <f t="shared" ca="1" si="183"/>
        <v/>
      </c>
      <c r="E447" s="181" t="str">
        <f t="shared" ca="1" si="184"/>
        <v/>
      </c>
      <c r="F447" s="197" t="str">
        <f t="shared" ca="1" si="185"/>
        <v/>
      </c>
      <c r="G447" s="197" t="str">
        <f t="shared" si="186"/>
        <v/>
      </c>
      <c r="H447" s="197" t="str">
        <f t="shared" ca="1" si="187"/>
        <v/>
      </c>
      <c r="I447" s="197" t="str">
        <f t="shared" si="188"/>
        <v/>
      </c>
      <c r="J447" s="198" t="str">
        <f t="shared" ca="1" si="189"/>
        <v/>
      </c>
      <c r="K447" s="199" t="str">
        <f t="shared" si="190"/>
        <v/>
      </c>
    </row>
    <row r="448" spans="1:11" hidden="1">
      <c r="A448" s="196"/>
      <c r="B448" s="196" t="str">
        <f t="shared" si="181"/>
        <v/>
      </c>
      <c r="C448" s="104" t="str">
        <f t="shared" ca="1" si="182"/>
        <v/>
      </c>
      <c r="D448" s="180" t="str">
        <f t="shared" ca="1" si="183"/>
        <v/>
      </c>
      <c r="E448" s="181" t="str">
        <f t="shared" ca="1" si="184"/>
        <v/>
      </c>
      <c r="F448" s="197" t="str">
        <f t="shared" ca="1" si="185"/>
        <v/>
      </c>
      <c r="G448" s="197" t="str">
        <f t="shared" si="186"/>
        <v/>
      </c>
      <c r="H448" s="197" t="str">
        <f t="shared" ca="1" si="187"/>
        <v/>
      </c>
      <c r="I448" s="197" t="str">
        <f t="shared" si="188"/>
        <v/>
      </c>
      <c r="J448" s="198" t="str">
        <f t="shared" ca="1" si="189"/>
        <v/>
      </c>
      <c r="K448" s="199" t="str">
        <f t="shared" si="190"/>
        <v/>
      </c>
    </row>
    <row r="449" spans="1:11" hidden="1">
      <c r="A449" s="196"/>
      <c r="B449" s="196" t="str">
        <f t="shared" si="181"/>
        <v/>
      </c>
      <c r="C449" s="104" t="str">
        <f t="shared" ca="1" si="182"/>
        <v/>
      </c>
      <c r="D449" s="180" t="str">
        <f t="shared" ca="1" si="183"/>
        <v/>
      </c>
      <c r="E449" s="181" t="str">
        <f t="shared" ca="1" si="184"/>
        <v/>
      </c>
      <c r="F449" s="197" t="str">
        <f t="shared" ca="1" si="185"/>
        <v/>
      </c>
      <c r="G449" s="197" t="str">
        <f t="shared" si="186"/>
        <v/>
      </c>
      <c r="H449" s="197" t="str">
        <f t="shared" ca="1" si="187"/>
        <v/>
      </c>
      <c r="I449" s="197" t="str">
        <f t="shared" si="188"/>
        <v/>
      </c>
      <c r="J449" s="198" t="str">
        <f t="shared" ca="1" si="189"/>
        <v/>
      </c>
      <c r="K449" s="199" t="str">
        <f t="shared" si="190"/>
        <v/>
      </c>
    </row>
    <row r="450" spans="1:11" hidden="1">
      <c r="A450" s="196"/>
      <c r="B450" s="196" t="str">
        <f t="shared" si="181"/>
        <v/>
      </c>
      <c r="C450" s="104" t="str">
        <f t="shared" ca="1" si="182"/>
        <v/>
      </c>
      <c r="D450" s="180" t="str">
        <f t="shared" ca="1" si="183"/>
        <v/>
      </c>
      <c r="E450" s="181" t="str">
        <f t="shared" ca="1" si="184"/>
        <v/>
      </c>
      <c r="F450" s="197" t="str">
        <f t="shared" ca="1" si="185"/>
        <v/>
      </c>
      <c r="G450" s="197" t="str">
        <f t="shared" si="186"/>
        <v/>
      </c>
      <c r="H450" s="197" t="str">
        <f t="shared" ca="1" si="187"/>
        <v/>
      </c>
      <c r="I450" s="197" t="str">
        <f t="shared" si="188"/>
        <v/>
      </c>
      <c r="J450" s="198" t="str">
        <f t="shared" ca="1" si="189"/>
        <v/>
      </c>
      <c r="K450" s="199" t="str">
        <f t="shared" si="190"/>
        <v/>
      </c>
    </row>
    <row r="451" spans="1:11" hidden="1">
      <c r="A451" s="196"/>
      <c r="B451" s="196" t="str">
        <f t="shared" si="181"/>
        <v/>
      </c>
      <c r="C451" s="104" t="str">
        <f t="shared" ca="1" si="182"/>
        <v/>
      </c>
      <c r="D451" s="180" t="str">
        <f t="shared" ca="1" si="183"/>
        <v/>
      </c>
      <c r="E451" s="181" t="str">
        <f t="shared" ca="1" si="184"/>
        <v/>
      </c>
      <c r="F451" s="197" t="str">
        <f t="shared" ca="1" si="185"/>
        <v/>
      </c>
      <c r="G451" s="197" t="str">
        <f t="shared" si="186"/>
        <v/>
      </c>
      <c r="H451" s="197" t="str">
        <f t="shared" ca="1" si="187"/>
        <v/>
      </c>
      <c r="I451" s="197" t="str">
        <f t="shared" si="188"/>
        <v/>
      </c>
      <c r="J451" s="198" t="str">
        <f t="shared" ca="1" si="189"/>
        <v/>
      </c>
      <c r="K451" s="199" t="str">
        <f t="shared" si="190"/>
        <v/>
      </c>
    </row>
    <row r="452" spans="1:11" hidden="1">
      <c r="A452" s="196"/>
      <c r="B452" s="196" t="str">
        <f t="shared" si="181"/>
        <v/>
      </c>
      <c r="C452" s="104" t="str">
        <f t="shared" ca="1" si="182"/>
        <v/>
      </c>
      <c r="D452" s="180" t="str">
        <f t="shared" ca="1" si="183"/>
        <v/>
      </c>
      <c r="E452" s="181" t="str">
        <f t="shared" ca="1" si="184"/>
        <v/>
      </c>
      <c r="F452" s="197" t="str">
        <f t="shared" ca="1" si="185"/>
        <v/>
      </c>
      <c r="G452" s="197" t="str">
        <f t="shared" si="186"/>
        <v/>
      </c>
      <c r="H452" s="197" t="str">
        <f t="shared" ca="1" si="187"/>
        <v/>
      </c>
      <c r="I452" s="197" t="str">
        <f t="shared" si="188"/>
        <v/>
      </c>
      <c r="J452" s="198" t="str">
        <f t="shared" ca="1" si="189"/>
        <v/>
      </c>
      <c r="K452" s="199" t="str">
        <f t="shared" si="190"/>
        <v/>
      </c>
    </row>
    <row r="453" spans="1:11" hidden="1">
      <c r="A453" s="196"/>
      <c r="B453" s="196" t="str">
        <f t="shared" si="181"/>
        <v/>
      </c>
      <c r="C453" s="104" t="str">
        <f t="shared" ca="1" si="182"/>
        <v/>
      </c>
      <c r="D453" s="180" t="str">
        <f t="shared" ca="1" si="183"/>
        <v/>
      </c>
      <c r="E453" s="181" t="str">
        <f t="shared" ca="1" si="184"/>
        <v/>
      </c>
      <c r="F453" s="197" t="str">
        <f t="shared" ca="1" si="185"/>
        <v/>
      </c>
      <c r="G453" s="197" t="str">
        <f t="shared" si="186"/>
        <v/>
      </c>
      <c r="H453" s="197" t="str">
        <f t="shared" ca="1" si="187"/>
        <v/>
      </c>
      <c r="I453" s="197" t="str">
        <f t="shared" si="188"/>
        <v/>
      </c>
      <c r="J453" s="198" t="str">
        <f t="shared" ca="1" si="189"/>
        <v/>
      </c>
      <c r="K453" s="199" t="str">
        <f t="shared" si="190"/>
        <v/>
      </c>
    </row>
    <row r="454" spans="1:11" hidden="1">
      <c r="A454" s="196"/>
      <c r="B454" s="196" t="str">
        <f t="shared" si="181"/>
        <v/>
      </c>
      <c r="C454" s="104" t="str">
        <f t="shared" ca="1" si="182"/>
        <v/>
      </c>
      <c r="D454" s="180" t="str">
        <f t="shared" ca="1" si="183"/>
        <v/>
      </c>
      <c r="E454" s="181" t="str">
        <f t="shared" ca="1" si="184"/>
        <v/>
      </c>
      <c r="F454" s="197" t="str">
        <f t="shared" ca="1" si="185"/>
        <v/>
      </c>
      <c r="G454" s="197" t="str">
        <f t="shared" si="186"/>
        <v/>
      </c>
      <c r="H454" s="197" t="str">
        <f t="shared" ca="1" si="187"/>
        <v/>
      </c>
      <c r="I454" s="197" t="str">
        <f t="shared" si="188"/>
        <v/>
      </c>
      <c r="J454" s="198" t="str">
        <f t="shared" ca="1" si="189"/>
        <v/>
      </c>
      <c r="K454" s="199" t="str">
        <f t="shared" si="190"/>
        <v/>
      </c>
    </row>
    <row r="455" spans="1:11" hidden="1">
      <c r="A455" s="196"/>
      <c r="B455" s="196" t="str">
        <f t="shared" si="181"/>
        <v/>
      </c>
      <c r="C455" s="104" t="str">
        <f t="shared" ca="1" si="182"/>
        <v/>
      </c>
      <c r="D455" s="180" t="str">
        <f t="shared" ca="1" si="183"/>
        <v/>
      </c>
      <c r="E455" s="181" t="str">
        <f t="shared" ca="1" si="184"/>
        <v/>
      </c>
      <c r="F455" s="197" t="str">
        <f t="shared" ca="1" si="185"/>
        <v/>
      </c>
      <c r="G455" s="197" t="str">
        <f t="shared" si="186"/>
        <v/>
      </c>
      <c r="H455" s="197" t="str">
        <f t="shared" ca="1" si="187"/>
        <v/>
      </c>
      <c r="I455" s="197" t="str">
        <f t="shared" si="188"/>
        <v/>
      </c>
      <c r="J455" s="198" t="str">
        <f t="shared" ca="1" si="189"/>
        <v/>
      </c>
      <c r="K455" s="199" t="str">
        <f t="shared" si="190"/>
        <v/>
      </c>
    </row>
    <row r="456" spans="1:11" hidden="1">
      <c r="A456" s="196"/>
      <c r="B456" s="196" t="str">
        <f t="shared" si="181"/>
        <v/>
      </c>
      <c r="C456" s="104" t="str">
        <f t="shared" ca="1" si="182"/>
        <v/>
      </c>
      <c r="D456" s="180" t="str">
        <f t="shared" ca="1" si="183"/>
        <v/>
      </c>
      <c r="E456" s="181" t="str">
        <f t="shared" ca="1" si="184"/>
        <v/>
      </c>
      <c r="F456" s="197" t="str">
        <f t="shared" ca="1" si="185"/>
        <v/>
      </c>
      <c r="G456" s="197" t="str">
        <f t="shared" si="186"/>
        <v/>
      </c>
      <c r="H456" s="197" t="str">
        <f t="shared" ca="1" si="187"/>
        <v/>
      </c>
      <c r="I456" s="197" t="str">
        <f t="shared" si="188"/>
        <v/>
      </c>
      <c r="J456" s="198" t="str">
        <f t="shared" ca="1" si="189"/>
        <v/>
      </c>
      <c r="K456" s="199" t="str">
        <f t="shared" si="190"/>
        <v/>
      </c>
    </row>
    <row r="457" spans="1:11" hidden="1">
      <c r="A457" s="196"/>
      <c r="B457" s="196" t="str">
        <f t="shared" si="181"/>
        <v/>
      </c>
      <c r="C457" s="104" t="str">
        <f t="shared" ca="1" si="182"/>
        <v/>
      </c>
      <c r="D457" s="180" t="str">
        <f t="shared" ca="1" si="183"/>
        <v/>
      </c>
      <c r="E457" s="181" t="str">
        <f t="shared" ca="1" si="184"/>
        <v/>
      </c>
      <c r="F457" s="197" t="str">
        <f t="shared" ca="1" si="185"/>
        <v/>
      </c>
      <c r="G457" s="197" t="str">
        <f t="shared" si="186"/>
        <v/>
      </c>
      <c r="H457" s="197" t="str">
        <f t="shared" ca="1" si="187"/>
        <v/>
      </c>
      <c r="I457" s="197" t="str">
        <f t="shared" si="188"/>
        <v/>
      </c>
      <c r="J457" s="198" t="str">
        <f t="shared" ca="1" si="189"/>
        <v/>
      </c>
      <c r="K457" s="199" t="str">
        <f t="shared" si="190"/>
        <v/>
      </c>
    </row>
    <row r="458" spans="1:11" hidden="1">
      <c r="A458" s="196"/>
      <c r="B458" s="196" t="str">
        <f t="shared" si="181"/>
        <v/>
      </c>
      <c r="C458" s="104" t="str">
        <f t="shared" ca="1" si="182"/>
        <v/>
      </c>
      <c r="D458" s="180" t="str">
        <f t="shared" ca="1" si="183"/>
        <v/>
      </c>
      <c r="E458" s="181" t="str">
        <f t="shared" ca="1" si="184"/>
        <v/>
      </c>
      <c r="F458" s="197" t="str">
        <f t="shared" ca="1" si="185"/>
        <v/>
      </c>
      <c r="G458" s="197" t="str">
        <f t="shared" si="186"/>
        <v/>
      </c>
      <c r="H458" s="197" t="str">
        <f t="shared" ca="1" si="187"/>
        <v/>
      </c>
      <c r="I458" s="197" t="str">
        <f t="shared" si="188"/>
        <v/>
      </c>
      <c r="J458" s="198" t="str">
        <f t="shared" ca="1" si="189"/>
        <v/>
      </c>
      <c r="K458" s="199" t="str">
        <f t="shared" si="190"/>
        <v/>
      </c>
    </row>
    <row r="459" spans="1:11" hidden="1">
      <c r="A459" s="196"/>
      <c r="B459" s="196" t="str">
        <f t="shared" si="181"/>
        <v/>
      </c>
      <c r="C459" s="104" t="str">
        <f t="shared" ca="1" si="182"/>
        <v/>
      </c>
      <c r="D459" s="180" t="str">
        <f t="shared" ca="1" si="183"/>
        <v/>
      </c>
      <c r="E459" s="181" t="str">
        <f t="shared" ca="1" si="184"/>
        <v/>
      </c>
      <c r="F459" s="197" t="str">
        <f t="shared" ca="1" si="185"/>
        <v/>
      </c>
      <c r="G459" s="197" t="str">
        <f t="shared" si="186"/>
        <v/>
      </c>
      <c r="H459" s="197" t="str">
        <f t="shared" ca="1" si="187"/>
        <v/>
      </c>
      <c r="I459" s="197" t="str">
        <f t="shared" si="188"/>
        <v/>
      </c>
      <c r="J459" s="198" t="str">
        <f t="shared" ca="1" si="189"/>
        <v/>
      </c>
      <c r="K459" s="199" t="str">
        <f t="shared" si="190"/>
        <v/>
      </c>
    </row>
    <row r="460" spans="1:11" hidden="1">
      <c r="A460" s="196"/>
      <c r="B460" s="196" t="str">
        <f t="shared" si="181"/>
        <v/>
      </c>
      <c r="C460" s="104" t="str">
        <f t="shared" ca="1" si="182"/>
        <v/>
      </c>
      <c r="D460" s="180" t="str">
        <f t="shared" ca="1" si="183"/>
        <v/>
      </c>
      <c r="E460" s="181" t="str">
        <f t="shared" ca="1" si="184"/>
        <v/>
      </c>
      <c r="F460" s="197" t="str">
        <f t="shared" ca="1" si="185"/>
        <v/>
      </c>
      <c r="G460" s="197" t="str">
        <f t="shared" si="186"/>
        <v/>
      </c>
      <c r="H460" s="197" t="str">
        <f t="shared" ca="1" si="187"/>
        <v/>
      </c>
      <c r="I460" s="197" t="str">
        <f t="shared" si="188"/>
        <v/>
      </c>
      <c r="J460" s="198" t="str">
        <f t="shared" ca="1" si="189"/>
        <v/>
      </c>
      <c r="K460" s="199" t="str">
        <f t="shared" si="190"/>
        <v/>
      </c>
    </row>
    <row r="461" spans="1:11" hidden="1">
      <c r="A461" s="196"/>
      <c r="B461" s="196" t="str">
        <f t="shared" si="181"/>
        <v/>
      </c>
      <c r="C461" s="104" t="str">
        <f t="shared" ca="1" si="182"/>
        <v/>
      </c>
      <c r="D461" s="180" t="str">
        <f t="shared" ca="1" si="183"/>
        <v/>
      </c>
      <c r="E461" s="181" t="str">
        <f t="shared" ca="1" si="184"/>
        <v/>
      </c>
      <c r="F461" s="197" t="str">
        <f t="shared" ca="1" si="185"/>
        <v/>
      </c>
      <c r="G461" s="197" t="str">
        <f t="shared" si="186"/>
        <v/>
      </c>
      <c r="H461" s="197" t="str">
        <f t="shared" ca="1" si="187"/>
        <v/>
      </c>
      <c r="I461" s="197" t="str">
        <f t="shared" si="188"/>
        <v/>
      </c>
      <c r="J461" s="198" t="str">
        <f t="shared" ca="1" si="189"/>
        <v/>
      </c>
      <c r="K461" s="199" t="str">
        <f t="shared" si="190"/>
        <v/>
      </c>
    </row>
    <row r="462" spans="1:11" hidden="1">
      <c r="A462" s="196"/>
      <c r="B462" s="196" t="str">
        <f t="shared" si="181"/>
        <v/>
      </c>
      <c r="C462" s="104" t="str">
        <f t="shared" ca="1" si="182"/>
        <v/>
      </c>
      <c r="D462" s="180" t="str">
        <f t="shared" ca="1" si="183"/>
        <v/>
      </c>
      <c r="E462" s="181" t="str">
        <f t="shared" ca="1" si="184"/>
        <v/>
      </c>
      <c r="F462" s="197" t="str">
        <f t="shared" ca="1" si="185"/>
        <v/>
      </c>
      <c r="G462" s="197" t="str">
        <f t="shared" si="186"/>
        <v/>
      </c>
      <c r="H462" s="197" t="str">
        <f t="shared" ca="1" si="187"/>
        <v/>
      </c>
      <c r="I462" s="197" t="str">
        <f t="shared" si="188"/>
        <v/>
      </c>
      <c r="J462" s="198" t="str">
        <f t="shared" ca="1" si="189"/>
        <v/>
      </c>
      <c r="K462" s="199" t="str">
        <f t="shared" si="190"/>
        <v/>
      </c>
    </row>
    <row r="463" spans="1:11" hidden="1">
      <c r="A463" s="196"/>
      <c r="B463" s="196" t="str">
        <f t="shared" si="181"/>
        <v/>
      </c>
      <c r="C463" s="104" t="str">
        <f t="shared" ca="1" si="182"/>
        <v/>
      </c>
      <c r="D463" s="180" t="str">
        <f t="shared" ca="1" si="183"/>
        <v/>
      </c>
      <c r="E463" s="181" t="str">
        <f t="shared" ca="1" si="184"/>
        <v/>
      </c>
      <c r="F463" s="197" t="str">
        <f t="shared" ca="1" si="185"/>
        <v/>
      </c>
      <c r="G463" s="197" t="str">
        <f t="shared" si="186"/>
        <v/>
      </c>
      <c r="H463" s="197" t="str">
        <f t="shared" ca="1" si="187"/>
        <v/>
      </c>
      <c r="I463" s="197" t="str">
        <f t="shared" si="188"/>
        <v/>
      </c>
      <c r="J463" s="198" t="str">
        <f t="shared" ca="1" si="189"/>
        <v/>
      </c>
      <c r="K463" s="199" t="str">
        <f t="shared" si="190"/>
        <v/>
      </c>
    </row>
    <row r="464" spans="1:11" hidden="1">
      <c r="A464" s="196"/>
      <c r="B464" s="196" t="str">
        <f t="shared" si="181"/>
        <v/>
      </c>
      <c r="C464" s="104" t="str">
        <f t="shared" ca="1" si="182"/>
        <v/>
      </c>
      <c r="D464" s="180" t="str">
        <f t="shared" ca="1" si="183"/>
        <v/>
      </c>
      <c r="E464" s="181" t="str">
        <f t="shared" ca="1" si="184"/>
        <v/>
      </c>
      <c r="F464" s="197" t="str">
        <f t="shared" ca="1" si="185"/>
        <v/>
      </c>
      <c r="G464" s="197" t="str">
        <f t="shared" si="186"/>
        <v/>
      </c>
      <c r="H464" s="197" t="str">
        <f t="shared" ca="1" si="187"/>
        <v/>
      </c>
      <c r="I464" s="197" t="str">
        <f t="shared" si="188"/>
        <v/>
      </c>
      <c r="J464" s="198" t="str">
        <f t="shared" ca="1" si="189"/>
        <v/>
      </c>
      <c r="K464" s="199" t="str">
        <f t="shared" si="190"/>
        <v/>
      </c>
    </row>
    <row r="465" spans="1:11" hidden="1">
      <c r="A465" s="196"/>
      <c r="B465" s="196" t="str">
        <f t="shared" si="181"/>
        <v/>
      </c>
      <c r="C465" s="104" t="str">
        <f t="shared" ca="1" si="182"/>
        <v/>
      </c>
      <c r="D465" s="180" t="str">
        <f t="shared" ca="1" si="183"/>
        <v/>
      </c>
      <c r="E465" s="181" t="str">
        <f t="shared" ca="1" si="184"/>
        <v/>
      </c>
      <c r="F465" s="197" t="str">
        <f t="shared" ca="1" si="185"/>
        <v/>
      </c>
      <c r="G465" s="197" t="str">
        <f t="shared" si="186"/>
        <v/>
      </c>
      <c r="H465" s="197" t="str">
        <f t="shared" ca="1" si="187"/>
        <v/>
      </c>
      <c r="I465" s="197" t="str">
        <f t="shared" si="188"/>
        <v/>
      </c>
      <c r="J465" s="198" t="str">
        <f t="shared" ca="1" si="189"/>
        <v/>
      </c>
      <c r="K465" s="199" t="str">
        <f t="shared" si="190"/>
        <v/>
      </c>
    </row>
    <row r="466" spans="1:11" hidden="1">
      <c r="A466" s="196"/>
      <c r="B466" s="196" t="str">
        <f t="shared" si="181"/>
        <v/>
      </c>
      <c r="C466" s="104" t="str">
        <f t="shared" ca="1" si="182"/>
        <v/>
      </c>
      <c r="D466" s="180" t="str">
        <f t="shared" ca="1" si="183"/>
        <v/>
      </c>
      <c r="E466" s="181" t="str">
        <f t="shared" ca="1" si="184"/>
        <v/>
      </c>
      <c r="F466" s="197" t="str">
        <f t="shared" ca="1" si="185"/>
        <v/>
      </c>
      <c r="G466" s="197" t="str">
        <f t="shared" si="186"/>
        <v/>
      </c>
      <c r="H466" s="197" t="str">
        <f t="shared" ca="1" si="187"/>
        <v/>
      </c>
      <c r="I466" s="197" t="str">
        <f t="shared" si="188"/>
        <v/>
      </c>
      <c r="J466" s="198" t="str">
        <f t="shared" ca="1" si="189"/>
        <v/>
      </c>
      <c r="K466" s="199" t="str">
        <f t="shared" si="190"/>
        <v/>
      </c>
    </row>
    <row r="467" spans="1:11" hidden="1">
      <c r="A467" s="196"/>
      <c r="B467" s="196" t="str">
        <f t="shared" si="181"/>
        <v/>
      </c>
      <c r="C467" s="104" t="str">
        <f t="shared" ca="1" si="182"/>
        <v/>
      </c>
      <c r="D467" s="180" t="str">
        <f t="shared" ca="1" si="183"/>
        <v/>
      </c>
      <c r="E467" s="181" t="str">
        <f t="shared" ca="1" si="184"/>
        <v/>
      </c>
      <c r="F467" s="197" t="str">
        <f t="shared" ca="1" si="185"/>
        <v/>
      </c>
      <c r="G467" s="197" t="str">
        <f t="shared" si="186"/>
        <v/>
      </c>
      <c r="H467" s="197" t="str">
        <f t="shared" ca="1" si="187"/>
        <v/>
      </c>
      <c r="I467" s="197" t="str">
        <f t="shared" si="188"/>
        <v/>
      </c>
      <c r="J467" s="198" t="str">
        <f t="shared" ca="1" si="189"/>
        <v/>
      </c>
      <c r="K467" s="199" t="str">
        <f t="shared" si="190"/>
        <v/>
      </c>
    </row>
    <row r="468" spans="1:11" hidden="1">
      <c r="A468" s="196"/>
      <c r="B468" s="196" t="str">
        <f t="shared" si="181"/>
        <v/>
      </c>
      <c r="C468" s="104" t="str">
        <f t="shared" ca="1" si="182"/>
        <v/>
      </c>
      <c r="D468" s="180" t="str">
        <f t="shared" ca="1" si="183"/>
        <v/>
      </c>
      <c r="E468" s="181" t="str">
        <f t="shared" ca="1" si="184"/>
        <v/>
      </c>
      <c r="F468" s="197" t="str">
        <f t="shared" ca="1" si="185"/>
        <v/>
      </c>
      <c r="G468" s="197" t="str">
        <f t="shared" si="186"/>
        <v/>
      </c>
      <c r="H468" s="197" t="str">
        <f t="shared" ca="1" si="187"/>
        <v/>
      </c>
      <c r="I468" s="197" t="str">
        <f t="shared" si="188"/>
        <v/>
      </c>
      <c r="J468" s="198" t="str">
        <f t="shared" ca="1" si="189"/>
        <v/>
      </c>
      <c r="K468" s="199" t="str">
        <f t="shared" si="190"/>
        <v/>
      </c>
    </row>
    <row r="469" spans="1:11" hidden="1">
      <c r="A469" s="196"/>
      <c r="B469" s="196" t="str">
        <f t="shared" si="181"/>
        <v/>
      </c>
      <c r="C469" s="104" t="str">
        <f t="shared" ca="1" si="182"/>
        <v/>
      </c>
      <c r="D469" s="180" t="str">
        <f t="shared" ca="1" si="183"/>
        <v/>
      </c>
      <c r="E469" s="181" t="str">
        <f t="shared" ca="1" si="184"/>
        <v/>
      </c>
      <c r="F469" s="197" t="str">
        <f t="shared" ca="1" si="185"/>
        <v/>
      </c>
      <c r="G469" s="197" t="str">
        <f t="shared" si="186"/>
        <v/>
      </c>
      <c r="H469" s="197" t="str">
        <f t="shared" ca="1" si="187"/>
        <v/>
      </c>
      <c r="I469" s="197" t="str">
        <f t="shared" si="188"/>
        <v/>
      </c>
      <c r="J469" s="198" t="str">
        <f t="shared" ca="1" si="189"/>
        <v/>
      </c>
      <c r="K469" s="199" t="str">
        <f t="shared" si="190"/>
        <v/>
      </c>
    </row>
    <row r="470" spans="1:11" hidden="1">
      <c r="A470" s="196"/>
      <c r="B470" s="196" t="str">
        <f t="shared" si="181"/>
        <v/>
      </c>
      <c r="C470" s="104" t="str">
        <f t="shared" ca="1" si="182"/>
        <v/>
      </c>
      <c r="D470" s="180" t="str">
        <f t="shared" ca="1" si="183"/>
        <v/>
      </c>
      <c r="E470" s="181" t="str">
        <f t="shared" ca="1" si="184"/>
        <v/>
      </c>
      <c r="F470" s="197" t="str">
        <f t="shared" ca="1" si="185"/>
        <v/>
      </c>
      <c r="G470" s="197" t="str">
        <f t="shared" si="186"/>
        <v/>
      </c>
      <c r="H470" s="197" t="str">
        <f t="shared" ca="1" si="187"/>
        <v/>
      </c>
      <c r="I470" s="197" t="str">
        <f t="shared" si="188"/>
        <v/>
      </c>
      <c r="J470" s="198" t="str">
        <f t="shared" ca="1" si="189"/>
        <v/>
      </c>
      <c r="K470" s="199" t="str">
        <f t="shared" si="190"/>
        <v/>
      </c>
    </row>
    <row r="471" spans="1:11" hidden="1">
      <c r="A471" s="196"/>
      <c r="B471" s="196" t="str">
        <f t="shared" si="181"/>
        <v/>
      </c>
      <c r="C471" s="104" t="str">
        <f t="shared" ca="1" si="182"/>
        <v/>
      </c>
      <c r="D471" s="180" t="str">
        <f t="shared" ca="1" si="183"/>
        <v/>
      </c>
      <c r="E471" s="181" t="str">
        <f t="shared" ca="1" si="184"/>
        <v/>
      </c>
      <c r="F471" s="197" t="str">
        <f t="shared" ca="1" si="185"/>
        <v/>
      </c>
      <c r="G471" s="197" t="str">
        <f t="shared" si="186"/>
        <v/>
      </c>
      <c r="H471" s="197" t="str">
        <f t="shared" ca="1" si="187"/>
        <v/>
      </c>
      <c r="I471" s="197" t="str">
        <f t="shared" si="188"/>
        <v/>
      </c>
      <c r="J471" s="198" t="str">
        <f t="shared" ca="1" si="189"/>
        <v/>
      </c>
      <c r="K471" s="199" t="str">
        <f t="shared" si="190"/>
        <v/>
      </c>
    </row>
    <row r="472" spans="1:11" hidden="1">
      <c r="A472" s="196"/>
      <c r="B472" s="196" t="str">
        <f t="shared" si="181"/>
        <v/>
      </c>
      <c r="C472" s="104" t="str">
        <f t="shared" ca="1" si="182"/>
        <v/>
      </c>
      <c r="D472" s="180" t="str">
        <f t="shared" ca="1" si="183"/>
        <v/>
      </c>
      <c r="E472" s="181" t="str">
        <f t="shared" ca="1" si="184"/>
        <v/>
      </c>
      <c r="F472" s="197" t="str">
        <f t="shared" ca="1" si="185"/>
        <v/>
      </c>
      <c r="G472" s="197" t="str">
        <f t="shared" si="186"/>
        <v/>
      </c>
      <c r="H472" s="197" t="str">
        <f t="shared" ca="1" si="187"/>
        <v/>
      </c>
      <c r="I472" s="197" t="str">
        <f t="shared" si="188"/>
        <v/>
      </c>
      <c r="J472" s="198" t="str">
        <f t="shared" ca="1" si="189"/>
        <v/>
      </c>
      <c r="K472" s="199" t="str">
        <f t="shared" si="190"/>
        <v/>
      </c>
    </row>
    <row r="473" spans="1:11" hidden="1">
      <c r="A473" s="196"/>
      <c r="B473" s="196" t="str">
        <f t="shared" si="181"/>
        <v/>
      </c>
      <c r="C473" s="104" t="str">
        <f t="shared" ca="1" si="182"/>
        <v/>
      </c>
      <c r="D473" s="180" t="str">
        <f t="shared" ca="1" si="183"/>
        <v/>
      </c>
      <c r="E473" s="181" t="str">
        <f t="shared" ca="1" si="184"/>
        <v/>
      </c>
      <c r="F473" s="197" t="str">
        <f t="shared" ca="1" si="185"/>
        <v/>
      </c>
      <c r="G473" s="197" t="str">
        <f t="shared" si="186"/>
        <v/>
      </c>
      <c r="H473" s="197" t="str">
        <f t="shared" ca="1" si="187"/>
        <v/>
      </c>
      <c r="I473" s="197" t="str">
        <f t="shared" si="188"/>
        <v/>
      </c>
      <c r="J473" s="198" t="str">
        <f t="shared" ca="1" si="189"/>
        <v/>
      </c>
      <c r="K473" s="199" t="str">
        <f t="shared" si="190"/>
        <v/>
      </c>
    </row>
    <row r="474" spans="1:11" hidden="1">
      <c r="A474" s="196"/>
      <c r="B474" s="196" t="str">
        <f t="shared" si="181"/>
        <v/>
      </c>
      <c r="C474" s="104" t="str">
        <f t="shared" ca="1" si="182"/>
        <v/>
      </c>
      <c r="D474" s="180" t="str">
        <f t="shared" ca="1" si="183"/>
        <v/>
      </c>
      <c r="E474" s="181" t="str">
        <f t="shared" ca="1" si="184"/>
        <v/>
      </c>
      <c r="F474" s="197" t="str">
        <f t="shared" ca="1" si="185"/>
        <v/>
      </c>
      <c r="G474" s="197" t="str">
        <f t="shared" si="186"/>
        <v/>
      </c>
      <c r="H474" s="197" t="str">
        <f t="shared" ca="1" si="187"/>
        <v/>
      </c>
      <c r="I474" s="197" t="str">
        <f t="shared" si="188"/>
        <v/>
      </c>
      <c r="J474" s="198" t="str">
        <f t="shared" ca="1" si="189"/>
        <v/>
      </c>
      <c r="K474" s="199" t="str">
        <f t="shared" si="190"/>
        <v/>
      </c>
    </row>
    <row r="475" spans="1:11" hidden="1">
      <c r="A475" s="196"/>
      <c r="B475" s="196" t="str">
        <f t="shared" si="181"/>
        <v/>
      </c>
      <c r="C475" s="104" t="str">
        <f t="shared" ca="1" si="182"/>
        <v/>
      </c>
      <c r="D475" s="180" t="str">
        <f t="shared" ca="1" si="183"/>
        <v/>
      </c>
      <c r="E475" s="181" t="str">
        <f t="shared" ca="1" si="184"/>
        <v/>
      </c>
      <c r="F475" s="197" t="str">
        <f t="shared" ca="1" si="185"/>
        <v/>
      </c>
      <c r="G475" s="197" t="str">
        <f t="shared" si="186"/>
        <v/>
      </c>
      <c r="H475" s="197" t="str">
        <f t="shared" ca="1" si="187"/>
        <v/>
      </c>
      <c r="I475" s="197" t="str">
        <f t="shared" si="188"/>
        <v/>
      </c>
      <c r="J475" s="198" t="str">
        <f t="shared" ca="1" si="189"/>
        <v/>
      </c>
      <c r="K475" s="199" t="str">
        <f t="shared" si="190"/>
        <v/>
      </c>
    </row>
    <row r="476" spans="1:11" hidden="1">
      <c r="A476" s="196"/>
      <c r="B476" s="196" t="str">
        <f t="shared" si="181"/>
        <v/>
      </c>
      <c r="C476" s="104" t="str">
        <f t="shared" ca="1" si="182"/>
        <v/>
      </c>
      <c r="D476" s="180" t="str">
        <f t="shared" ca="1" si="183"/>
        <v/>
      </c>
      <c r="E476" s="181" t="str">
        <f t="shared" ca="1" si="184"/>
        <v/>
      </c>
      <c r="F476" s="197" t="str">
        <f t="shared" ca="1" si="185"/>
        <v/>
      </c>
      <c r="G476" s="197" t="str">
        <f t="shared" si="186"/>
        <v/>
      </c>
      <c r="H476" s="197" t="str">
        <f t="shared" ca="1" si="187"/>
        <v/>
      </c>
      <c r="I476" s="197" t="str">
        <f t="shared" si="188"/>
        <v/>
      </c>
      <c r="J476" s="198" t="str">
        <f t="shared" ca="1" si="189"/>
        <v/>
      </c>
      <c r="K476" s="199" t="str">
        <f t="shared" si="190"/>
        <v/>
      </c>
    </row>
    <row r="477" spans="1:11" hidden="1">
      <c r="A477" s="196"/>
      <c r="B477" s="196" t="str">
        <f t="shared" si="181"/>
        <v/>
      </c>
      <c r="C477" s="104" t="str">
        <f t="shared" ca="1" si="182"/>
        <v/>
      </c>
      <c r="D477" s="180" t="str">
        <f t="shared" ca="1" si="183"/>
        <v/>
      </c>
      <c r="E477" s="181" t="str">
        <f t="shared" ca="1" si="184"/>
        <v/>
      </c>
      <c r="F477" s="197" t="str">
        <f t="shared" ca="1" si="185"/>
        <v/>
      </c>
      <c r="G477" s="197" t="str">
        <f t="shared" si="186"/>
        <v/>
      </c>
      <c r="H477" s="197" t="str">
        <f t="shared" ca="1" si="187"/>
        <v/>
      </c>
      <c r="I477" s="197" t="str">
        <f t="shared" si="188"/>
        <v/>
      </c>
      <c r="J477" s="198" t="str">
        <f t="shared" ca="1" si="189"/>
        <v/>
      </c>
      <c r="K477" s="199" t="str">
        <f t="shared" si="190"/>
        <v/>
      </c>
    </row>
    <row r="478" spans="1:11" hidden="1">
      <c r="A478" s="196"/>
      <c r="B478" s="196" t="str">
        <f t="shared" si="181"/>
        <v/>
      </c>
      <c r="C478" s="104" t="str">
        <f t="shared" ca="1" si="182"/>
        <v/>
      </c>
      <c r="D478" s="180" t="str">
        <f t="shared" ca="1" si="183"/>
        <v/>
      </c>
      <c r="E478" s="181" t="str">
        <f t="shared" ca="1" si="184"/>
        <v/>
      </c>
      <c r="F478" s="197" t="str">
        <f t="shared" ca="1" si="185"/>
        <v/>
      </c>
      <c r="G478" s="197" t="str">
        <f t="shared" si="186"/>
        <v/>
      </c>
      <c r="H478" s="197" t="str">
        <f t="shared" ca="1" si="187"/>
        <v/>
      </c>
      <c r="I478" s="197" t="str">
        <f t="shared" si="188"/>
        <v/>
      </c>
      <c r="J478" s="198" t="str">
        <f t="shared" ca="1" si="189"/>
        <v/>
      </c>
      <c r="K478" s="199" t="str">
        <f t="shared" si="190"/>
        <v/>
      </c>
    </row>
    <row r="479" spans="1:11" hidden="1">
      <c r="A479" s="196"/>
      <c r="B479" s="196" t="str">
        <f t="shared" ref="B479:B480" si="191">IF($A479="","","4 Bedroom")</f>
        <v/>
      </c>
      <c r="C479" s="104" t="str">
        <f t="shared" ref="C479:C480" ca="1" si="192">IF($A479="","",IFERROR(INDIRECT("'"&amp;$A479&amp;"'!$B$14"),0))</f>
        <v/>
      </c>
      <c r="D479" s="180" t="str">
        <f t="shared" ref="D479:D480" ca="1" si="193">IF($A479="","",IFERROR(SUMIF(INDIRECT("'"&amp;$A479&amp;"'!A87:A92"),$B479,INDIRECT("'"&amp;$A479&amp;"'!F87:F92")),0))</f>
        <v/>
      </c>
      <c r="E479" s="181" t="str">
        <f t="shared" ref="E479:E480" ca="1" si="194">IF($A479="","",IFERROR(SUMIF(INDIRECT("'"&amp;$A479&amp;"'!A87:A92"),$B479,INDIRECT("'"&amp;$A479&amp;"'!G87:G92")),0))</f>
        <v/>
      </c>
      <c r="F479" s="197" t="str">
        <f t="shared" ref="F479:F480" ca="1" si="195">IF($A479="","",IFERROR(SUMIF(INDIRECT("'"&amp;$A479&amp;"'!A87:A92"),$B479,INDIRECT("'"&amp;$A479&amp;"'!I87:I92")),0))</f>
        <v/>
      </c>
      <c r="G479" s="197" t="str">
        <f t="shared" ref="G479:G480" si="196">IF($A479="","",H479-F479)</f>
        <v/>
      </c>
      <c r="H479" s="197" t="str">
        <f t="shared" ref="H479:H480" ca="1" si="197">IF($A479="","",IFERROR(SUMIF(INDIRECT("'"&amp;$A479&amp;"'!A87:A92"),$B479,INDIRECT("'"&amp;$A479&amp;"'!M87:M92")),0))</f>
        <v/>
      </c>
      <c r="I479" s="197" t="str">
        <f t="shared" ref="I479:I480" si="198">IF($A479="","",J479-H479)</f>
        <v/>
      </c>
      <c r="J479" s="198" t="str">
        <f t="shared" ref="J479:J480" ca="1" si="199">IF($A479="","",IFERROR(SUMIF(INDIRECT("'"&amp;$A479&amp;"'!A87:A92"),$B479,INDIRECT("'"&amp;$A479&amp;"'!V87:V92")),0))</f>
        <v/>
      </c>
      <c r="K479" s="199" t="str">
        <f t="shared" ref="K479:K480" si="200">IF($A479="","",IFERROR(J479/E479,0))</f>
        <v/>
      </c>
    </row>
    <row r="480" spans="1:11" hidden="1">
      <c r="A480" s="196"/>
      <c r="B480" s="196" t="str">
        <f t="shared" si="191"/>
        <v/>
      </c>
      <c r="C480" s="104" t="str">
        <f t="shared" ca="1" si="192"/>
        <v/>
      </c>
      <c r="D480" s="180" t="str">
        <f t="shared" ca="1" si="193"/>
        <v/>
      </c>
      <c r="E480" s="181" t="str">
        <f t="shared" ca="1" si="194"/>
        <v/>
      </c>
      <c r="F480" s="197" t="str">
        <f t="shared" ca="1" si="195"/>
        <v/>
      </c>
      <c r="G480" s="197" t="str">
        <f t="shared" si="196"/>
        <v/>
      </c>
      <c r="H480" s="197" t="str">
        <f t="shared" ca="1" si="197"/>
        <v/>
      </c>
      <c r="I480" s="197" t="str">
        <f t="shared" si="198"/>
        <v/>
      </c>
      <c r="J480" s="198" t="str">
        <f t="shared" ca="1" si="199"/>
        <v/>
      </c>
      <c r="K480" s="199" t="str">
        <f t="shared" si="200"/>
        <v/>
      </c>
    </row>
    <row r="481" spans="1:11" hidden="1">
      <c r="A481" s="196"/>
      <c r="B481" s="196" t="str">
        <f t="shared" ref="B481:B494" si="201">IF($A481="","","4 Bedroom")</f>
        <v/>
      </c>
      <c r="C481" s="104" t="str">
        <f t="shared" ref="C481:C494" ca="1" si="202">IF($A481="","",IFERROR(INDIRECT("'"&amp;$A481&amp;"'!$B$14"),0))</f>
        <v/>
      </c>
      <c r="D481" s="180" t="str">
        <f t="shared" ref="D481:D494" ca="1" si="203">IF($A481="","",IFERROR(SUMIF(INDIRECT("'"&amp;$A481&amp;"'!A87:A92"),$B481,INDIRECT("'"&amp;$A481&amp;"'!F87:F92")),0))</f>
        <v/>
      </c>
      <c r="E481" s="181" t="str">
        <f t="shared" ref="E481:E494" ca="1" si="204">IF($A481="","",IFERROR(SUMIF(INDIRECT("'"&amp;$A481&amp;"'!A87:A92"),$B481,INDIRECT("'"&amp;$A481&amp;"'!G87:G92")),0))</f>
        <v/>
      </c>
      <c r="F481" s="197" t="str">
        <f t="shared" ref="F481:F494" ca="1" si="205">IF($A481="","",IFERROR(SUMIF(INDIRECT("'"&amp;$A481&amp;"'!A87:A92"),$B481,INDIRECT("'"&amp;$A481&amp;"'!I87:I92")),0))</f>
        <v/>
      </c>
      <c r="G481" s="197" t="str">
        <f t="shared" ref="G481:G494" si="206">IF($A481="","",H481-F481)</f>
        <v/>
      </c>
      <c r="H481" s="197" t="str">
        <f t="shared" ref="H481:H494" ca="1" si="207">IF($A481="","",IFERROR(SUMIF(INDIRECT("'"&amp;$A481&amp;"'!A87:A92"),$B481,INDIRECT("'"&amp;$A481&amp;"'!M87:M92")),0))</f>
        <v/>
      </c>
      <c r="I481" s="197" t="str">
        <f t="shared" ref="I481:I494" si="208">IF($A481="","",J481-H481)</f>
        <v/>
      </c>
      <c r="J481" s="198" t="str">
        <f t="shared" ref="J481:J494" ca="1" si="209">IF($A481="","",IFERROR(SUMIF(INDIRECT("'"&amp;$A481&amp;"'!A87:A92"),$B481,INDIRECT("'"&amp;$A481&amp;"'!V87:V92")),0))</f>
        <v/>
      </c>
      <c r="K481" s="199" t="str">
        <f t="shared" ref="K481:K494" si="210">IF($A481="","",IFERROR(J481/E481,0))</f>
        <v/>
      </c>
    </row>
    <row r="482" spans="1:11" hidden="1">
      <c r="A482" s="196"/>
      <c r="B482" s="196" t="str">
        <f t="shared" si="201"/>
        <v/>
      </c>
      <c r="C482" s="104" t="str">
        <f t="shared" ca="1" si="202"/>
        <v/>
      </c>
      <c r="D482" s="180" t="str">
        <f t="shared" ca="1" si="203"/>
        <v/>
      </c>
      <c r="E482" s="181" t="str">
        <f t="shared" ca="1" si="204"/>
        <v/>
      </c>
      <c r="F482" s="197" t="str">
        <f t="shared" ca="1" si="205"/>
        <v/>
      </c>
      <c r="G482" s="197" t="str">
        <f t="shared" si="206"/>
        <v/>
      </c>
      <c r="H482" s="197" t="str">
        <f t="shared" ca="1" si="207"/>
        <v/>
      </c>
      <c r="I482" s="197" t="str">
        <f t="shared" si="208"/>
        <v/>
      </c>
      <c r="J482" s="198" t="str">
        <f t="shared" ca="1" si="209"/>
        <v/>
      </c>
      <c r="K482" s="199" t="str">
        <f t="shared" si="210"/>
        <v/>
      </c>
    </row>
    <row r="483" spans="1:11" hidden="1">
      <c r="A483" s="196"/>
      <c r="B483" s="196" t="str">
        <f t="shared" si="201"/>
        <v/>
      </c>
      <c r="C483" s="104" t="str">
        <f t="shared" ca="1" si="202"/>
        <v/>
      </c>
      <c r="D483" s="180" t="str">
        <f t="shared" ca="1" si="203"/>
        <v/>
      </c>
      <c r="E483" s="181" t="str">
        <f t="shared" ca="1" si="204"/>
        <v/>
      </c>
      <c r="F483" s="197" t="str">
        <f t="shared" ca="1" si="205"/>
        <v/>
      </c>
      <c r="G483" s="197" t="str">
        <f t="shared" si="206"/>
        <v/>
      </c>
      <c r="H483" s="197" t="str">
        <f t="shared" ca="1" si="207"/>
        <v/>
      </c>
      <c r="I483" s="197" t="str">
        <f t="shared" si="208"/>
        <v/>
      </c>
      <c r="J483" s="198" t="str">
        <f t="shared" ca="1" si="209"/>
        <v/>
      </c>
      <c r="K483" s="199" t="str">
        <f t="shared" si="210"/>
        <v/>
      </c>
    </row>
    <row r="484" spans="1:11" hidden="1">
      <c r="A484" s="196"/>
      <c r="B484" s="196" t="str">
        <f t="shared" si="201"/>
        <v/>
      </c>
      <c r="C484" s="104" t="str">
        <f t="shared" ca="1" si="202"/>
        <v/>
      </c>
      <c r="D484" s="180" t="str">
        <f t="shared" ca="1" si="203"/>
        <v/>
      </c>
      <c r="E484" s="181" t="str">
        <f t="shared" ca="1" si="204"/>
        <v/>
      </c>
      <c r="F484" s="197" t="str">
        <f t="shared" ca="1" si="205"/>
        <v/>
      </c>
      <c r="G484" s="197" t="str">
        <f t="shared" si="206"/>
        <v/>
      </c>
      <c r="H484" s="197" t="str">
        <f t="shared" ca="1" si="207"/>
        <v/>
      </c>
      <c r="I484" s="197" t="str">
        <f t="shared" si="208"/>
        <v/>
      </c>
      <c r="J484" s="198" t="str">
        <f t="shared" ca="1" si="209"/>
        <v/>
      </c>
      <c r="K484" s="199" t="str">
        <f t="shared" si="210"/>
        <v/>
      </c>
    </row>
    <row r="485" spans="1:11" hidden="1">
      <c r="A485" s="196"/>
      <c r="B485" s="196" t="str">
        <f t="shared" si="201"/>
        <v/>
      </c>
      <c r="C485" s="104" t="str">
        <f t="shared" ca="1" si="202"/>
        <v/>
      </c>
      <c r="D485" s="180" t="str">
        <f t="shared" ca="1" si="203"/>
        <v/>
      </c>
      <c r="E485" s="181" t="str">
        <f t="shared" ca="1" si="204"/>
        <v/>
      </c>
      <c r="F485" s="197" t="str">
        <f t="shared" ca="1" si="205"/>
        <v/>
      </c>
      <c r="G485" s="197" t="str">
        <f t="shared" si="206"/>
        <v/>
      </c>
      <c r="H485" s="197" t="str">
        <f t="shared" ca="1" si="207"/>
        <v/>
      </c>
      <c r="I485" s="197" t="str">
        <f t="shared" si="208"/>
        <v/>
      </c>
      <c r="J485" s="198" t="str">
        <f t="shared" ca="1" si="209"/>
        <v/>
      </c>
      <c r="K485" s="199" t="str">
        <f t="shared" si="210"/>
        <v/>
      </c>
    </row>
    <row r="486" spans="1:11" hidden="1">
      <c r="A486" s="196"/>
      <c r="B486" s="196" t="str">
        <f t="shared" si="201"/>
        <v/>
      </c>
      <c r="C486" s="104" t="str">
        <f t="shared" ca="1" si="202"/>
        <v/>
      </c>
      <c r="D486" s="180" t="str">
        <f t="shared" ca="1" si="203"/>
        <v/>
      </c>
      <c r="E486" s="181" t="str">
        <f t="shared" ca="1" si="204"/>
        <v/>
      </c>
      <c r="F486" s="197" t="str">
        <f t="shared" ca="1" si="205"/>
        <v/>
      </c>
      <c r="G486" s="197" t="str">
        <f t="shared" si="206"/>
        <v/>
      </c>
      <c r="H486" s="197" t="str">
        <f t="shared" ca="1" si="207"/>
        <v/>
      </c>
      <c r="I486" s="197" t="str">
        <f t="shared" si="208"/>
        <v/>
      </c>
      <c r="J486" s="198" t="str">
        <f t="shared" ca="1" si="209"/>
        <v/>
      </c>
      <c r="K486" s="199" t="str">
        <f t="shared" si="210"/>
        <v/>
      </c>
    </row>
    <row r="487" spans="1:11" hidden="1">
      <c r="A487" s="196"/>
      <c r="B487" s="196" t="str">
        <f t="shared" si="201"/>
        <v/>
      </c>
      <c r="C487" s="104" t="str">
        <f t="shared" ca="1" si="202"/>
        <v/>
      </c>
      <c r="D487" s="180" t="str">
        <f t="shared" ca="1" si="203"/>
        <v/>
      </c>
      <c r="E487" s="181" t="str">
        <f t="shared" ca="1" si="204"/>
        <v/>
      </c>
      <c r="F487" s="197" t="str">
        <f t="shared" ca="1" si="205"/>
        <v/>
      </c>
      <c r="G487" s="197" t="str">
        <f t="shared" si="206"/>
        <v/>
      </c>
      <c r="H487" s="197" t="str">
        <f t="shared" ca="1" si="207"/>
        <v/>
      </c>
      <c r="I487" s="197" t="str">
        <f t="shared" si="208"/>
        <v/>
      </c>
      <c r="J487" s="198" t="str">
        <f t="shared" ca="1" si="209"/>
        <v/>
      </c>
      <c r="K487" s="199" t="str">
        <f t="shared" si="210"/>
        <v/>
      </c>
    </row>
    <row r="488" spans="1:11" hidden="1">
      <c r="A488" s="196"/>
      <c r="B488" s="196" t="str">
        <f t="shared" si="201"/>
        <v/>
      </c>
      <c r="C488" s="104" t="str">
        <f t="shared" ca="1" si="202"/>
        <v/>
      </c>
      <c r="D488" s="180" t="str">
        <f t="shared" ca="1" si="203"/>
        <v/>
      </c>
      <c r="E488" s="181" t="str">
        <f t="shared" ca="1" si="204"/>
        <v/>
      </c>
      <c r="F488" s="197" t="str">
        <f t="shared" ca="1" si="205"/>
        <v/>
      </c>
      <c r="G488" s="197" t="str">
        <f t="shared" si="206"/>
        <v/>
      </c>
      <c r="H488" s="197" t="str">
        <f t="shared" ca="1" si="207"/>
        <v/>
      </c>
      <c r="I488" s="197" t="str">
        <f t="shared" si="208"/>
        <v/>
      </c>
      <c r="J488" s="198" t="str">
        <f t="shared" ca="1" si="209"/>
        <v/>
      </c>
      <c r="K488" s="199" t="str">
        <f t="shared" si="210"/>
        <v/>
      </c>
    </row>
    <row r="489" spans="1:11" hidden="1">
      <c r="A489" s="196"/>
      <c r="B489" s="196" t="str">
        <f t="shared" si="201"/>
        <v/>
      </c>
      <c r="C489" s="104" t="str">
        <f t="shared" ca="1" si="202"/>
        <v/>
      </c>
      <c r="D489" s="180" t="str">
        <f t="shared" ca="1" si="203"/>
        <v/>
      </c>
      <c r="E489" s="181" t="str">
        <f t="shared" ca="1" si="204"/>
        <v/>
      </c>
      <c r="F489" s="197" t="str">
        <f t="shared" ca="1" si="205"/>
        <v/>
      </c>
      <c r="G489" s="197" t="str">
        <f t="shared" si="206"/>
        <v/>
      </c>
      <c r="H489" s="197" t="str">
        <f t="shared" ca="1" si="207"/>
        <v/>
      </c>
      <c r="I489" s="197" t="str">
        <f t="shared" si="208"/>
        <v/>
      </c>
      <c r="J489" s="198" t="str">
        <f t="shared" ca="1" si="209"/>
        <v/>
      </c>
      <c r="K489" s="199" t="str">
        <f t="shared" si="210"/>
        <v/>
      </c>
    </row>
    <row r="490" spans="1:11" hidden="1">
      <c r="A490" s="196"/>
      <c r="B490" s="196" t="str">
        <f t="shared" si="201"/>
        <v/>
      </c>
      <c r="C490" s="104" t="str">
        <f t="shared" ca="1" si="202"/>
        <v/>
      </c>
      <c r="D490" s="180" t="str">
        <f t="shared" ca="1" si="203"/>
        <v/>
      </c>
      <c r="E490" s="181" t="str">
        <f t="shared" ca="1" si="204"/>
        <v/>
      </c>
      <c r="F490" s="197" t="str">
        <f t="shared" ca="1" si="205"/>
        <v/>
      </c>
      <c r="G490" s="197" t="str">
        <f t="shared" si="206"/>
        <v/>
      </c>
      <c r="H490" s="197" t="str">
        <f t="shared" ca="1" si="207"/>
        <v/>
      </c>
      <c r="I490" s="197" t="str">
        <f t="shared" si="208"/>
        <v/>
      </c>
      <c r="J490" s="198" t="str">
        <f t="shared" ca="1" si="209"/>
        <v/>
      </c>
      <c r="K490" s="199" t="str">
        <f t="shared" si="210"/>
        <v/>
      </c>
    </row>
    <row r="491" spans="1:11" hidden="1">
      <c r="A491" s="196"/>
      <c r="B491" s="196" t="str">
        <f t="shared" si="201"/>
        <v/>
      </c>
      <c r="C491" s="104" t="str">
        <f t="shared" ca="1" si="202"/>
        <v/>
      </c>
      <c r="D491" s="180" t="str">
        <f t="shared" ca="1" si="203"/>
        <v/>
      </c>
      <c r="E491" s="181" t="str">
        <f t="shared" ca="1" si="204"/>
        <v/>
      </c>
      <c r="F491" s="197" t="str">
        <f t="shared" ca="1" si="205"/>
        <v/>
      </c>
      <c r="G491" s="197" t="str">
        <f t="shared" si="206"/>
        <v/>
      </c>
      <c r="H491" s="197" t="str">
        <f t="shared" ca="1" si="207"/>
        <v/>
      </c>
      <c r="I491" s="197" t="str">
        <f t="shared" si="208"/>
        <v/>
      </c>
      <c r="J491" s="198" t="str">
        <f t="shared" ca="1" si="209"/>
        <v/>
      </c>
      <c r="K491" s="199" t="str">
        <f t="shared" si="210"/>
        <v/>
      </c>
    </row>
    <row r="492" spans="1:11" hidden="1">
      <c r="A492" s="196"/>
      <c r="B492" s="196" t="str">
        <f t="shared" si="201"/>
        <v/>
      </c>
      <c r="C492" s="104" t="str">
        <f t="shared" ca="1" si="202"/>
        <v/>
      </c>
      <c r="D492" s="180" t="str">
        <f t="shared" ca="1" si="203"/>
        <v/>
      </c>
      <c r="E492" s="181" t="str">
        <f t="shared" ca="1" si="204"/>
        <v/>
      </c>
      <c r="F492" s="197" t="str">
        <f t="shared" ca="1" si="205"/>
        <v/>
      </c>
      <c r="G492" s="197" t="str">
        <f t="shared" si="206"/>
        <v/>
      </c>
      <c r="H492" s="197" t="str">
        <f t="shared" ca="1" si="207"/>
        <v/>
      </c>
      <c r="I492" s="197" t="str">
        <f t="shared" si="208"/>
        <v/>
      </c>
      <c r="J492" s="198" t="str">
        <f t="shared" ca="1" si="209"/>
        <v/>
      </c>
      <c r="K492" s="199" t="str">
        <f t="shared" si="210"/>
        <v/>
      </c>
    </row>
    <row r="493" spans="1:11" hidden="1">
      <c r="A493" s="196"/>
      <c r="B493" s="196" t="str">
        <f t="shared" si="201"/>
        <v/>
      </c>
      <c r="C493" s="104" t="str">
        <f t="shared" ca="1" si="202"/>
        <v/>
      </c>
      <c r="D493" s="180" t="str">
        <f t="shared" ca="1" si="203"/>
        <v/>
      </c>
      <c r="E493" s="181" t="str">
        <f t="shared" ca="1" si="204"/>
        <v/>
      </c>
      <c r="F493" s="197" t="str">
        <f t="shared" ca="1" si="205"/>
        <v/>
      </c>
      <c r="G493" s="197" t="str">
        <f t="shared" si="206"/>
        <v/>
      </c>
      <c r="H493" s="197" t="str">
        <f t="shared" ca="1" si="207"/>
        <v/>
      </c>
      <c r="I493" s="197" t="str">
        <f t="shared" si="208"/>
        <v/>
      </c>
      <c r="J493" s="198" t="str">
        <f t="shared" ca="1" si="209"/>
        <v/>
      </c>
      <c r="K493" s="199" t="str">
        <f t="shared" si="210"/>
        <v/>
      </c>
    </row>
    <row r="494" spans="1:11" hidden="1">
      <c r="A494" s="196"/>
      <c r="B494" s="196" t="str">
        <f t="shared" si="201"/>
        <v/>
      </c>
      <c r="C494" s="104" t="str">
        <f t="shared" ca="1" si="202"/>
        <v/>
      </c>
      <c r="D494" s="180" t="str">
        <f t="shared" ca="1" si="203"/>
        <v/>
      </c>
      <c r="E494" s="181" t="str">
        <f t="shared" ca="1" si="204"/>
        <v/>
      </c>
      <c r="F494" s="197" t="str">
        <f t="shared" ca="1" si="205"/>
        <v/>
      </c>
      <c r="G494" s="197" t="str">
        <f t="shared" si="206"/>
        <v/>
      </c>
      <c r="H494" s="197" t="str">
        <f t="shared" ca="1" si="207"/>
        <v/>
      </c>
      <c r="I494" s="197" t="str">
        <f t="shared" si="208"/>
        <v/>
      </c>
      <c r="J494" s="198" t="str">
        <f t="shared" ca="1" si="209"/>
        <v/>
      </c>
      <c r="K494" s="199" t="str">
        <f t="shared" si="210"/>
        <v/>
      </c>
    </row>
    <row r="495" spans="1:11" hidden="1">
      <c r="A495" s="196"/>
      <c r="B495" s="196" t="str">
        <f t="shared" ref="B495:B525" si="211">IF($A495="","","4 Bedroom")</f>
        <v/>
      </c>
      <c r="C495" s="104" t="str">
        <f t="shared" ref="C495:C525" ca="1" si="212">IF($A495="","",IFERROR(INDIRECT("'"&amp;$A495&amp;"'!$B$14"),0))</f>
        <v/>
      </c>
      <c r="D495" s="180" t="str">
        <f t="shared" ref="D495:D525" ca="1" si="213">IF($A495="","",IFERROR(SUMIF(INDIRECT("'"&amp;$A495&amp;"'!A87:A92"),$B495,INDIRECT("'"&amp;$A495&amp;"'!F87:F92")),0))</f>
        <v/>
      </c>
      <c r="E495" s="181" t="str">
        <f t="shared" ref="E495:E525" ca="1" si="214">IF($A495="","",IFERROR(SUMIF(INDIRECT("'"&amp;$A495&amp;"'!A87:A92"),$B495,INDIRECT("'"&amp;$A495&amp;"'!G87:G92")),0))</f>
        <v/>
      </c>
      <c r="F495" s="197" t="str">
        <f t="shared" ref="F495:F525" ca="1" si="215">IF($A495="","",IFERROR(SUMIF(INDIRECT("'"&amp;$A495&amp;"'!A87:A92"),$B495,INDIRECT("'"&amp;$A495&amp;"'!I87:I92")),0))</f>
        <v/>
      </c>
      <c r="G495" s="197" t="str">
        <f t="shared" ref="G495:G525" si="216">IF($A495="","",H495-F495)</f>
        <v/>
      </c>
      <c r="H495" s="197" t="str">
        <f t="shared" ref="H495:H525" ca="1" si="217">IF($A495="","",IFERROR(SUMIF(INDIRECT("'"&amp;$A495&amp;"'!A87:A92"),$B495,INDIRECT("'"&amp;$A495&amp;"'!M87:M92")),0))</f>
        <v/>
      </c>
      <c r="I495" s="197" t="str">
        <f t="shared" ref="I495:I525" si="218">IF($A495="","",J495-H495)</f>
        <v/>
      </c>
      <c r="J495" s="198" t="str">
        <f t="shared" ref="J495:J525" ca="1" si="219">IF($A495="","",IFERROR(SUMIF(INDIRECT("'"&amp;$A495&amp;"'!A87:A92"),$B495,INDIRECT("'"&amp;$A495&amp;"'!V87:V92")),0))</f>
        <v/>
      </c>
      <c r="K495" s="199" t="str">
        <f t="shared" ref="K495:K525" si="220">IF($A495="","",IFERROR(J495/E495,0))</f>
        <v/>
      </c>
    </row>
    <row r="496" spans="1:11" hidden="1">
      <c r="A496" s="196"/>
      <c r="B496" s="196" t="str">
        <f t="shared" si="211"/>
        <v/>
      </c>
      <c r="C496" s="104" t="str">
        <f t="shared" ca="1" si="212"/>
        <v/>
      </c>
      <c r="D496" s="180" t="str">
        <f t="shared" ca="1" si="213"/>
        <v/>
      </c>
      <c r="E496" s="181" t="str">
        <f t="shared" ca="1" si="214"/>
        <v/>
      </c>
      <c r="F496" s="197" t="str">
        <f t="shared" ca="1" si="215"/>
        <v/>
      </c>
      <c r="G496" s="197" t="str">
        <f t="shared" si="216"/>
        <v/>
      </c>
      <c r="H496" s="197" t="str">
        <f t="shared" ca="1" si="217"/>
        <v/>
      </c>
      <c r="I496" s="197" t="str">
        <f t="shared" si="218"/>
        <v/>
      </c>
      <c r="J496" s="198" t="str">
        <f t="shared" ca="1" si="219"/>
        <v/>
      </c>
      <c r="K496" s="199" t="str">
        <f t="shared" si="220"/>
        <v/>
      </c>
    </row>
    <row r="497" spans="1:11" hidden="1">
      <c r="A497" s="196"/>
      <c r="B497" s="196" t="str">
        <f t="shared" si="211"/>
        <v/>
      </c>
      <c r="C497" s="104" t="str">
        <f t="shared" ca="1" si="212"/>
        <v/>
      </c>
      <c r="D497" s="180" t="str">
        <f t="shared" ca="1" si="213"/>
        <v/>
      </c>
      <c r="E497" s="181" t="str">
        <f t="shared" ca="1" si="214"/>
        <v/>
      </c>
      <c r="F497" s="197" t="str">
        <f t="shared" ca="1" si="215"/>
        <v/>
      </c>
      <c r="G497" s="197" t="str">
        <f t="shared" si="216"/>
        <v/>
      </c>
      <c r="H497" s="197" t="str">
        <f t="shared" ca="1" si="217"/>
        <v/>
      </c>
      <c r="I497" s="197" t="str">
        <f t="shared" si="218"/>
        <v/>
      </c>
      <c r="J497" s="198" t="str">
        <f t="shared" ca="1" si="219"/>
        <v/>
      </c>
      <c r="K497" s="199" t="str">
        <f t="shared" si="220"/>
        <v/>
      </c>
    </row>
    <row r="498" spans="1:11" hidden="1">
      <c r="A498" s="196"/>
      <c r="B498" s="196" t="str">
        <f t="shared" si="211"/>
        <v/>
      </c>
      <c r="C498" s="104" t="str">
        <f t="shared" ca="1" si="212"/>
        <v/>
      </c>
      <c r="D498" s="180" t="str">
        <f t="shared" ca="1" si="213"/>
        <v/>
      </c>
      <c r="E498" s="181" t="str">
        <f t="shared" ca="1" si="214"/>
        <v/>
      </c>
      <c r="F498" s="197" t="str">
        <f t="shared" ca="1" si="215"/>
        <v/>
      </c>
      <c r="G498" s="197" t="str">
        <f t="shared" si="216"/>
        <v/>
      </c>
      <c r="H498" s="197" t="str">
        <f t="shared" ca="1" si="217"/>
        <v/>
      </c>
      <c r="I498" s="197" t="str">
        <f t="shared" si="218"/>
        <v/>
      </c>
      <c r="J498" s="198" t="str">
        <f t="shared" ca="1" si="219"/>
        <v/>
      </c>
      <c r="K498" s="199" t="str">
        <f t="shared" si="220"/>
        <v/>
      </c>
    </row>
    <row r="499" spans="1:11" hidden="1">
      <c r="A499" s="196"/>
      <c r="B499" s="196" t="str">
        <f t="shared" si="211"/>
        <v/>
      </c>
      <c r="C499" s="104" t="str">
        <f t="shared" ca="1" si="212"/>
        <v/>
      </c>
      <c r="D499" s="180" t="str">
        <f t="shared" ca="1" si="213"/>
        <v/>
      </c>
      <c r="E499" s="181" t="str">
        <f t="shared" ca="1" si="214"/>
        <v/>
      </c>
      <c r="F499" s="197" t="str">
        <f t="shared" ca="1" si="215"/>
        <v/>
      </c>
      <c r="G499" s="197" t="str">
        <f t="shared" si="216"/>
        <v/>
      </c>
      <c r="H499" s="197" t="str">
        <f t="shared" ca="1" si="217"/>
        <v/>
      </c>
      <c r="I499" s="197" t="str">
        <f t="shared" si="218"/>
        <v/>
      </c>
      <c r="J499" s="198" t="str">
        <f t="shared" ca="1" si="219"/>
        <v/>
      </c>
      <c r="K499" s="199" t="str">
        <f t="shared" si="220"/>
        <v/>
      </c>
    </row>
    <row r="500" spans="1:11" hidden="1">
      <c r="A500" s="196"/>
      <c r="B500" s="196" t="str">
        <f t="shared" si="211"/>
        <v/>
      </c>
      <c r="C500" s="104" t="str">
        <f t="shared" ca="1" si="212"/>
        <v/>
      </c>
      <c r="D500" s="180" t="str">
        <f t="shared" ca="1" si="213"/>
        <v/>
      </c>
      <c r="E500" s="181" t="str">
        <f t="shared" ca="1" si="214"/>
        <v/>
      </c>
      <c r="F500" s="197" t="str">
        <f t="shared" ca="1" si="215"/>
        <v/>
      </c>
      <c r="G500" s="197" t="str">
        <f t="shared" si="216"/>
        <v/>
      </c>
      <c r="H500" s="197" t="str">
        <f t="shared" ca="1" si="217"/>
        <v/>
      </c>
      <c r="I500" s="197" t="str">
        <f t="shared" si="218"/>
        <v/>
      </c>
      <c r="J500" s="198" t="str">
        <f t="shared" ca="1" si="219"/>
        <v/>
      </c>
      <c r="K500" s="199" t="str">
        <f t="shared" si="220"/>
        <v/>
      </c>
    </row>
    <row r="501" spans="1:11" hidden="1">
      <c r="A501" s="196"/>
      <c r="B501" s="196" t="str">
        <f t="shared" si="211"/>
        <v/>
      </c>
      <c r="C501" s="104" t="str">
        <f t="shared" ca="1" si="212"/>
        <v/>
      </c>
      <c r="D501" s="180" t="str">
        <f t="shared" ca="1" si="213"/>
        <v/>
      </c>
      <c r="E501" s="181" t="str">
        <f t="shared" ca="1" si="214"/>
        <v/>
      </c>
      <c r="F501" s="197" t="str">
        <f t="shared" ca="1" si="215"/>
        <v/>
      </c>
      <c r="G501" s="197" t="str">
        <f t="shared" si="216"/>
        <v/>
      </c>
      <c r="H501" s="197" t="str">
        <f t="shared" ca="1" si="217"/>
        <v/>
      </c>
      <c r="I501" s="197" t="str">
        <f t="shared" si="218"/>
        <v/>
      </c>
      <c r="J501" s="198" t="str">
        <f t="shared" ca="1" si="219"/>
        <v/>
      </c>
      <c r="K501" s="199" t="str">
        <f t="shared" si="220"/>
        <v/>
      </c>
    </row>
    <row r="502" spans="1:11" hidden="1">
      <c r="A502" s="196"/>
      <c r="B502" s="196" t="str">
        <f t="shared" si="211"/>
        <v/>
      </c>
      <c r="C502" s="104" t="str">
        <f t="shared" ca="1" si="212"/>
        <v/>
      </c>
      <c r="D502" s="180" t="str">
        <f t="shared" ca="1" si="213"/>
        <v/>
      </c>
      <c r="E502" s="181" t="str">
        <f t="shared" ca="1" si="214"/>
        <v/>
      </c>
      <c r="F502" s="197" t="str">
        <f t="shared" ca="1" si="215"/>
        <v/>
      </c>
      <c r="G502" s="197" t="str">
        <f t="shared" si="216"/>
        <v/>
      </c>
      <c r="H502" s="197" t="str">
        <f t="shared" ca="1" si="217"/>
        <v/>
      </c>
      <c r="I502" s="197" t="str">
        <f t="shared" si="218"/>
        <v/>
      </c>
      <c r="J502" s="198" t="str">
        <f t="shared" ca="1" si="219"/>
        <v/>
      </c>
      <c r="K502" s="199" t="str">
        <f t="shared" si="220"/>
        <v/>
      </c>
    </row>
    <row r="503" spans="1:11" hidden="1">
      <c r="A503" s="196"/>
      <c r="B503" s="196" t="str">
        <f t="shared" si="211"/>
        <v/>
      </c>
      <c r="C503" s="104" t="str">
        <f t="shared" ca="1" si="212"/>
        <v/>
      </c>
      <c r="D503" s="180" t="str">
        <f t="shared" ca="1" si="213"/>
        <v/>
      </c>
      <c r="E503" s="181" t="str">
        <f t="shared" ca="1" si="214"/>
        <v/>
      </c>
      <c r="F503" s="197" t="str">
        <f t="shared" ca="1" si="215"/>
        <v/>
      </c>
      <c r="G503" s="197" t="str">
        <f t="shared" si="216"/>
        <v/>
      </c>
      <c r="H503" s="197" t="str">
        <f t="shared" ca="1" si="217"/>
        <v/>
      </c>
      <c r="I503" s="197" t="str">
        <f t="shared" si="218"/>
        <v/>
      </c>
      <c r="J503" s="198" t="str">
        <f t="shared" ca="1" si="219"/>
        <v/>
      </c>
      <c r="K503" s="199" t="str">
        <f t="shared" si="220"/>
        <v/>
      </c>
    </row>
    <row r="504" spans="1:11" hidden="1">
      <c r="A504" s="196"/>
      <c r="B504" s="196" t="str">
        <f t="shared" si="211"/>
        <v/>
      </c>
      <c r="C504" s="104" t="str">
        <f t="shared" ca="1" si="212"/>
        <v/>
      </c>
      <c r="D504" s="180" t="str">
        <f t="shared" ca="1" si="213"/>
        <v/>
      </c>
      <c r="E504" s="181" t="str">
        <f t="shared" ca="1" si="214"/>
        <v/>
      </c>
      <c r="F504" s="197" t="str">
        <f t="shared" ca="1" si="215"/>
        <v/>
      </c>
      <c r="G504" s="197" t="str">
        <f t="shared" si="216"/>
        <v/>
      </c>
      <c r="H504" s="197" t="str">
        <f t="shared" ca="1" si="217"/>
        <v/>
      </c>
      <c r="I504" s="197" t="str">
        <f t="shared" si="218"/>
        <v/>
      </c>
      <c r="J504" s="198" t="str">
        <f t="shared" ca="1" si="219"/>
        <v/>
      </c>
      <c r="K504" s="199" t="str">
        <f t="shared" si="220"/>
        <v/>
      </c>
    </row>
    <row r="505" spans="1:11" hidden="1">
      <c r="A505" s="196"/>
      <c r="B505" s="196" t="str">
        <f t="shared" si="211"/>
        <v/>
      </c>
      <c r="C505" s="104" t="str">
        <f t="shared" ca="1" si="212"/>
        <v/>
      </c>
      <c r="D505" s="180" t="str">
        <f t="shared" ca="1" si="213"/>
        <v/>
      </c>
      <c r="E505" s="181" t="str">
        <f t="shared" ca="1" si="214"/>
        <v/>
      </c>
      <c r="F505" s="197" t="str">
        <f t="shared" ca="1" si="215"/>
        <v/>
      </c>
      <c r="G505" s="197" t="str">
        <f t="shared" si="216"/>
        <v/>
      </c>
      <c r="H505" s="197" t="str">
        <f t="shared" ca="1" si="217"/>
        <v/>
      </c>
      <c r="I505" s="197" t="str">
        <f t="shared" si="218"/>
        <v/>
      </c>
      <c r="J505" s="198" t="str">
        <f t="shared" ca="1" si="219"/>
        <v/>
      </c>
      <c r="K505" s="199" t="str">
        <f t="shared" si="220"/>
        <v/>
      </c>
    </row>
    <row r="506" spans="1:11" hidden="1">
      <c r="A506" s="196"/>
      <c r="B506" s="196" t="str">
        <f t="shared" si="211"/>
        <v/>
      </c>
      <c r="C506" s="104" t="str">
        <f t="shared" ca="1" si="212"/>
        <v/>
      </c>
      <c r="D506" s="180" t="str">
        <f t="shared" ca="1" si="213"/>
        <v/>
      </c>
      <c r="E506" s="181" t="str">
        <f t="shared" ca="1" si="214"/>
        <v/>
      </c>
      <c r="F506" s="197" t="str">
        <f t="shared" ca="1" si="215"/>
        <v/>
      </c>
      <c r="G506" s="197" t="str">
        <f t="shared" si="216"/>
        <v/>
      </c>
      <c r="H506" s="197" t="str">
        <f t="shared" ca="1" si="217"/>
        <v/>
      </c>
      <c r="I506" s="197" t="str">
        <f t="shared" si="218"/>
        <v/>
      </c>
      <c r="J506" s="198" t="str">
        <f t="shared" ca="1" si="219"/>
        <v/>
      </c>
      <c r="K506" s="199" t="str">
        <f t="shared" si="220"/>
        <v/>
      </c>
    </row>
    <row r="507" spans="1:11" hidden="1">
      <c r="A507" s="196"/>
      <c r="B507" s="196" t="str">
        <f t="shared" si="211"/>
        <v/>
      </c>
      <c r="C507" s="104" t="str">
        <f t="shared" ca="1" si="212"/>
        <v/>
      </c>
      <c r="D507" s="180" t="str">
        <f t="shared" ca="1" si="213"/>
        <v/>
      </c>
      <c r="E507" s="181" t="str">
        <f t="shared" ca="1" si="214"/>
        <v/>
      </c>
      <c r="F507" s="197" t="str">
        <f t="shared" ca="1" si="215"/>
        <v/>
      </c>
      <c r="G507" s="197" t="str">
        <f t="shared" si="216"/>
        <v/>
      </c>
      <c r="H507" s="197" t="str">
        <f t="shared" ca="1" si="217"/>
        <v/>
      </c>
      <c r="I507" s="197" t="str">
        <f t="shared" si="218"/>
        <v/>
      </c>
      <c r="J507" s="198" t="str">
        <f t="shared" ca="1" si="219"/>
        <v/>
      </c>
      <c r="K507" s="199" t="str">
        <f t="shared" si="220"/>
        <v/>
      </c>
    </row>
    <row r="508" spans="1:11" hidden="1">
      <c r="A508" s="196"/>
      <c r="B508" s="196" t="str">
        <f t="shared" si="211"/>
        <v/>
      </c>
      <c r="C508" s="104" t="str">
        <f t="shared" ca="1" si="212"/>
        <v/>
      </c>
      <c r="D508" s="180" t="str">
        <f t="shared" ca="1" si="213"/>
        <v/>
      </c>
      <c r="E508" s="181" t="str">
        <f t="shared" ca="1" si="214"/>
        <v/>
      </c>
      <c r="F508" s="197" t="str">
        <f t="shared" ca="1" si="215"/>
        <v/>
      </c>
      <c r="G508" s="197" t="str">
        <f t="shared" si="216"/>
        <v/>
      </c>
      <c r="H508" s="197" t="str">
        <f t="shared" ca="1" si="217"/>
        <v/>
      </c>
      <c r="I508" s="197" t="str">
        <f t="shared" si="218"/>
        <v/>
      </c>
      <c r="J508" s="198" t="str">
        <f t="shared" ca="1" si="219"/>
        <v/>
      </c>
      <c r="K508" s="199" t="str">
        <f t="shared" si="220"/>
        <v/>
      </c>
    </row>
    <row r="509" spans="1:11" hidden="1">
      <c r="A509" s="196"/>
      <c r="B509" s="196" t="str">
        <f t="shared" si="211"/>
        <v/>
      </c>
      <c r="C509" s="104" t="str">
        <f t="shared" ca="1" si="212"/>
        <v/>
      </c>
      <c r="D509" s="180" t="str">
        <f t="shared" ca="1" si="213"/>
        <v/>
      </c>
      <c r="E509" s="181" t="str">
        <f t="shared" ca="1" si="214"/>
        <v/>
      </c>
      <c r="F509" s="197" t="str">
        <f t="shared" ca="1" si="215"/>
        <v/>
      </c>
      <c r="G509" s="197" t="str">
        <f t="shared" si="216"/>
        <v/>
      </c>
      <c r="H509" s="197" t="str">
        <f t="shared" ca="1" si="217"/>
        <v/>
      </c>
      <c r="I509" s="197" t="str">
        <f t="shared" si="218"/>
        <v/>
      </c>
      <c r="J509" s="198" t="str">
        <f t="shared" ca="1" si="219"/>
        <v/>
      </c>
      <c r="K509" s="199" t="str">
        <f t="shared" si="220"/>
        <v/>
      </c>
    </row>
    <row r="510" spans="1:11" hidden="1">
      <c r="A510" s="196"/>
      <c r="B510" s="196" t="str">
        <f t="shared" si="211"/>
        <v/>
      </c>
      <c r="C510" s="104" t="str">
        <f t="shared" ca="1" si="212"/>
        <v/>
      </c>
      <c r="D510" s="180" t="str">
        <f t="shared" ca="1" si="213"/>
        <v/>
      </c>
      <c r="E510" s="181" t="str">
        <f t="shared" ca="1" si="214"/>
        <v/>
      </c>
      <c r="F510" s="197" t="str">
        <f t="shared" ca="1" si="215"/>
        <v/>
      </c>
      <c r="G510" s="197" t="str">
        <f t="shared" si="216"/>
        <v/>
      </c>
      <c r="H510" s="197" t="str">
        <f t="shared" ca="1" si="217"/>
        <v/>
      </c>
      <c r="I510" s="197" t="str">
        <f t="shared" si="218"/>
        <v/>
      </c>
      <c r="J510" s="198" t="str">
        <f t="shared" ca="1" si="219"/>
        <v/>
      </c>
      <c r="K510" s="199" t="str">
        <f t="shared" si="220"/>
        <v/>
      </c>
    </row>
    <row r="511" spans="1:11" hidden="1">
      <c r="A511" s="196"/>
      <c r="B511" s="196" t="str">
        <f t="shared" si="211"/>
        <v/>
      </c>
      <c r="C511" s="104" t="str">
        <f t="shared" ca="1" si="212"/>
        <v/>
      </c>
      <c r="D511" s="180" t="str">
        <f t="shared" ca="1" si="213"/>
        <v/>
      </c>
      <c r="E511" s="181" t="str">
        <f t="shared" ca="1" si="214"/>
        <v/>
      </c>
      <c r="F511" s="197" t="str">
        <f t="shared" ca="1" si="215"/>
        <v/>
      </c>
      <c r="G511" s="197" t="str">
        <f t="shared" si="216"/>
        <v/>
      </c>
      <c r="H511" s="197" t="str">
        <f t="shared" ca="1" si="217"/>
        <v/>
      </c>
      <c r="I511" s="197" t="str">
        <f t="shared" si="218"/>
        <v/>
      </c>
      <c r="J511" s="198" t="str">
        <f t="shared" ca="1" si="219"/>
        <v/>
      </c>
      <c r="K511" s="199" t="str">
        <f t="shared" si="220"/>
        <v/>
      </c>
    </row>
    <row r="512" spans="1:11" hidden="1">
      <c r="A512" s="196"/>
      <c r="B512" s="196" t="str">
        <f t="shared" si="211"/>
        <v/>
      </c>
      <c r="C512" s="104" t="str">
        <f t="shared" ca="1" si="212"/>
        <v/>
      </c>
      <c r="D512" s="180" t="str">
        <f t="shared" ca="1" si="213"/>
        <v/>
      </c>
      <c r="E512" s="181" t="str">
        <f t="shared" ca="1" si="214"/>
        <v/>
      </c>
      <c r="F512" s="197" t="str">
        <f t="shared" ca="1" si="215"/>
        <v/>
      </c>
      <c r="G512" s="197" t="str">
        <f t="shared" si="216"/>
        <v/>
      </c>
      <c r="H512" s="197" t="str">
        <f t="shared" ca="1" si="217"/>
        <v/>
      </c>
      <c r="I512" s="197" t="str">
        <f t="shared" si="218"/>
        <v/>
      </c>
      <c r="J512" s="198" t="str">
        <f t="shared" ca="1" si="219"/>
        <v/>
      </c>
      <c r="K512" s="199" t="str">
        <f t="shared" si="220"/>
        <v/>
      </c>
    </row>
    <row r="513" spans="1:11" hidden="1">
      <c r="A513" s="196"/>
      <c r="B513" s="196" t="str">
        <f t="shared" si="211"/>
        <v/>
      </c>
      <c r="C513" s="104" t="str">
        <f t="shared" ca="1" si="212"/>
        <v/>
      </c>
      <c r="D513" s="180" t="str">
        <f t="shared" ca="1" si="213"/>
        <v/>
      </c>
      <c r="E513" s="181" t="str">
        <f t="shared" ca="1" si="214"/>
        <v/>
      </c>
      <c r="F513" s="197" t="str">
        <f t="shared" ca="1" si="215"/>
        <v/>
      </c>
      <c r="G513" s="197" t="str">
        <f t="shared" si="216"/>
        <v/>
      </c>
      <c r="H513" s="197" t="str">
        <f t="shared" ca="1" si="217"/>
        <v/>
      </c>
      <c r="I513" s="197" t="str">
        <f t="shared" si="218"/>
        <v/>
      </c>
      <c r="J513" s="198" t="str">
        <f t="shared" ca="1" si="219"/>
        <v/>
      </c>
      <c r="K513" s="199" t="str">
        <f t="shared" si="220"/>
        <v/>
      </c>
    </row>
    <row r="514" spans="1:11" hidden="1">
      <c r="A514" s="196"/>
      <c r="B514" s="196" t="str">
        <f t="shared" si="211"/>
        <v/>
      </c>
      <c r="C514" s="104" t="str">
        <f t="shared" ca="1" si="212"/>
        <v/>
      </c>
      <c r="D514" s="180" t="str">
        <f t="shared" ca="1" si="213"/>
        <v/>
      </c>
      <c r="E514" s="181" t="str">
        <f t="shared" ca="1" si="214"/>
        <v/>
      </c>
      <c r="F514" s="197" t="str">
        <f t="shared" ca="1" si="215"/>
        <v/>
      </c>
      <c r="G514" s="197" t="str">
        <f t="shared" si="216"/>
        <v/>
      </c>
      <c r="H514" s="197" t="str">
        <f t="shared" ca="1" si="217"/>
        <v/>
      </c>
      <c r="I514" s="197" t="str">
        <f t="shared" si="218"/>
        <v/>
      </c>
      <c r="J514" s="198" t="str">
        <f t="shared" ca="1" si="219"/>
        <v/>
      </c>
      <c r="K514" s="199" t="str">
        <f t="shared" si="220"/>
        <v/>
      </c>
    </row>
    <row r="515" spans="1:11" hidden="1">
      <c r="A515" s="196"/>
      <c r="B515" s="196" t="str">
        <f t="shared" si="211"/>
        <v/>
      </c>
      <c r="C515" s="104" t="str">
        <f t="shared" ca="1" si="212"/>
        <v/>
      </c>
      <c r="D515" s="180" t="str">
        <f t="shared" ca="1" si="213"/>
        <v/>
      </c>
      <c r="E515" s="181" t="str">
        <f t="shared" ca="1" si="214"/>
        <v/>
      </c>
      <c r="F515" s="197" t="str">
        <f t="shared" ca="1" si="215"/>
        <v/>
      </c>
      <c r="G515" s="197" t="str">
        <f t="shared" si="216"/>
        <v/>
      </c>
      <c r="H515" s="197" t="str">
        <f t="shared" ca="1" si="217"/>
        <v/>
      </c>
      <c r="I515" s="197" t="str">
        <f t="shared" si="218"/>
        <v/>
      </c>
      <c r="J515" s="198" t="str">
        <f t="shared" ca="1" si="219"/>
        <v/>
      </c>
      <c r="K515" s="199" t="str">
        <f t="shared" si="220"/>
        <v/>
      </c>
    </row>
    <row r="516" spans="1:11" hidden="1">
      <c r="A516" s="196"/>
      <c r="B516" s="196" t="str">
        <f t="shared" si="211"/>
        <v/>
      </c>
      <c r="C516" s="104" t="str">
        <f t="shared" ca="1" si="212"/>
        <v/>
      </c>
      <c r="D516" s="180" t="str">
        <f t="shared" ca="1" si="213"/>
        <v/>
      </c>
      <c r="E516" s="181" t="str">
        <f t="shared" ca="1" si="214"/>
        <v/>
      </c>
      <c r="F516" s="197" t="str">
        <f t="shared" ca="1" si="215"/>
        <v/>
      </c>
      <c r="G516" s="197" t="str">
        <f t="shared" si="216"/>
        <v/>
      </c>
      <c r="H516" s="197" t="str">
        <f t="shared" ca="1" si="217"/>
        <v/>
      </c>
      <c r="I516" s="197" t="str">
        <f t="shared" si="218"/>
        <v/>
      </c>
      <c r="J516" s="198" t="str">
        <f t="shared" ca="1" si="219"/>
        <v/>
      </c>
      <c r="K516" s="199" t="str">
        <f t="shared" si="220"/>
        <v/>
      </c>
    </row>
    <row r="517" spans="1:11" hidden="1">
      <c r="A517" s="196"/>
      <c r="B517" s="196" t="str">
        <f t="shared" si="211"/>
        <v/>
      </c>
      <c r="C517" s="104" t="str">
        <f t="shared" ca="1" si="212"/>
        <v/>
      </c>
      <c r="D517" s="180" t="str">
        <f t="shared" ca="1" si="213"/>
        <v/>
      </c>
      <c r="E517" s="181" t="str">
        <f t="shared" ca="1" si="214"/>
        <v/>
      </c>
      <c r="F517" s="197" t="str">
        <f t="shared" ca="1" si="215"/>
        <v/>
      </c>
      <c r="G517" s="197" t="str">
        <f t="shared" si="216"/>
        <v/>
      </c>
      <c r="H517" s="197" t="str">
        <f t="shared" ca="1" si="217"/>
        <v/>
      </c>
      <c r="I517" s="197" t="str">
        <f t="shared" si="218"/>
        <v/>
      </c>
      <c r="J517" s="198" t="str">
        <f t="shared" ca="1" si="219"/>
        <v/>
      </c>
      <c r="K517" s="199" t="str">
        <f t="shared" si="220"/>
        <v/>
      </c>
    </row>
    <row r="518" spans="1:11" hidden="1">
      <c r="A518" s="196"/>
      <c r="B518" s="196" t="str">
        <f t="shared" si="211"/>
        <v/>
      </c>
      <c r="C518" s="104" t="str">
        <f t="shared" ca="1" si="212"/>
        <v/>
      </c>
      <c r="D518" s="180" t="str">
        <f t="shared" ca="1" si="213"/>
        <v/>
      </c>
      <c r="E518" s="181" t="str">
        <f t="shared" ca="1" si="214"/>
        <v/>
      </c>
      <c r="F518" s="197" t="str">
        <f t="shared" ca="1" si="215"/>
        <v/>
      </c>
      <c r="G518" s="197" t="str">
        <f t="shared" si="216"/>
        <v/>
      </c>
      <c r="H518" s="197" t="str">
        <f t="shared" ca="1" si="217"/>
        <v/>
      </c>
      <c r="I518" s="197" t="str">
        <f t="shared" si="218"/>
        <v/>
      </c>
      <c r="J518" s="198" t="str">
        <f t="shared" ca="1" si="219"/>
        <v/>
      </c>
      <c r="K518" s="199" t="str">
        <f t="shared" si="220"/>
        <v/>
      </c>
    </row>
    <row r="519" spans="1:11" hidden="1">
      <c r="A519" s="196"/>
      <c r="B519" s="196" t="str">
        <f t="shared" si="211"/>
        <v/>
      </c>
      <c r="C519" s="104" t="str">
        <f t="shared" ca="1" si="212"/>
        <v/>
      </c>
      <c r="D519" s="180" t="str">
        <f t="shared" ca="1" si="213"/>
        <v/>
      </c>
      <c r="E519" s="181" t="str">
        <f t="shared" ca="1" si="214"/>
        <v/>
      </c>
      <c r="F519" s="197" t="str">
        <f t="shared" ca="1" si="215"/>
        <v/>
      </c>
      <c r="G519" s="197" t="str">
        <f t="shared" si="216"/>
        <v/>
      </c>
      <c r="H519" s="197" t="str">
        <f t="shared" ca="1" si="217"/>
        <v/>
      </c>
      <c r="I519" s="197" t="str">
        <f t="shared" si="218"/>
        <v/>
      </c>
      <c r="J519" s="198" t="str">
        <f t="shared" ca="1" si="219"/>
        <v/>
      </c>
      <c r="K519" s="199" t="str">
        <f t="shared" si="220"/>
        <v/>
      </c>
    </row>
    <row r="520" spans="1:11" hidden="1">
      <c r="A520" s="196"/>
      <c r="B520" s="196" t="str">
        <f t="shared" si="211"/>
        <v/>
      </c>
      <c r="C520" s="104" t="str">
        <f t="shared" ca="1" si="212"/>
        <v/>
      </c>
      <c r="D520" s="180" t="str">
        <f t="shared" ca="1" si="213"/>
        <v/>
      </c>
      <c r="E520" s="181" t="str">
        <f t="shared" ca="1" si="214"/>
        <v/>
      </c>
      <c r="F520" s="197" t="str">
        <f t="shared" ca="1" si="215"/>
        <v/>
      </c>
      <c r="G520" s="197" t="str">
        <f t="shared" si="216"/>
        <v/>
      </c>
      <c r="H520" s="197" t="str">
        <f t="shared" ca="1" si="217"/>
        <v/>
      </c>
      <c r="I520" s="197" t="str">
        <f t="shared" si="218"/>
        <v/>
      </c>
      <c r="J520" s="198" t="str">
        <f t="shared" ca="1" si="219"/>
        <v/>
      </c>
      <c r="K520" s="199" t="str">
        <f t="shared" si="220"/>
        <v/>
      </c>
    </row>
    <row r="521" spans="1:11" hidden="1">
      <c r="A521" s="196"/>
      <c r="B521" s="196" t="str">
        <f t="shared" si="211"/>
        <v/>
      </c>
      <c r="C521" s="104" t="str">
        <f t="shared" ca="1" si="212"/>
        <v/>
      </c>
      <c r="D521" s="180" t="str">
        <f t="shared" ca="1" si="213"/>
        <v/>
      </c>
      <c r="E521" s="181" t="str">
        <f t="shared" ca="1" si="214"/>
        <v/>
      </c>
      <c r="F521" s="197" t="str">
        <f t="shared" ca="1" si="215"/>
        <v/>
      </c>
      <c r="G521" s="197" t="str">
        <f t="shared" si="216"/>
        <v/>
      </c>
      <c r="H521" s="197" t="str">
        <f t="shared" ca="1" si="217"/>
        <v/>
      </c>
      <c r="I521" s="197" t="str">
        <f t="shared" si="218"/>
        <v/>
      </c>
      <c r="J521" s="198" t="str">
        <f t="shared" ca="1" si="219"/>
        <v/>
      </c>
      <c r="K521" s="199" t="str">
        <f t="shared" si="220"/>
        <v/>
      </c>
    </row>
    <row r="522" spans="1:11" hidden="1">
      <c r="A522" s="196"/>
      <c r="B522" s="196" t="str">
        <f t="shared" si="211"/>
        <v/>
      </c>
      <c r="C522" s="104" t="str">
        <f t="shared" ca="1" si="212"/>
        <v/>
      </c>
      <c r="D522" s="180" t="str">
        <f t="shared" ca="1" si="213"/>
        <v/>
      </c>
      <c r="E522" s="181" t="str">
        <f t="shared" ca="1" si="214"/>
        <v/>
      </c>
      <c r="F522" s="197" t="str">
        <f t="shared" ca="1" si="215"/>
        <v/>
      </c>
      <c r="G522" s="197" t="str">
        <f t="shared" si="216"/>
        <v/>
      </c>
      <c r="H522" s="197" t="str">
        <f t="shared" ca="1" si="217"/>
        <v/>
      </c>
      <c r="I522" s="197" t="str">
        <f t="shared" si="218"/>
        <v/>
      </c>
      <c r="J522" s="198" t="str">
        <f t="shared" ca="1" si="219"/>
        <v/>
      </c>
      <c r="K522" s="199" t="str">
        <f t="shared" si="220"/>
        <v/>
      </c>
    </row>
    <row r="523" spans="1:11" hidden="1">
      <c r="A523" s="196"/>
      <c r="B523" s="196" t="str">
        <f t="shared" si="211"/>
        <v/>
      </c>
      <c r="C523" s="104" t="str">
        <f t="shared" ca="1" si="212"/>
        <v/>
      </c>
      <c r="D523" s="180" t="str">
        <f t="shared" ca="1" si="213"/>
        <v/>
      </c>
      <c r="E523" s="181" t="str">
        <f t="shared" ca="1" si="214"/>
        <v/>
      </c>
      <c r="F523" s="197" t="str">
        <f t="shared" ca="1" si="215"/>
        <v/>
      </c>
      <c r="G523" s="197" t="str">
        <f t="shared" si="216"/>
        <v/>
      </c>
      <c r="H523" s="197" t="str">
        <f t="shared" ca="1" si="217"/>
        <v/>
      </c>
      <c r="I523" s="197" t="str">
        <f t="shared" si="218"/>
        <v/>
      </c>
      <c r="J523" s="198" t="str">
        <f t="shared" ca="1" si="219"/>
        <v/>
      </c>
      <c r="K523" s="199" t="str">
        <f t="shared" si="220"/>
        <v/>
      </c>
    </row>
    <row r="524" spans="1:11" hidden="1">
      <c r="B524" s="196" t="str">
        <f t="shared" si="211"/>
        <v/>
      </c>
      <c r="C524" s="104" t="str">
        <f t="shared" ca="1" si="212"/>
        <v/>
      </c>
      <c r="D524" s="180" t="str">
        <f t="shared" ca="1" si="213"/>
        <v/>
      </c>
      <c r="E524" s="181" t="str">
        <f t="shared" ca="1" si="214"/>
        <v/>
      </c>
      <c r="F524" s="197" t="str">
        <f t="shared" ca="1" si="215"/>
        <v/>
      </c>
      <c r="G524" s="197" t="str">
        <f t="shared" si="216"/>
        <v/>
      </c>
      <c r="H524" s="197" t="str">
        <f t="shared" ca="1" si="217"/>
        <v/>
      </c>
      <c r="I524" s="197" t="str">
        <f t="shared" si="218"/>
        <v/>
      </c>
      <c r="J524" s="198" t="str">
        <f t="shared" ca="1" si="219"/>
        <v/>
      </c>
      <c r="K524" s="199" t="str">
        <f t="shared" si="220"/>
        <v/>
      </c>
    </row>
    <row r="525" spans="1:11" hidden="1">
      <c r="B525" s="196" t="str">
        <f t="shared" si="211"/>
        <v/>
      </c>
      <c r="C525" s="104" t="str">
        <f t="shared" ca="1" si="212"/>
        <v/>
      </c>
      <c r="D525" s="180" t="str">
        <f t="shared" ca="1" si="213"/>
        <v/>
      </c>
      <c r="E525" s="181" t="str">
        <f t="shared" ca="1" si="214"/>
        <v/>
      </c>
      <c r="F525" s="197" t="str">
        <f t="shared" ca="1" si="215"/>
        <v/>
      </c>
      <c r="G525" s="197" t="str">
        <f t="shared" si="216"/>
        <v/>
      </c>
      <c r="H525" s="197" t="str">
        <f t="shared" ca="1" si="217"/>
        <v/>
      </c>
      <c r="I525" s="197" t="str">
        <f t="shared" si="218"/>
        <v/>
      </c>
      <c r="J525" s="198" t="str">
        <f t="shared" ca="1" si="219"/>
        <v/>
      </c>
      <c r="K525" s="199" t="str">
        <f t="shared" si="220"/>
        <v/>
      </c>
    </row>
    <row r="526" spans="1:11">
      <c r="A526" s="241" t="s">
        <v>261</v>
      </c>
      <c r="B526" s="241"/>
      <c r="C526" s="241"/>
      <c r="D526" s="242">
        <f ca="1">SUM(D431:D525)</f>
        <v>1321</v>
      </c>
      <c r="E526" s="242">
        <f ca="1">IFERROR(SUMPRODUCT(D431:D525,$E431:$E525)/$D526,0)</f>
        <v>1553.8705526116578</v>
      </c>
      <c r="F526" s="243">
        <f ca="1">IFERROR(SUMPRODUCT(F431:F525,$D431:$D525)/$D526,0)</f>
        <v>877.97047691143075</v>
      </c>
      <c r="G526" s="243">
        <f ca="1">IFERROR(SUMPRODUCT(G431:G525,$D431:$D525)/$D526,0)</f>
        <v>0</v>
      </c>
      <c r="H526" s="243">
        <f ca="1">IFERROR(SUMPRODUCT(H431:H525,$D431:$D525)/$D526,0)</f>
        <v>877.97047691143075</v>
      </c>
      <c r="I526" s="243">
        <f ca="1">IFERROR(SUMPRODUCT(I431:I525,$D431:$D525)/$D526,0)</f>
        <v>-49.074186222558687</v>
      </c>
      <c r="J526" s="244">
        <f ca="1">IFERROR(SUMPRODUCT(J431:J525,$D431:$D525)/$D526,0)</f>
        <v>828.89629068887211</v>
      </c>
      <c r="K526" s="245">
        <f ca="1">IFERROR(J526/$E526,0)</f>
        <v>0.53343973170461989</v>
      </c>
    </row>
    <row r="527" spans="1:11">
      <c r="D527" s="202"/>
      <c r="E527" s="201"/>
      <c r="F527" s="203"/>
      <c r="G527" s="203"/>
      <c r="H527" s="203"/>
      <c r="I527" s="203"/>
      <c r="J527" s="204"/>
      <c r="K527" s="205"/>
    </row>
    <row r="528" spans="1:11">
      <c r="A528" s="191" t="s">
        <v>110</v>
      </c>
      <c r="B528" s="191"/>
      <c r="C528" s="191"/>
      <c r="D528" s="192"/>
      <c r="E528" s="192"/>
      <c r="F528" s="193"/>
      <c r="G528" s="193"/>
      <c r="H528" s="193"/>
      <c r="I528" s="193"/>
      <c r="J528" s="194"/>
      <c r="K528" s="195"/>
    </row>
    <row r="529" spans="1:11">
      <c r="A529" s="185" t="s">
        <v>21</v>
      </c>
      <c r="B529" s="196" t="str">
        <f t="shared" ref="B529:B536" si="221">IF($A529="","","5 Bedroom")</f>
        <v>5 Bedroom</v>
      </c>
      <c r="C529" s="104">
        <f t="shared" ref="C529:C536" ca="1" si="222">IF($A529="","",IFERROR(INDIRECT("'"&amp;$A529&amp;"'!$B$14"),0))</f>
        <v>3</v>
      </c>
      <c r="D529" s="180">
        <f t="shared" ref="D529:D536" ca="1" si="223">IF($A529="","",IFERROR(SUMIF(INDIRECT("'"&amp;$A529&amp;"'!A87:A92"),$B529,INDIRECT("'"&amp;$A529&amp;"'!F87:F92")),0))</f>
        <v>0</v>
      </c>
      <c r="E529" s="181">
        <f t="shared" ref="E529:E536" ca="1" si="224">IF($A529="","",IFERROR(SUMIF(INDIRECT("'"&amp;$A529&amp;"'!A87:A92"),$B529,INDIRECT("'"&amp;$A529&amp;"'!G87:G92")),0))</f>
        <v>0</v>
      </c>
      <c r="F529" s="197">
        <f t="shared" ref="F529:F536" ca="1" si="225">IF($A529="","",IFERROR(SUMIF(INDIRECT("'"&amp;$A529&amp;"'!A87:A92"),$B529,INDIRECT("'"&amp;$A529&amp;"'!I87:I92")),0))</f>
        <v>0</v>
      </c>
      <c r="G529" s="197">
        <f t="shared" ref="G529:G536" ca="1" si="226">IF($A529="","",H529-F529)</f>
        <v>0</v>
      </c>
      <c r="H529" s="197">
        <f t="shared" ref="H529:H536" ca="1" si="227">IF($A529="","",IFERROR(SUMIF(INDIRECT("'"&amp;$A529&amp;"'!A87:A92"),$B529,INDIRECT("'"&amp;$A529&amp;"'!M87:M92")),0))</f>
        <v>0</v>
      </c>
      <c r="I529" s="197">
        <f t="shared" ref="I529:I536" ca="1" si="228">IF($A529="","",J529-H529)</f>
        <v>0</v>
      </c>
      <c r="J529" s="198">
        <f t="shared" ref="J529:J536" ca="1" si="229">IF($A529="","",IFERROR(SUMIF(INDIRECT("'"&amp;$A529&amp;"'!A87:A92"),$B529,INDIRECT("'"&amp;$A529&amp;"'!V87:V92")),0))</f>
        <v>0</v>
      </c>
      <c r="K529" s="199">
        <f t="shared" ref="K529:K536" ca="1" si="230">IF($A529="","",IFERROR(J529/E529,0))</f>
        <v>0</v>
      </c>
    </row>
    <row r="530" spans="1:11">
      <c r="A530" s="185" t="s">
        <v>22</v>
      </c>
      <c r="B530" s="196" t="str">
        <f t="shared" si="221"/>
        <v>5 Bedroom</v>
      </c>
      <c r="C530" s="104">
        <f t="shared" ca="1" si="222"/>
        <v>3</v>
      </c>
      <c r="D530" s="180">
        <f t="shared" ca="1" si="223"/>
        <v>0</v>
      </c>
      <c r="E530" s="181">
        <f t="shared" ca="1" si="224"/>
        <v>0</v>
      </c>
      <c r="F530" s="197">
        <f t="shared" ca="1" si="225"/>
        <v>0</v>
      </c>
      <c r="G530" s="197">
        <f t="shared" ca="1" si="226"/>
        <v>0</v>
      </c>
      <c r="H530" s="197">
        <f t="shared" ca="1" si="227"/>
        <v>0</v>
      </c>
      <c r="I530" s="197">
        <f t="shared" ca="1" si="228"/>
        <v>0</v>
      </c>
      <c r="J530" s="198">
        <f t="shared" ca="1" si="229"/>
        <v>0</v>
      </c>
      <c r="K530" s="199">
        <f t="shared" ca="1" si="230"/>
        <v>0</v>
      </c>
    </row>
    <row r="531" spans="1:11">
      <c r="A531" s="185" t="s">
        <v>23</v>
      </c>
      <c r="B531" s="196" t="str">
        <f t="shared" si="221"/>
        <v>5 Bedroom</v>
      </c>
      <c r="C531" s="104">
        <f t="shared" ca="1" si="222"/>
        <v>5</v>
      </c>
      <c r="D531" s="180">
        <f t="shared" ca="1" si="223"/>
        <v>105</v>
      </c>
      <c r="E531" s="181">
        <f t="shared" ca="1" si="224"/>
        <v>2127</v>
      </c>
      <c r="F531" s="197">
        <f t="shared" ca="1" si="225"/>
        <v>1075</v>
      </c>
      <c r="G531" s="197">
        <f t="shared" ca="1" si="226"/>
        <v>0</v>
      </c>
      <c r="H531" s="197">
        <f t="shared" ca="1" si="227"/>
        <v>1075</v>
      </c>
      <c r="I531" s="197">
        <f t="shared" ca="1" si="228"/>
        <v>-44</v>
      </c>
      <c r="J531" s="198">
        <f t="shared" ca="1" si="229"/>
        <v>1031</v>
      </c>
      <c r="K531" s="199">
        <f t="shared" ca="1" si="230"/>
        <v>0.48472026328161733</v>
      </c>
    </row>
    <row r="532" spans="1:11">
      <c r="A532" s="4" t="s">
        <v>24</v>
      </c>
      <c r="B532" s="196" t="str">
        <f t="shared" si="221"/>
        <v>5 Bedroom</v>
      </c>
      <c r="C532" s="104">
        <f t="shared" ca="1" si="222"/>
        <v>4</v>
      </c>
      <c r="D532" s="180">
        <f t="shared" ca="1" si="223"/>
        <v>0</v>
      </c>
      <c r="E532" s="181">
        <f t="shared" ca="1" si="224"/>
        <v>0</v>
      </c>
      <c r="F532" s="197">
        <f t="shared" ca="1" si="225"/>
        <v>0</v>
      </c>
      <c r="G532" s="197">
        <f t="shared" ca="1" si="226"/>
        <v>0</v>
      </c>
      <c r="H532" s="197">
        <f t="shared" ca="1" si="227"/>
        <v>0</v>
      </c>
      <c r="I532" s="197">
        <f t="shared" ca="1" si="228"/>
        <v>0</v>
      </c>
      <c r="J532" s="198">
        <f t="shared" ca="1" si="229"/>
        <v>0</v>
      </c>
      <c r="K532" s="199">
        <f t="shared" ca="1" si="230"/>
        <v>0</v>
      </c>
    </row>
    <row r="533" spans="1:11">
      <c r="A533" s="4" t="s">
        <v>26</v>
      </c>
      <c r="B533" s="196" t="str">
        <f t="shared" si="221"/>
        <v>5 Bedroom</v>
      </c>
      <c r="C533" s="104">
        <f t="shared" ca="1" si="222"/>
        <v>3</v>
      </c>
      <c r="D533" s="180">
        <f t="shared" ca="1" si="223"/>
        <v>0</v>
      </c>
      <c r="E533" s="181">
        <f t="shared" ca="1" si="224"/>
        <v>0</v>
      </c>
      <c r="F533" s="197">
        <f t="shared" ca="1" si="225"/>
        <v>0</v>
      </c>
      <c r="G533" s="197">
        <f t="shared" ca="1" si="226"/>
        <v>0</v>
      </c>
      <c r="H533" s="197">
        <f t="shared" ca="1" si="227"/>
        <v>0</v>
      </c>
      <c r="I533" s="197">
        <f t="shared" ca="1" si="228"/>
        <v>0</v>
      </c>
      <c r="J533" s="198">
        <f t="shared" ca="1" si="229"/>
        <v>0</v>
      </c>
      <c r="K533" s="199">
        <f t="shared" ca="1" si="230"/>
        <v>0</v>
      </c>
    </row>
    <row r="534" spans="1:11">
      <c r="A534" s="4" t="s">
        <v>25</v>
      </c>
      <c r="B534" s="196" t="str">
        <f t="shared" si="221"/>
        <v>5 Bedroom</v>
      </c>
      <c r="C534" s="104">
        <f t="shared" ca="1" si="222"/>
        <v>3</v>
      </c>
      <c r="D534" s="180">
        <f t="shared" ca="1" si="223"/>
        <v>0</v>
      </c>
      <c r="E534" s="181">
        <f t="shared" ca="1" si="224"/>
        <v>0</v>
      </c>
      <c r="F534" s="197">
        <f t="shared" ca="1" si="225"/>
        <v>0</v>
      </c>
      <c r="G534" s="197">
        <f t="shared" ca="1" si="226"/>
        <v>0</v>
      </c>
      <c r="H534" s="197">
        <f t="shared" ca="1" si="227"/>
        <v>0</v>
      </c>
      <c r="I534" s="197">
        <f t="shared" ca="1" si="228"/>
        <v>0</v>
      </c>
      <c r="J534" s="198">
        <f t="shared" ca="1" si="229"/>
        <v>0</v>
      </c>
      <c r="K534" s="199">
        <f t="shared" ca="1" si="230"/>
        <v>0</v>
      </c>
    </row>
    <row r="535" spans="1:11">
      <c r="A535" s="185" t="s">
        <v>27</v>
      </c>
      <c r="B535" s="196" t="str">
        <f t="shared" si="221"/>
        <v>5 Bedroom</v>
      </c>
      <c r="C535" s="104">
        <f t="shared" ca="1" si="222"/>
        <v>4</v>
      </c>
      <c r="D535" s="180">
        <f t="shared" ca="1" si="223"/>
        <v>0</v>
      </c>
      <c r="E535" s="181">
        <f t="shared" ca="1" si="224"/>
        <v>0</v>
      </c>
      <c r="F535" s="197">
        <f t="shared" ca="1" si="225"/>
        <v>0</v>
      </c>
      <c r="G535" s="197">
        <f t="shared" ca="1" si="226"/>
        <v>0</v>
      </c>
      <c r="H535" s="197">
        <f t="shared" ca="1" si="227"/>
        <v>0</v>
      </c>
      <c r="I535" s="197">
        <f t="shared" ca="1" si="228"/>
        <v>0</v>
      </c>
      <c r="J535" s="198">
        <f t="shared" ca="1" si="229"/>
        <v>0</v>
      </c>
      <c r="K535" s="199">
        <f t="shared" ca="1" si="230"/>
        <v>0</v>
      </c>
    </row>
    <row r="536" spans="1:11">
      <c r="A536" s="185" t="s">
        <v>28</v>
      </c>
      <c r="B536" s="196" t="str">
        <f t="shared" si="221"/>
        <v>5 Bedroom</v>
      </c>
      <c r="C536" s="104">
        <f t="shared" ca="1" si="222"/>
        <v>4</v>
      </c>
      <c r="D536" s="180">
        <f t="shared" ca="1" si="223"/>
        <v>0</v>
      </c>
      <c r="E536" s="181">
        <f t="shared" ca="1" si="224"/>
        <v>0</v>
      </c>
      <c r="F536" s="197">
        <f t="shared" ca="1" si="225"/>
        <v>0</v>
      </c>
      <c r="G536" s="197">
        <f t="shared" ca="1" si="226"/>
        <v>0</v>
      </c>
      <c r="H536" s="197">
        <f t="shared" ca="1" si="227"/>
        <v>0</v>
      </c>
      <c r="I536" s="197">
        <f t="shared" ca="1" si="228"/>
        <v>0</v>
      </c>
      <c r="J536" s="198">
        <f t="shared" ca="1" si="229"/>
        <v>0</v>
      </c>
      <c r="K536" s="199">
        <f t="shared" ca="1" si="230"/>
        <v>0</v>
      </c>
    </row>
    <row r="537" spans="1:11" hidden="1">
      <c r="B537" s="196" t="str">
        <f t="shared" ref="B537:B576" si="231">IF($A537="","","5 Bedroom")</f>
        <v/>
      </c>
      <c r="C537" s="104" t="str">
        <f t="shared" ref="C537:C576" ca="1" si="232">IF($A537="","",IFERROR(INDIRECT("'"&amp;$A537&amp;"'!$B$14"),0))</f>
        <v/>
      </c>
      <c r="D537" s="180" t="str">
        <f t="shared" ref="D537:D576" ca="1" si="233">IF($A537="","",IFERROR(SUMIF(INDIRECT("'"&amp;$A537&amp;"'!A87:A92"),$B537,INDIRECT("'"&amp;$A537&amp;"'!F87:F92")),0))</f>
        <v/>
      </c>
      <c r="E537" s="181" t="str">
        <f t="shared" ref="E537:E576" ca="1" si="234">IF($A537="","",IFERROR(SUMIF(INDIRECT("'"&amp;$A537&amp;"'!A87:A92"),$B537,INDIRECT("'"&amp;$A537&amp;"'!G87:G92")),0))</f>
        <v/>
      </c>
      <c r="F537" s="197" t="str">
        <f t="shared" ref="F537:F576" ca="1" si="235">IF($A537="","",IFERROR(SUMIF(INDIRECT("'"&amp;$A537&amp;"'!A87:A92"),$B537,INDIRECT("'"&amp;$A537&amp;"'!I87:I92")),0))</f>
        <v/>
      </c>
      <c r="G537" s="197" t="str">
        <f t="shared" ref="G537:G576" si="236">IF($A537="","",H537-F537)</f>
        <v/>
      </c>
      <c r="H537" s="197" t="str">
        <f t="shared" ref="H537:H576" ca="1" si="237">IF($A537="","",IFERROR(SUMIF(INDIRECT("'"&amp;$A537&amp;"'!A87:A92"),$B537,INDIRECT("'"&amp;$A537&amp;"'!M87:M92")),0))</f>
        <v/>
      </c>
      <c r="I537" s="197" t="str">
        <f t="shared" ref="I537:I576" si="238">IF($A537="","",J537-H537)</f>
        <v/>
      </c>
      <c r="J537" s="198" t="str">
        <f t="shared" ref="J537:J576" ca="1" si="239">IF($A537="","",IFERROR(SUMIF(INDIRECT("'"&amp;$A537&amp;"'!A87:A92"),$B537,INDIRECT("'"&amp;$A537&amp;"'!V87:V92")),0))</f>
        <v/>
      </c>
      <c r="K537" s="199" t="str">
        <f t="shared" ref="K537:K576" si="240">IF($A537="","",IFERROR(J537/E537,0))</f>
        <v/>
      </c>
    </row>
    <row r="538" spans="1:11" hidden="1">
      <c r="A538" s="196"/>
      <c r="B538" s="196" t="str">
        <f t="shared" si="231"/>
        <v/>
      </c>
      <c r="C538" s="104" t="str">
        <f t="shared" ca="1" si="232"/>
        <v/>
      </c>
      <c r="D538" s="180" t="str">
        <f t="shared" ca="1" si="233"/>
        <v/>
      </c>
      <c r="E538" s="181" t="str">
        <f t="shared" ca="1" si="234"/>
        <v/>
      </c>
      <c r="F538" s="197" t="str">
        <f t="shared" ca="1" si="235"/>
        <v/>
      </c>
      <c r="G538" s="197" t="str">
        <f t="shared" si="236"/>
        <v/>
      </c>
      <c r="H538" s="197" t="str">
        <f t="shared" ca="1" si="237"/>
        <v/>
      </c>
      <c r="I538" s="197" t="str">
        <f t="shared" si="238"/>
        <v/>
      </c>
      <c r="J538" s="198" t="str">
        <f t="shared" ca="1" si="239"/>
        <v/>
      </c>
      <c r="K538" s="199" t="str">
        <f t="shared" si="240"/>
        <v/>
      </c>
    </row>
    <row r="539" spans="1:11" hidden="1">
      <c r="A539" s="196"/>
      <c r="B539" s="196" t="str">
        <f t="shared" si="231"/>
        <v/>
      </c>
      <c r="C539" s="104" t="str">
        <f t="shared" ca="1" si="232"/>
        <v/>
      </c>
      <c r="D539" s="180" t="str">
        <f t="shared" ca="1" si="233"/>
        <v/>
      </c>
      <c r="E539" s="181" t="str">
        <f t="shared" ca="1" si="234"/>
        <v/>
      </c>
      <c r="F539" s="197" t="str">
        <f t="shared" ca="1" si="235"/>
        <v/>
      </c>
      <c r="G539" s="197" t="str">
        <f t="shared" si="236"/>
        <v/>
      </c>
      <c r="H539" s="197" t="str">
        <f t="shared" ca="1" si="237"/>
        <v/>
      </c>
      <c r="I539" s="197" t="str">
        <f t="shared" si="238"/>
        <v/>
      </c>
      <c r="J539" s="198" t="str">
        <f t="shared" ca="1" si="239"/>
        <v/>
      </c>
      <c r="K539" s="199" t="str">
        <f t="shared" si="240"/>
        <v/>
      </c>
    </row>
    <row r="540" spans="1:11" hidden="1">
      <c r="A540" s="196"/>
      <c r="B540" s="196" t="str">
        <f t="shared" si="231"/>
        <v/>
      </c>
      <c r="C540" s="104" t="str">
        <f t="shared" ca="1" si="232"/>
        <v/>
      </c>
      <c r="D540" s="180" t="str">
        <f t="shared" ca="1" si="233"/>
        <v/>
      </c>
      <c r="E540" s="181" t="str">
        <f t="shared" ca="1" si="234"/>
        <v/>
      </c>
      <c r="F540" s="197" t="str">
        <f t="shared" ca="1" si="235"/>
        <v/>
      </c>
      <c r="G540" s="197" t="str">
        <f t="shared" si="236"/>
        <v/>
      </c>
      <c r="H540" s="197" t="str">
        <f t="shared" ca="1" si="237"/>
        <v/>
      </c>
      <c r="I540" s="197" t="str">
        <f t="shared" si="238"/>
        <v/>
      </c>
      <c r="J540" s="198" t="str">
        <f t="shared" ca="1" si="239"/>
        <v/>
      </c>
      <c r="K540" s="199" t="str">
        <f t="shared" si="240"/>
        <v/>
      </c>
    </row>
    <row r="541" spans="1:11" hidden="1">
      <c r="A541" s="196"/>
      <c r="B541" s="196" t="str">
        <f t="shared" si="231"/>
        <v/>
      </c>
      <c r="C541" s="104" t="str">
        <f t="shared" ca="1" si="232"/>
        <v/>
      </c>
      <c r="D541" s="180" t="str">
        <f t="shared" ca="1" si="233"/>
        <v/>
      </c>
      <c r="E541" s="181" t="str">
        <f t="shared" ca="1" si="234"/>
        <v/>
      </c>
      <c r="F541" s="197" t="str">
        <f t="shared" ca="1" si="235"/>
        <v/>
      </c>
      <c r="G541" s="197" t="str">
        <f t="shared" si="236"/>
        <v/>
      </c>
      <c r="H541" s="197" t="str">
        <f t="shared" ca="1" si="237"/>
        <v/>
      </c>
      <c r="I541" s="197" t="str">
        <f t="shared" si="238"/>
        <v/>
      </c>
      <c r="J541" s="198" t="str">
        <f t="shared" ca="1" si="239"/>
        <v/>
      </c>
      <c r="K541" s="199" t="str">
        <f t="shared" si="240"/>
        <v/>
      </c>
    </row>
    <row r="542" spans="1:11" hidden="1">
      <c r="A542" s="196"/>
      <c r="B542" s="196" t="str">
        <f t="shared" si="231"/>
        <v/>
      </c>
      <c r="C542" s="104" t="str">
        <f t="shared" ca="1" si="232"/>
        <v/>
      </c>
      <c r="D542" s="180" t="str">
        <f t="shared" ca="1" si="233"/>
        <v/>
      </c>
      <c r="E542" s="181" t="str">
        <f t="shared" ca="1" si="234"/>
        <v/>
      </c>
      <c r="F542" s="197" t="str">
        <f t="shared" ca="1" si="235"/>
        <v/>
      </c>
      <c r="G542" s="197" t="str">
        <f t="shared" si="236"/>
        <v/>
      </c>
      <c r="H542" s="197" t="str">
        <f t="shared" ca="1" si="237"/>
        <v/>
      </c>
      <c r="I542" s="197" t="str">
        <f t="shared" si="238"/>
        <v/>
      </c>
      <c r="J542" s="198" t="str">
        <f t="shared" ca="1" si="239"/>
        <v/>
      </c>
      <c r="K542" s="199" t="str">
        <f t="shared" si="240"/>
        <v/>
      </c>
    </row>
    <row r="543" spans="1:11" hidden="1">
      <c r="A543" s="196"/>
      <c r="B543" s="196" t="str">
        <f t="shared" si="231"/>
        <v/>
      </c>
      <c r="C543" s="104" t="str">
        <f t="shared" ca="1" si="232"/>
        <v/>
      </c>
      <c r="D543" s="180" t="str">
        <f t="shared" ca="1" si="233"/>
        <v/>
      </c>
      <c r="E543" s="181" t="str">
        <f t="shared" ca="1" si="234"/>
        <v/>
      </c>
      <c r="F543" s="197" t="str">
        <f t="shared" ca="1" si="235"/>
        <v/>
      </c>
      <c r="G543" s="197" t="str">
        <f t="shared" si="236"/>
        <v/>
      </c>
      <c r="H543" s="197" t="str">
        <f t="shared" ca="1" si="237"/>
        <v/>
      </c>
      <c r="I543" s="197" t="str">
        <f t="shared" si="238"/>
        <v/>
      </c>
      <c r="J543" s="198" t="str">
        <f t="shared" ca="1" si="239"/>
        <v/>
      </c>
      <c r="K543" s="199" t="str">
        <f t="shared" si="240"/>
        <v/>
      </c>
    </row>
    <row r="544" spans="1:11" hidden="1">
      <c r="A544" s="196"/>
      <c r="B544" s="196" t="str">
        <f t="shared" si="231"/>
        <v/>
      </c>
      <c r="C544" s="104" t="str">
        <f t="shared" ca="1" si="232"/>
        <v/>
      </c>
      <c r="D544" s="180" t="str">
        <f t="shared" ca="1" si="233"/>
        <v/>
      </c>
      <c r="E544" s="181" t="str">
        <f t="shared" ca="1" si="234"/>
        <v/>
      </c>
      <c r="F544" s="197" t="str">
        <f t="shared" ca="1" si="235"/>
        <v/>
      </c>
      <c r="G544" s="197" t="str">
        <f t="shared" si="236"/>
        <v/>
      </c>
      <c r="H544" s="197" t="str">
        <f t="shared" ca="1" si="237"/>
        <v/>
      </c>
      <c r="I544" s="197" t="str">
        <f t="shared" si="238"/>
        <v/>
      </c>
      <c r="J544" s="198" t="str">
        <f t="shared" ca="1" si="239"/>
        <v/>
      </c>
      <c r="K544" s="199" t="str">
        <f t="shared" si="240"/>
        <v/>
      </c>
    </row>
    <row r="545" spans="1:11" hidden="1">
      <c r="A545" s="196"/>
      <c r="B545" s="196" t="str">
        <f t="shared" si="231"/>
        <v/>
      </c>
      <c r="C545" s="104" t="str">
        <f t="shared" ca="1" si="232"/>
        <v/>
      </c>
      <c r="D545" s="180" t="str">
        <f t="shared" ca="1" si="233"/>
        <v/>
      </c>
      <c r="E545" s="181" t="str">
        <f t="shared" ca="1" si="234"/>
        <v/>
      </c>
      <c r="F545" s="197" t="str">
        <f t="shared" ca="1" si="235"/>
        <v/>
      </c>
      <c r="G545" s="197" t="str">
        <f t="shared" si="236"/>
        <v/>
      </c>
      <c r="H545" s="197" t="str">
        <f t="shared" ca="1" si="237"/>
        <v/>
      </c>
      <c r="I545" s="197" t="str">
        <f t="shared" si="238"/>
        <v/>
      </c>
      <c r="J545" s="198" t="str">
        <f t="shared" ca="1" si="239"/>
        <v/>
      </c>
      <c r="K545" s="199" t="str">
        <f t="shared" si="240"/>
        <v/>
      </c>
    </row>
    <row r="546" spans="1:11" hidden="1">
      <c r="A546" s="196"/>
      <c r="B546" s="196" t="str">
        <f t="shared" si="231"/>
        <v/>
      </c>
      <c r="C546" s="104" t="str">
        <f t="shared" ca="1" si="232"/>
        <v/>
      </c>
      <c r="D546" s="180" t="str">
        <f t="shared" ca="1" si="233"/>
        <v/>
      </c>
      <c r="E546" s="181" t="str">
        <f t="shared" ca="1" si="234"/>
        <v/>
      </c>
      <c r="F546" s="197" t="str">
        <f t="shared" ca="1" si="235"/>
        <v/>
      </c>
      <c r="G546" s="197" t="str">
        <f t="shared" si="236"/>
        <v/>
      </c>
      <c r="H546" s="197" t="str">
        <f t="shared" ca="1" si="237"/>
        <v/>
      </c>
      <c r="I546" s="197" t="str">
        <f t="shared" si="238"/>
        <v/>
      </c>
      <c r="J546" s="198" t="str">
        <f t="shared" ca="1" si="239"/>
        <v/>
      </c>
      <c r="K546" s="199" t="str">
        <f t="shared" si="240"/>
        <v/>
      </c>
    </row>
    <row r="547" spans="1:11" hidden="1">
      <c r="A547" s="196"/>
      <c r="B547" s="196" t="str">
        <f t="shared" si="231"/>
        <v/>
      </c>
      <c r="C547" s="104" t="str">
        <f t="shared" ca="1" si="232"/>
        <v/>
      </c>
      <c r="D547" s="180" t="str">
        <f t="shared" ca="1" si="233"/>
        <v/>
      </c>
      <c r="E547" s="181" t="str">
        <f t="shared" ca="1" si="234"/>
        <v/>
      </c>
      <c r="F547" s="197" t="str">
        <f t="shared" ca="1" si="235"/>
        <v/>
      </c>
      <c r="G547" s="197" t="str">
        <f t="shared" si="236"/>
        <v/>
      </c>
      <c r="H547" s="197" t="str">
        <f t="shared" ca="1" si="237"/>
        <v/>
      </c>
      <c r="I547" s="197" t="str">
        <f t="shared" si="238"/>
        <v/>
      </c>
      <c r="J547" s="198" t="str">
        <f t="shared" ca="1" si="239"/>
        <v/>
      </c>
      <c r="K547" s="199" t="str">
        <f t="shared" si="240"/>
        <v/>
      </c>
    </row>
    <row r="548" spans="1:11" hidden="1">
      <c r="A548" s="196"/>
      <c r="B548" s="196" t="str">
        <f t="shared" si="231"/>
        <v/>
      </c>
      <c r="C548" s="104" t="str">
        <f t="shared" ca="1" si="232"/>
        <v/>
      </c>
      <c r="D548" s="180" t="str">
        <f t="shared" ca="1" si="233"/>
        <v/>
      </c>
      <c r="E548" s="181" t="str">
        <f t="shared" ca="1" si="234"/>
        <v/>
      </c>
      <c r="F548" s="197" t="str">
        <f t="shared" ca="1" si="235"/>
        <v/>
      </c>
      <c r="G548" s="197" t="str">
        <f t="shared" si="236"/>
        <v/>
      </c>
      <c r="H548" s="197" t="str">
        <f t="shared" ca="1" si="237"/>
        <v/>
      </c>
      <c r="I548" s="197" t="str">
        <f t="shared" si="238"/>
        <v/>
      </c>
      <c r="J548" s="198" t="str">
        <f t="shared" ca="1" si="239"/>
        <v/>
      </c>
      <c r="K548" s="199" t="str">
        <f t="shared" si="240"/>
        <v/>
      </c>
    </row>
    <row r="549" spans="1:11" hidden="1">
      <c r="A549" s="196"/>
      <c r="B549" s="196" t="str">
        <f t="shared" si="231"/>
        <v/>
      </c>
      <c r="C549" s="104" t="str">
        <f t="shared" ca="1" si="232"/>
        <v/>
      </c>
      <c r="D549" s="180" t="str">
        <f t="shared" ca="1" si="233"/>
        <v/>
      </c>
      <c r="E549" s="181" t="str">
        <f t="shared" ca="1" si="234"/>
        <v/>
      </c>
      <c r="F549" s="197" t="str">
        <f t="shared" ca="1" si="235"/>
        <v/>
      </c>
      <c r="G549" s="197" t="str">
        <f t="shared" si="236"/>
        <v/>
      </c>
      <c r="H549" s="197" t="str">
        <f t="shared" ca="1" si="237"/>
        <v/>
      </c>
      <c r="I549" s="197" t="str">
        <f t="shared" si="238"/>
        <v/>
      </c>
      <c r="J549" s="198" t="str">
        <f t="shared" ca="1" si="239"/>
        <v/>
      </c>
      <c r="K549" s="199" t="str">
        <f t="shared" si="240"/>
        <v/>
      </c>
    </row>
    <row r="550" spans="1:11" hidden="1">
      <c r="A550" s="196"/>
      <c r="B550" s="196" t="str">
        <f t="shared" si="231"/>
        <v/>
      </c>
      <c r="C550" s="104" t="str">
        <f t="shared" ca="1" si="232"/>
        <v/>
      </c>
      <c r="D550" s="180" t="str">
        <f t="shared" ca="1" si="233"/>
        <v/>
      </c>
      <c r="E550" s="181" t="str">
        <f t="shared" ca="1" si="234"/>
        <v/>
      </c>
      <c r="F550" s="197" t="str">
        <f t="shared" ca="1" si="235"/>
        <v/>
      </c>
      <c r="G550" s="197" t="str">
        <f t="shared" si="236"/>
        <v/>
      </c>
      <c r="H550" s="197" t="str">
        <f t="shared" ca="1" si="237"/>
        <v/>
      </c>
      <c r="I550" s="197" t="str">
        <f t="shared" si="238"/>
        <v/>
      </c>
      <c r="J550" s="198" t="str">
        <f t="shared" ca="1" si="239"/>
        <v/>
      </c>
      <c r="K550" s="199" t="str">
        <f t="shared" si="240"/>
        <v/>
      </c>
    </row>
    <row r="551" spans="1:11" hidden="1">
      <c r="A551" s="196"/>
      <c r="B551" s="196" t="str">
        <f t="shared" si="231"/>
        <v/>
      </c>
      <c r="C551" s="104" t="str">
        <f t="shared" ca="1" si="232"/>
        <v/>
      </c>
      <c r="D551" s="180" t="str">
        <f t="shared" ca="1" si="233"/>
        <v/>
      </c>
      <c r="E551" s="181" t="str">
        <f t="shared" ca="1" si="234"/>
        <v/>
      </c>
      <c r="F551" s="197" t="str">
        <f t="shared" ca="1" si="235"/>
        <v/>
      </c>
      <c r="G551" s="197" t="str">
        <f t="shared" si="236"/>
        <v/>
      </c>
      <c r="H551" s="197" t="str">
        <f t="shared" ca="1" si="237"/>
        <v/>
      </c>
      <c r="I551" s="197" t="str">
        <f t="shared" si="238"/>
        <v/>
      </c>
      <c r="J551" s="198" t="str">
        <f t="shared" ca="1" si="239"/>
        <v/>
      </c>
      <c r="K551" s="199" t="str">
        <f t="shared" si="240"/>
        <v/>
      </c>
    </row>
    <row r="552" spans="1:11" hidden="1">
      <c r="A552" s="196"/>
      <c r="B552" s="196" t="str">
        <f t="shared" si="231"/>
        <v/>
      </c>
      <c r="C552" s="104" t="str">
        <f t="shared" ca="1" si="232"/>
        <v/>
      </c>
      <c r="D552" s="180" t="str">
        <f t="shared" ca="1" si="233"/>
        <v/>
      </c>
      <c r="E552" s="181" t="str">
        <f t="shared" ca="1" si="234"/>
        <v/>
      </c>
      <c r="F552" s="197" t="str">
        <f t="shared" ca="1" si="235"/>
        <v/>
      </c>
      <c r="G552" s="197" t="str">
        <f t="shared" si="236"/>
        <v/>
      </c>
      <c r="H552" s="197" t="str">
        <f t="shared" ca="1" si="237"/>
        <v/>
      </c>
      <c r="I552" s="197" t="str">
        <f t="shared" si="238"/>
        <v/>
      </c>
      <c r="J552" s="198" t="str">
        <f t="shared" ca="1" si="239"/>
        <v/>
      </c>
      <c r="K552" s="199" t="str">
        <f t="shared" si="240"/>
        <v/>
      </c>
    </row>
    <row r="553" spans="1:11" hidden="1">
      <c r="A553" s="196"/>
      <c r="B553" s="196" t="str">
        <f t="shared" si="231"/>
        <v/>
      </c>
      <c r="C553" s="104" t="str">
        <f t="shared" ca="1" si="232"/>
        <v/>
      </c>
      <c r="D553" s="180" t="str">
        <f t="shared" ca="1" si="233"/>
        <v/>
      </c>
      <c r="E553" s="181" t="str">
        <f t="shared" ca="1" si="234"/>
        <v/>
      </c>
      <c r="F553" s="197" t="str">
        <f t="shared" ca="1" si="235"/>
        <v/>
      </c>
      <c r="G553" s="197" t="str">
        <f t="shared" si="236"/>
        <v/>
      </c>
      <c r="H553" s="197" t="str">
        <f t="shared" ca="1" si="237"/>
        <v/>
      </c>
      <c r="I553" s="197" t="str">
        <f t="shared" si="238"/>
        <v/>
      </c>
      <c r="J553" s="198" t="str">
        <f t="shared" ca="1" si="239"/>
        <v/>
      </c>
      <c r="K553" s="199" t="str">
        <f t="shared" si="240"/>
        <v/>
      </c>
    </row>
    <row r="554" spans="1:11" hidden="1">
      <c r="A554" s="196"/>
      <c r="B554" s="196" t="str">
        <f t="shared" si="231"/>
        <v/>
      </c>
      <c r="C554" s="104" t="str">
        <f t="shared" ca="1" si="232"/>
        <v/>
      </c>
      <c r="D554" s="180" t="str">
        <f t="shared" ca="1" si="233"/>
        <v/>
      </c>
      <c r="E554" s="181" t="str">
        <f t="shared" ca="1" si="234"/>
        <v/>
      </c>
      <c r="F554" s="197" t="str">
        <f t="shared" ca="1" si="235"/>
        <v/>
      </c>
      <c r="G554" s="197" t="str">
        <f t="shared" si="236"/>
        <v/>
      </c>
      <c r="H554" s="197" t="str">
        <f t="shared" ca="1" si="237"/>
        <v/>
      </c>
      <c r="I554" s="197" t="str">
        <f t="shared" si="238"/>
        <v/>
      </c>
      <c r="J554" s="198" t="str">
        <f t="shared" ca="1" si="239"/>
        <v/>
      </c>
      <c r="K554" s="199" t="str">
        <f t="shared" si="240"/>
        <v/>
      </c>
    </row>
    <row r="555" spans="1:11" hidden="1">
      <c r="A555" s="196"/>
      <c r="B555" s="196" t="str">
        <f t="shared" si="231"/>
        <v/>
      </c>
      <c r="C555" s="104" t="str">
        <f t="shared" ca="1" si="232"/>
        <v/>
      </c>
      <c r="D555" s="180" t="str">
        <f t="shared" ca="1" si="233"/>
        <v/>
      </c>
      <c r="E555" s="181" t="str">
        <f t="shared" ca="1" si="234"/>
        <v/>
      </c>
      <c r="F555" s="197" t="str">
        <f t="shared" ca="1" si="235"/>
        <v/>
      </c>
      <c r="G555" s="197" t="str">
        <f t="shared" si="236"/>
        <v/>
      </c>
      <c r="H555" s="197" t="str">
        <f t="shared" ca="1" si="237"/>
        <v/>
      </c>
      <c r="I555" s="197" t="str">
        <f t="shared" si="238"/>
        <v/>
      </c>
      <c r="J555" s="198" t="str">
        <f t="shared" ca="1" si="239"/>
        <v/>
      </c>
      <c r="K555" s="199" t="str">
        <f t="shared" si="240"/>
        <v/>
      </c>
    </row>
    <row r="556" spans="1:11" hidden="1">
      <c r="A556" s="196"/>
      <c r="B556" s="196" t="str">
        <f t="shared" si="231"/>
        <v/>
      </c>
      <c r="C556" s="104" t="str">
        <f t="shared" ca="1" si="232"/>
        <v/>
      </c>
      <c r="D556" s="180" t="str">
        <f t="shared" ca="1" si="233"/>
        <v/>
      </c>
      <c r="E556" s="181" t="str">
        <f t="shared" ca="1" si="234"/>
        <v/>
      </c>
      <c r="F556" s="197" t="str">
        <f t="shared" ca="1" si="235"/>
        <v/>
      </c>
      <c r="G556" s="197" t="str">
        <f t="shared" si="236"/>
        <v/>
      </c>
      <c r="H556" s="197" t="str">
        <f t="shared" ca="1" si="237"/>
        <v/>
      </c>
      <c r="I556" s="197" t="str">
        <f t="shared" si="238"/>
        <v/>
      </c>
      <c r="J556" s="198" t="str">
        <f t="shared" ca="1" si="239"/>
        <v/>
      </c>
      <c r="K556" s="199" t="str">
        <f t="shared" si="240"/>
        <v/>
      </c>
    </row>
    <row r="557" spans="1:11" hidden="1">
      <c r="A557" s="196"/>
      <c r="B557" s="196" t="str">
        <f t="shared" si="231"/>
        <v/>
      </c>
      <c r="C557" s="104" t="str">
        <f t="shared" ca="1" si="232"/>
        <v/>
      </c>
      <c r="D557" s="180" t="str">
        <f t="shared" ca="1" si="233"/>
        <v/>
      </c>
      <c r="E557" s="181" t="str">
        <f t="shared" ca="1" si="234"/>
        <v/>
      </c>
      <c r="F557" s="197" t="str">
        <f t="shared" ca="1" si="235"/>
        <v/>
      </c>
      <c r="G557" s="197" t="str">
        <f t="shared" si="236"/>
        <v/>
      </c>
      <c r="H557" s="197" t="str">
        <f t="shared" ca="1" si="237"/>
        <v/>
      </c>
      <c r="I557" s="197" t="str">
        <f t="shared" si="238"/>
        <v/>
      </c>
      <c r="J557" s="198" t="str">
        <f t="shared" ca="1" si="239"/>
        <v/>
      </c>
      <c r="K557" s="199" t="str">
        <f t="shared" si="240"/>
        <v/>
      </c>
    </row>
    <row r="558" spans="1:11" hidden="1">
      <c r="A558" s="196"/>
      <c r="B558" s="196" t="str">
        <f t="shared" si="231"/>
        <v/>
      </c>
      <c r="C558" s="104" t="str">
        <f t="shared" ca="1" si="232"/>
        <v/>
      </c>
      <c r="D558" s="180" t="str">
        <f t="shared" ca="1" si="233"/>
        <v/>
      </c>
      <c r="E558" s="181" t="str">
        <f t="shared" ca="1" si="234"/>
        <v/>
      </c>
      <c r="F558" s="197" t="str">
        <f t="shared" ca="1" si="235"/>
        <v/>
      </c>
      <c r="G558" s="197" t="str">
        <f t="shared" si="236"/>
        <v/>
      </c>
      <c r="H558" s="197" t="str">
        <f t="shared" ca="1" si="237"/>
        <v/>
      </c>
      <c r="I558" s="197" t="str">
        <f t="shared" si="238"/>
        <v/>
      </c>
      <c r="J558" s="198" t="str">
        <f t="shared" ca="1" si="239"/>
        <v/>
      </c>
      <c r="K558" s="199" t="str">
        <f t="shared" si="240"/>
        <v/>
      </c>
    </row>
    <row r="559" spans="1:11" hidden="1">
      <c r="A559" s="196"/>
      <c r="B559" s="196" t="str">
        <f t="shared" si="231"/>
        <v/>
      </c>
      <c r="C559" s="104" t="str">
        <f t="shared" ca="1" si="232"/>
        <v/>
      </c>
      <c r="D559" s="180" t="str">
        <f t="shared" ca="1" si="233"/>
        <v/>
      </c>
      <c r="E559" s="181" t="str">
        <f t="shared" ca="1" si="234"/>
        <v/>
      </c>
      <c r="F559" s="197" t="str">
        <f t="shared" ca="1" si="235"/>
        <v/>
      </c>
      <c r="G559" s="197" t="str">
        <f t="shared" si="236"/>
        <v/>
      </c>
      <c r="H559" s="197" t="str">
        <f t="shared" ca="1" si="237"/>
        <v/>
      </c>
      <c r="I559" s="197" t="str">
        <f t="shared" si="238"/>
        <v/>
      </c>
      <c r="J559" s="198" t="str">
        <f t="shared" ca="1" si="239"/>
        <v/>
      </c>
      <c r="K559" s="199" t="str">
        <f t="shared" si="240"/>
        <v/>
      </c>
    </row>
    <row r="560" spans="1:11" hidden="1">
      <c r="A560" s="196"/>
      <c r="B560" s="196" t="str">
        <f t="shared" si="231"/>
        <v/>
      </c>
      <c r="C560" s="104" t="str">
        <f t="shared" ca="1" si="232"/>
        <v/>
      </c>
      <c r="D560" s="180" t="str">
        <f t="shared" ca="1" si="233"/>
        <v/>
      </c>
      <c r="E560" s="181" t="str">
        <f t="shared" ca="1" si="234"/>
        <v/>
      </c>
      <c r="F560" s="197" t="str">
        <f t="shared" ca="1" si="235"/>
        <v/>
      </c>
      <c r="G560" s="197" t="str">
        <f t="shared" si="236"/>
        <v/>
      </c>
      <c r="H560" s="197" t="str">
        <f t="shared" ca="1" si="237"/>
        <v/>
      </c>
      <c r="I560" s="197" t="str">
        <f t="shared" si="238"/>
        <v/>
      </c>
      <c r="J560" s="198" t="str">
        <f t="shared" ca="1" si="239"/>
        <v/>
      </c>
      <c r="K560" s="199" t="str">
        <f t="shared" si="240"/>
        <v/>
      </c>
    </row>
    <row r="561" spans="1:11" hidden="1">
      <c r="A561" s="196"/>
      <c r="B561" s="196" t="str">
        <f t="shared" si="231"/>
        <v/>
      </c>
      <c r="C561" s="104" t="str">
        <f t="shared" ca="1" si="232"/>
        <v/>
      </c>
      <c r="D561" s="180" t="str">
        <f t="shared" ca="1" si="233"/>
        <v/>
      </c>
      <c r="E561" s="181" t="str">
        <f t="shared" ca="1" si="234"/>
        <v/>
      </c>
      <c r="F561" s="197" t="str">
        <f t="shared" ca="1" si="235"/>
        <v/>
      </c>
      <c r="G561" s="197" t="str">
        <f t="shared" si="236"/>
        <v/>
      </c>
      <c r="H561" s="197" t="str">
        <f t="shared" ca="1" si="237"/>
        <v/>
      </c>
      <c r="I561" s="197" t="str">
        <f t="shared" si="238"/>
        <v/>
      </c>
      <c r="J561" s="198" t="str">
        <f t="shared" ca="1" si="239"/>
        <v/>
      </c>
      <c r="K561" s="199" t="str">
        <f t="shared" si="240"/>
        <v/>
      </c>
    </row>
    <row r="562" spans="1:11" hidden="1">
      <c r="A562" s="196"/>
      <c r="B562" s="196" t="str">
        <f t="shared" si="231"/>
        <v/>
      </c>
      <c r="C562" s="104" t="str">
        <f t="shared" ca="1" si="232"/>
        <v/>
      </c>
      <c r="D562" s="180" t="str">
        <f t="shared" ca="1" si="233"/>
        <v/>
      </c>
      <c r="E562" s="181" t="str">
        <f t="shared" ca="1" si="234"/>
        <v/>
      </c>
      <c r="F562" s="197" t="str">
        <f t="shared" ca="1" si="235"/>
        <v/>
      </c>
      <c r="G562" s="197" t="str">
        <f t="shared" si="236"/>
        <v/>
      </c>
      <c r="H562" s="197" t="str">
        <f t="shared" ca="1" si="237"/>
        <v/>
      </c>
      <c r="I562" s="197" t="str">
        <f t="shared" si="238"/>
        <v/>
      </c>
      <c r="J562" s="198" t="str">
        <f t="shared" ca="1" si="239"/>
        <v/>
      </c>
      <c r="K562" s="199" t="str">
        <f t="shared" si="240"/>
        <v/>
      </c>
    </row>
    <row r="563" spans="1:11" hidden="1">
      <c r="A563" s="196"/>
      <c r="B563" s="196" t="str">
        <f t="shared" si="231"/>
        <v/>
      </c>
      <c r="C563" s="104" t="str">
        <f t="shared" ca="1" si="232"/>
        <v/>
      </c>
      <c r="D563" s="180" t="str">
        <f t="shared" ca="1" si="233"/>
        <v/>
      </c>
      <c r="E563" s="181" t="str">
        <f t="shared" ca="1" si="234"/>
        <v/>
      </c>
      <c r="F563" s="197" t="str">
        <f t="shared" ca="1" si="235"/>
        <v/>
      </c>
      <c r="G563" s="197" t="str">
        <f t="shared" si="236"/>
        <v/>
      </c>
      <c r="H563" s="197" t="str">
        <f t="shared" ca="1" si="237"/>
        <v/>
      </c>
      <c r="I563" s="197" t="str">
        <f t="shared" si="238"/>
        <v/>
      </c>
      <c r="J563" s="198" t="str">
        <f t="shared" ca="1" si="239"/>
        <v/>
      </c>
      <c r="K563" s="199" t="str">
        <f t="shared" si="240"/>
        <v/>
      </c>
    </row>
    <row r="564" spans="1:11" hidden="1">
      <c r="A564" s="196"/>
      <c r="B564" s="196" t="str">
        <f t="shared" si="231"/>
        <v/>
      </c>
      <c r="C564" s="104" t="str">
        <f t="shared" ca="1" si="232"/>
        <v/>
      </c>
      <c r="D564" s="180" t="str">
        <f t="shared" ca="1" si="233"/>
        <v/>
      </c>
      <c r="E564" s="181" t="str">
        <f t="shared" ca="1" si="234"/>
        <v/>
      </c>
      <c r="F564" s="197" t="str">
        <f t="shared" ca="1" si="235"/>
        <v/>
      </c>
      <c r="G564" s="197" t="str">
        <f t="shared" si="236"/>
        <v/>
      </c>
      <c r="H564" s="197" t="str">
        <f t="shared" ca="1" si="237"/>
        <v/>
      </c>
      <c r="I564" s="197" t="str">
        <f t="shared" si="238"/>
        <v/>
      </c>
      <c r="J564" s="198" t="str">
        <f t="shared" ca="1" si="239"/>
        <v/>
      </c>
      <c r="K564" s="199" t="str">
        <f t="shared" si="240"/>
        <v/>
      </c>
    </row>
    <row r="565" spans="1:11" hidden="1">
      <c r="A565" s="196"/>
      <c r="B565" s="196" t="str">
        <f t="shared" si="231"/>
        <v/>
      </c>
      <c r="C565" s="104" t="str">
        <f t="shared" ca="1" si="232"/>
        <v/>
      </c>
      <c r="D565" s="180" t="str">
        <f t="shared" ca="1" si="233"/>
        <v/>
      </c>
      <c r="E565" s="181" t="str">
        <f t="shared" ca="1" si="234"/>
        <v/>
      </c>
      <c r="F565" s="197" t="str">
        <f t="shared" ca="1" si="235"/>
        <v/>
      </c>
      <c r="G565" s="197" t="str">
        <f t="shared" si="236"/>
        <v/>
      </c>
      <c r="H565" s="197" t="str">
        <f t="shared" ca="1" si="237"/>
        <v/>
      </c>
      <c r="I565" s="197" t="str">
        <f t="shared" si="238"/>
        <v/>
      </c>
      <c r="J565" s="198" t="str">
        <f t="shared" ca="1" si="239"/>
        <v/>
      </c>
      <c r="K565" s="199" t="str">
        <f t="shared" si="240"/>
        <v/>
      </c>
    </row>
    <row r="566" spans="1:11" hidden="1">
      <c r="A566" s="196"/>
      <c r="B566" s="196" t="str">
        <f t="shared" si="231"/>
        <v/>
      </c>
      <c r="C566" s="104" t="str">
        <f t="shared" ca="1" si="232"/>
        <v/>
      </c>
      <c r="D566" s="180" t="str">
        <f t="shared" ca="1" si="233"/>
        <v/>
      </c>
      <c r="E566" s="181" t="str">
        <f t="shared" ca="1" si="234"/>
        <v/>
      </c>
      <c r="F566" s="197" t="str">
        <f t="shared" ca="1" si="235"/>
        <v/>
      </c>
      <c r="G566" s="197" t="str">
        <f t="shared" si="236"/>
        <v/>
      </c>
      <c r="H566" s="197" t="str">
        <f t="shared" ca="1" si="237"/>
        <v/>
      </c>
      <c r="I566" s="197" t="str">
        <f t="shared" si="238"/>
        <v/>
      </c>
      <c r="J566" s="198" t="str">
        <f t="shared" ca="1" si="239"/>
        <v/>
      </c>
      <c r="K566" s="199" t="str">
        <f t="shared" si="240"/>
        <v/>
      </c>
    </row>
    <row r="567" spans="1:11" hidden="1">
      <c r="A567" s="196"/>
      <c r="B567" s="196" t="str">
        <f t="shared" si="231"/>
        <v/>
      </c>
      <c r="C567" s="104" t="str">
        <f t="shared" ca="1" si="232"/>
        <v/>
      </c>
      <c r="D567" s="180" t="str">
        <f t="shared" ca="1" si="233"/>
        <v/>
      </c>
      <c r="E567" s="181" t="str">
        <f t="shared" ca="1" si="234"/>
        <v/>
      </c>
      <c r="F567" s="197" t="str">
        <f t="shared" ca="1" si="235"/>
        <v/>
      </c>
      <c r="G567" s="197" t="str">
        <f t="shared" si="236"/>
        <v/>
      </c>
      <c r="H567" s="197" t="str">
        <f t="shared" ca="1" si="237"/>
        <v/>
      </c>
      <c r="I567" s="197" t="str">
        <f t="shared" si="238"/>
        <v/>
      </c>
      <c r="J567" s="198" t="str">
        <f t="shared" ca="1" si="239"/>
        <v/>
      </c>
      <c r="K567" s="199" t="str">
        <f t="shared" si="240"/>
        <v/>
      </c>
    </row>
    <row r="568" spans="1:11" hidden="1">
      <c r="A568" s="196"/>
      <c r="B568" s="196" t="str">
        <f t="shared" si="231"/>
        <v/>
      </c>
      <c r="C568" s="104" t="str">
        <f t="shared" ca="1" si="232"/>
        <v/>
      </c>
      <c r="D568" s="180" t="str">
        <f t="shared" ca="1" si="233"/>
        <v/>
      </c>
      <c r="E568" s="181" t="str">
        <f t="shared" ca="1" si="234"/>
        <v/>
      </c>
      <c r="F568" s="197" t="str">
        <f t="shared" ca="1" si="235"/>
        <v/>
      </c>
      <c r="G568" s="197" t="str">
        <f t="shared" si="236"/>
        <v/>
      </c>
      <c r="H568" s="197" t="str">
        <f t="shared" ca="1" si="237"/>
        <v/>
      </c>
      <c r="I568" s="197" t="str">
        <f t="shared" si="238"/>
        <v/>
      </c>
      <c r="J568" s="198" t="str">
        <f t="shared" ca="1" si="239"/>
        <v/>
      </c>
      <c r="K568" s="199" t="str">
        <f t="shared" si="240"/>
        <v/>
      </c>
    </row>
    <row r="569" spans="1:11" hidden="1">
      <c r="A569" s="196"/>
      <c r="B569" s="196" t="str">
        <f t="shared" si="231"/>
        <v/>
      </c>
      <c r="C569" s="104" t="str">
        <f t="shared" ca="1" si="232"/>
        <v/>
      </c>
      <c r="D569" s="180" t="str">
        <f t="shared" ca="1" si="233"/>
        <v/>
      </c>
      <c r="E569" s="181" t="str">
        <f t="shared" ca="1" si="234"/>
        <v/>
      </c>
      <c r="F569" s="197" t="str">
        <f t="shared" ca="1" si="235"/>
        <v/>
      </c>
      <c r="G569" s="197" t="str">
        <f t="shared" si="236"/>
        <v/>
      </c>
      <c r="H569" s="197" t="str">
        <f t="shared" ca="1" si="237"/>
        <v/>
      </c>
      <c r="I569" s="197" t="str">
        <f t="shared" si="238"/>
        <v/>
      </c>
      <c r="J569" s="198" t="str">
        <f t="shared" ca="1" si="239"/>
        <v/>
      </c>
      <c r="K569" s="199" t="str">
        <f t="shared" si="240"/>
        <v/>
      </c>
    </row>
    <row r="570" spans="1:11" hidden="1">
      <c r="A570" s="196"/>
      <c r="B570" s="196" t="str">
        <f t="shared" si="231"/>
        <v/>
      </c>
      <c r="C570" s="104" t="str">
        <f t="shared" ca="1" si="232"/>
        <v/>
      </c>
      <c r="D570" s="180" t="str">
        <f t="shared" ca="1" si="233"/>
        <v/>
      </c>
      <c r="E570" s="181" t="str">
        <f t="shared" ca="1" si="234"/>
        <v/>
      </c>
      <c r="F570" s="197" t="str">
        <f t="shared" ca="1" si="235"/>
        <v/>
      </c>
      <c r="G570" s="197" t="str">
        <f t="shared" si="236"/>
        <v/>
      </c>
      <c r="H570" s="197" t="str">
        <f t="shared" ca="1" si="237"/>
        <v/>
      </c>
      <c r="I570" s="197" t="str">
        <f t="shared" si="238"/>
        <v/>
      </c>
      <c r="J570" s="198" t="str">
        <f t="shared" ca="1" si="239"/>
        <v/>
      </c>
      <c r="K570" s="199" t="str">
        <f t="shared" si="240"/>
        <v/>
      </c>
    </row>
    <row r="571" spans="1:11" hidden="1">
      <c r="A571" s="196"/>
      <c r="B571" s="196" t="str">
        <f t="shared" si="231"/>
        <v/>
      </c>
      <c r="C571" s="104" t="str">
        <f t="shared" ca="1" si="232"/>
        <v/>
      </c>
      <c r="D571" s="180" t="str">
        <f t="shared" ca="1" si="233"/>
        <v/>
      </c>
      <c r="E571" s="181" t="str">
        <f t="shared" ca="1" si="234"/>
        <v/>
      </c>
      <c r="F571" s="197" t="str">
        <f t="shared" ca="1" si="235"/>
        <v/>
      </c>
      <c r="G571" s="197" t="str">
        <f t="shared" si="236"/>
        <v/>
      </c>
      <c r="H571" s="197" t="str">
        <f t="shared" ca="1" si="237"/>
        <v/>
      </c>
      <c r="I571" s="197" t="str">
        <f t="shared" si="238"/>
        <v/>
      </c>
      <c r="J571" s="198" t="str">
        <f t="shared" ca="1" si="239"/>
        <v/>
      </c>
      <c r="K571" s="199" t="str">
        <f t="shared" si="240"/>
        <v/>
      </c>
    </row>
    <row r="572" spans="1:11" hidden="1">
      <c r="A572" s="196"/>
      <c r="B572" s="196" t="str">
        <f t="shared" si="231"/>
        <v/>
      </c>
      <c r="C572" s="104" t="str">
        <f t="shared" ca="1" si="232"/>
        <v/>
      </c>
      <c r="D572" s="180" t="str">
        <f t="shared" ca="1" si="233"/>
        <v/>
      </c>
      <c r="E572" s="181" t="str">
        <f t="shared" ca="1" si="234"/>
        <v/>
      </c>
      <c r="F572" s="197" t="str">
        <f t="shared" ca="1" si="235"/>
        <v/>
      </c>
      <c r="G572" s="197" t="str">
        <f t="shared" si="236"/>
        <v/>
      </c>
      <c r="H572" s="197" t="str">
        <f t="shared" ca="1" si="237"/>
        <v/>
      </c>
      <c r="I572" s="197" t="str">
        <f t="shared" si="238"/>
        <v/>
      </c>
      <c r="J572" s="198" t="str">
        <f t="shared" ca="1" si="239"/>
        <v/>
      </c>
      <c r="K572" s="199" t="str">
        <f t="shared" si="240"/>
        <v/>
      </c>
    </row>
    <row r="573" spans="1:11" hidden="1">
      <c r="A573" s="196"/>
      <c r="B573" s="196" t="str">
        <f t="shared" si="231"/>
        <v/>
      </c>
      <c r="C573" s="104" t="str">
        <f t="shared" ca="1" si="232"/>
        <v/>
      </c>
      <c r="D573" s="180" t="str">
        <f t="shared" ca="1" si="233"/>
        <v/>
      </c>
      <c r="E573" s="181" t="str">
        <f t="shared" ca="1" si="234"/>
        <v/>
      </c>
      <c r="F573" s="197" t="str">
        <f t="shared" ca="1" si="235"/>
        <v/>
      </c>
      <c r="G573" s="197" t="str">
        <f t="shared" si="236"/>
        <v/>
      </c>
      <c r="H573" s="197" t="str">
        <f t="shared" ca="1" si="237"/>
        <v/>
      </c>
      <c r="I573" s="197" t="str">
        <f t="shared" si="238"/>
        <v/>
      </c>
      <c r="J573" s="198" t="str">
        <f t="shared" ca="1" si="239"/>
        <v/>
      </c>
      <c r="K573" s="199" t="str">
        <f t="shared" si="240"/>
        <v/>
      </c>
    </row>
    <row r="574" spans="1:11" hidden="1">
      <c r="A574" s="196"/>
      <c r="B574" s="196" t="str">
        <f t="shared" si="231"/>
        <v/>
      </c>
      <c r="C574" s="104" t="str">
        <f t="shared" ca="1" si="232"/>
        <v/>
      </c>
      <c r="D574" s="180" t="str">
        <f t="shared" ca="1" si="233"/>
        <v/>
      </c>
      <c r="E574" s="181" t="str">
        <f t="shared" ca="1" si="234"/>
        <v/>
      </c>
      <c r="F574" s="197" t="str">
        <f t="shared" ca="1" si="235"/>
        <v/>
      </c>
      <c r="G574" s="197" t="str">
        <f t="shared" si="236"/>
        <v/>
      </c>
      <c r="H574" s="197" t="str">
        <f t="shared" ca="1" si="237"/>
        <v/>
      </c>
      <c r="I574" s="197" t="str">
        <f t="shared" si="238"/>
        <v/>
      </c>
      <c r="J574" s="198" t="str">
        <f t="shared" ca="1" si="239"/>
        <v/>
      </c>
      <c r="K574" s="199" t="str">
        <f t="shared" si="240"/>
        <v/>
      </c>
    </row>
    <row r="575" spans="1:11" hidden="1">
      <c r="A575" s="196"/>
      <c r="B575" s="196" t="str">
        <f t="shared" si="231"/>
        <v/>
      </c>
      <c r="C575" s="104" t="str">
        <f t="shared" ca="1" si="232"/>
        <v/>
      </c>
      <c r="D575" s="180" t="str">
        <f t="shared" ca="1" si="233"/>
        <v/>
      </c>
      <c r="E575" s="181" t="str">
        <f t="shared" ca="1" si="234"/>
        <v/>
      </c>
      <c r="F575" s="197" t="str">
        <f t="shared" ca="1" si="235"/>
        <v/>
      </c>
      <c r="G575" s="197" t="str">
        <f t="shared" si="236"/>
        <v/>
      </c>
      <c r="H575" s="197" t="str">
        <f t="shared" ca="1" si="237"/>
        <v/>
      </c>
      <c r="I575" s="197" t="str">
        <f t="shared" si="238"/>
        <v/>
      </c>
      <c r="J575" s="198" t="str">
        <f t="shared" ca="1" si="239"/>
        <v/>
      </c>
      <c r="K575" s="199" t="str">
        <f t="shared" si="240"/>
        <v/>
      </c>
    </row>
    <row r="576" spans="1:11" hidden="1">
      <c r="A576" s="196"/>
      <c r="B576" s="196" t="str">
        <f t="shared" si="231"/>
        <v/>
      </c>
      <c r="C576" s="104" t="str">
        <f t="shared" ca="1" si="232"/>
        <v/>
      </c>
      <c r="D576" s="180" t="str">
        <f t="shared" ca="1" si="233"/>
        <v/>
      </c>
      <c r="E576" s="181" t="str">
        <f t="shared" ca="1" si="234"/>
        <v/>
      </c>
      <c r="F576" s="197" t="str">
        <f t="shared" ca="1" si="235"/>
        <v/>
      </c>
      <c r="G576" s="197" t="str">
        <f t="shared" si="236"/>
        <v/>
      </c>
      <c r="H576" s="197" t="str">
        <f t="shared" ca="1" si="237"/>
        <v/>
      </c>
      <c r="I576" s="197" t="str">
        <f t="shared" si="238"/>
        <v/>
      </c>
      <c r="J576" s="198" t="str">
        <f t="shared" ca="1" si="239"/>
        <v/>
      </c>
      <c r="K576" s="199" t="str">
        <f t="shared" si="240"/>
        <v/>
      </c>
    </row>
    <row r="577" spans="1:11" hidden="1">
      <c r="A577" s="196"/>
      <c r="B577" s="196" t="str">
        <f t="shared" ref="B577:B578" si="241">IF($A577="","","5 Bedroom")</f>
        <v/>
      </c>
      <c r="C577" s="104" t="str">
        <f t="shared" ref="C577:C578" ca="1" si="242">IF($A577="","",IFERROR(INDIRECT("'"&amp;$A577&amp;"'!$B$14"),0))</f>
        <v/>
      </c>
      <c r="D577" s="180" t="str">
        <f t="shared" ref="D577:D578" ca="1" si="243">IF($A577="","",IFERROR(SUMIF(INDIRECT("'"&amp;$A577&amp;"'!A87:A92"),$B577,INDIRECT("'"&amp;$A577&amp;"'!F87:F92")),0))</f>
        <v/>
      </c>
      <c r="E577" s="181" t="str">
        <f t="shared" ref="E577:E578" ca="1" si="244">IF($A577="","",IFERROR(SUMIF(INDIRECT("'"&amp;$A577&amp;"'!A87:A92"),$B577,INDIRECT("'"&amp;$A577&amp;"'!G87:G92")),0))</f>
        <v/>
      </c>
      <c r="F577" s="197" t="str">
        <f t="shared" ref="F577:F578" ca="1" si="245">IF($A577="","",IFERROR(SUMIF(INDIRECT("'"&amp;$A577&amp;"'!A87:A92"),$B577,INDIRECT("'"&amp;$A577&amp;"'!I87:I92")),0))</f>
        <v/>
      </c>
      <c r="G577" s="197" t="str">
        <f t="shared" ref="G577:G578" si="246">IF($A577="","",H577-F577)</f>
        <v/>
      </c>
      <c r="H577" s="197" t="str">
        <f t="shared" ref="H577:H578" ca="1" si="247">IF($A577="","",IFERROR(SUMIF(INDIRECT("'"&amp;$A577&amp;"'!A87:A92"),$B577,INDIRECT("'"&amp;$A577&amp;"'!M87:M92")),0))</f>
        <v/>
      </c>
      <c r="I577" s="197" t="str">
        <f t="shared" ref="I577:I578" si="248">IF($A577="","",J577-H577)</f>
        <v/>
      </c>
      <c r="J577" s="198" t="str">
        <f t="shared" ref="J577:J578" ca="1" si="249">IF($A577="","",IFERROR(SUMIF(INDIRECT("'"&amp;$A577&amp;"'!A87:A92"),$B577,INDIRECT("'"&amp;$A577&amp;"'!V87:V92")),0))</f>
        <v/>
      </c>
      <c r="K577" s="199" t="str">
        <f t="shared" ref="K577:K578" si="250">IF($A577="","",IFERROR(J577/E577,0))</f>
        <v/>
      </c>
    </row>
    <row r="578" spans="1:11" hidden="1">
      <c r="A578" s="196"/>
      <c r="B578" s="196" t="str">
        <f t="shared" si="241"/>
        <v/>
      </c>
      <c r="C578" s="104" t="str">
        <f t="shared" ca="1" si="242"/>
        <v/>
      </c>
      <c r="D578" s="180" t="str">
        <f t="shared" ca="1" si="243"/>
        <v/>
      </c>
      <c r="E578" s="181" t="str">
        <f t="shared" ca="1" si="244"/>
        <v/>
      </c>
      <c r="F578" s="197" t="str">
        <f t="shared" ca="1" si="245"/>
        <v/>
      </c>
      <c r="G578" s="197" t="str">
        <f t="shared" si="246"/>
        <v/>
      </c>
      <c r="H578" s="197" t="str">
        <f t="shared" ca="1" si="247"/>
        <v/>
      </c>
      <c r="I578" s="197" t="str">
        <f t="shared" si="248"/>
        <v/>
      </c>
      <c r="J578" s="198" t="str">
        <f t="shared" ca="1" si="249"/>
        <v/>
      </c>
      <c r="K578" s="199" t="str">
        <f t="shared" si="250"/>
        <v/>
      </c>
    </row>
    <row r="579" spans="1:11" hidden="1">
      <c r="A579" s="196"/>
      <c r="B579" s="196" t="str">
        <f t="shared" ref="B579:B592" si="251">IF($A579="","","5 Bedroom")</f>
        <v/>
      </c>
      <c r="C579" s="104" t="str">
        <f t="shared" ref="C579:C592" ca="1" si="252">IF($A579="","",IFERROR(INDIRECT("'"&amp;$A579&amp;"'!$B$14"),0))</f>
        <v/>
      </c>
      <c r="D579" s="180" t="str">
        <f t="shared" ref="D579:D592" ca="1" si="253">IF($A579="","",IFERROR(SUMIF(INDIRECT("'"&amp;$A579&amp;"'!A87:A92"),$B579,INDIRECT("'"&amp;$A579&amp;"'!F87:F92")),0))</f>
        <v/>
      </c>
      <c r="E579" s="181" t="str">
        <f t="shared" ref="E579:E592" ca="1" si="254">IF($A579="","",IFERROR(SUMIF(INDIRECT("'"&amp;$A579&amp;"'!A87:A92"),$B579,INDIRECT("'"&amp;$A579&amp;"'!G87:G92")),0))</f>
        <v/>
      </c>
      <c r="F579" s="197" t="str">
        <f t="shared" ref="F579:F592" ca="1" si="255">IF($A579="","",IFERROR(SUMIF(INDIRECT("'"&amp;$A579&amp;"'!A87:A92"),$B579,INDIRECT("'"&amp;$A579&amp;"'!I87:I92")),0))</f>
        <v/>
      </c>
      <c r="G579" s="197" t="str">
        <f t="shared" ref="G579:G592" si="256">IF($A579="","",H579-F579)</f>
        <v/>
      </c>
      <c r="H579" s="197" t="str">
        <f t="shared" ref="H579:H592" ca="1" si="257">IF($A579="","",IFERROR(SUMIF(INDIRECT("'"&amp;$A579&amp;"'!A87:A92"),$B579,INDIRECT("'"&amp;$A579&amp;"'!M87:M92")),0))</f>
        <v/>
      </c>
      <c r="I579" s="197" t="str">
        <f t="shared" ref="I579:I592" si="258">IF($A579="","",J579-H579)</f>
        <v/>
      </c>
      <c r="J579" s="198" t="str">
        <f t="shared" ref="J579:J592" ca="1" si="259">IF($A579="","",IFERROR(SUMIF(INDIRECT("'"&amp;$A579&amp;"'!A87:A92"),$B579,INDIRECT("'"&amp;$A579&amp;"'!V87:V92")),0))</f>
        <v/>
      </c>
      <c r="K579" s="199" t="str">
        <f t="shared" ref="K579:K592" si="260">IF($A579="","",IFERROR(J579/E579,0))</f>
        <v/>
      </c>
    </row>
    <row r="580" spans="1:11" hidden="1">
      <c r="A580" s="196"/>
      <c r="B580" s="196" t="str">
        <f t="shared" si="251"/>
        <v/>
      </c>
      <c r="C580" s="104" t="str">
        <f t="shared" ca="1" si="252"/>
        <v/>
      </c>
      <c r="D580" s="180" t="str">
        <f t="shared" ca="1" si="253"/>
        <v/>
      </c>
      <c r="E580" s="181" t="str">
        <f t="shared" ca="1" si="254"/>
        <v/>
      </c>
      <c r="F580" s="197" t="str">
        <f t="shared" ca="1" si="255"/>
        <v/>
      </c>
      <c r="G580" s="197" t="str">
        <f t="shared" si="256"/>
        <v/>
      </c>
      <c r="H580" s="197" t="str">
        <f t="shared" ca="1" si="257"/>
        <v/>
      </c>
      <c r="I580" s="197" t="str">
        <f t="shared" si="258"/>
        <v/>
      </c>
      <c r="J580" s="198" t="str">
        <f t="shared" ca="1" si="259"/>
        <v/>
      </c>
      <c r="K580" s="199" t="str">
        <f t="shared" si="260"/>
        <v/>
      </c>
    </row>
    <row r="581" spans="1:11" hidden="1">
      <c r="A581" s="196"/>
      <c r="B581" s="196" t="str">
        <f t="shared" si="251"/>
        <v/>
      </c>
      <c r="C581" s="104" t="str">
        <f t="shared" ca="1" si="252"/>
        <v/>
      </c>
      <c r="D581" s="180" t="str">
        <f t="shared" ca="1" si="253"/>
        <v/>
      </c>
      <c r="E581" s="181" t="str">
        <f t="shared" ca="1" si="254"/>
        <v/>
      </c>
      <c r="F581" s="197" t="str">
        <f t="shared" ca="1" si="255"/>
        <v/>
      </c>
      <c r="G581" s="197" t="str">
        <f t="shared" si="256"/>
        <v/>
      </c>
      <c r="H581" s="197" t="str">
        <f t="shared" ca="1" si="257"/>
        <v/>
      </c>
      <c r="I581" s="197" t="str">
        <f t="shared" si="258"/>
        <v/>
      </c>
      <c r="J581" s="198" t="str">
        <f t="shared" ca="1" si="259"/>
        <v/>
      </c>
      <c r="K581" s="199" t="str">
        <f t="shared" si="260"/>
        <v/>
      </c>
    </row>
    <row r="582" spans="1:11" hidden="1">
      <c r="A582" s="196"/>
      <c r="B582" s="196" t="str">
        <f t="shared" si="251"/>
        <v/>
      </c>
      <c r="C582" s="104" t="str">
        <f t="shared" ca="1" si="252"/>
        <v/>
      </c>
      <c r="D582" s="180" t="str">
        <f t="shared" ca="1" si="253"/>
        <v/>
      </c>
      <c r="E582" s="181" t="str">
        <f t="shared" ca="1" si="254"/>
        <v/>
      </c>
      <c r="F582" s="197" t="str">
        <f t="shared" ca="1" si="255"/>
        <v/>
      </c>
      <c r="G582" s="197" t="str">
        <f t="shared" si="256"/>
        <v/>
      </c>
      <c r="H582" s="197" t="str">
        <f t="shared" ca="1" si="257"/>
        <v/>
      </c>
      <c r="I582" s="197" t="str">
        <f t="shared" si="258"/>
        <v/>
      </c>
      <c r="J582" s="198" t="str">
        <f t="shared" ca="1" si="259"/>
        <v/>
      </c>
      <c r="K582" s="199" t="str">
        <f t="shared" si="260"/>
        <v/>
      </c>
    </row>
    <row r="583" spans="1:11" hidden="1">
      <c r="A583" s="196"/>
      <c r="B583" s="196" t="str">
        <f t="shared" si="251"/>
        <v/>
      </c>
      <c r="C583" s="104" t="str">
        <f t="shared" ca="1" si="252"/>
        <v/>
      </c>
      <c r="D583" s="180" t="str">
        <f t="shared" ca="1" si="253"/>
        <v/>
      </c>
      <c r="E583" s="181" t="str">
        <f t="shared" ca="1" si="254"/>
        <v/>
      </c>
      <c r="F583" s="197" t="str">
        <f t="shared" ca="1" si="255"/>
        <v/>
      </c>
      <c r="G583" s="197" t="str">
        <f t="shared" si="256"/>
        <v/>
      </c>
      <c r="H583" s="197" t="str">
        <f t="shared" ca="1" si="257"/>
        <v/>
      </c>
      <c r="I583" s="197" t="str">
        <f t="shared" si="258"/>
        <v/>
      </c>
      <c r="J583" s="198" t="str">
        <f t="shared" ca="1" si="259"/>
        <v/>
      </c>
      <c r="K583" s="199" t="str">
        <f t="shared" si="260"/>
        <v/>
      </c>
    </row>
    <row r="584" spans="1:11" hidden="1">
      <c r="A584" s="196"/>
      <c r="B584" s="196" t="str">
        <f t="shared" si="251"/>
        <v/>
      </c>
      <c r="C584" s="104" t="str">
        <f t="shared" ca="1" si="252"/>
        <v/>
      </c>
      <c r="D584" s="180" t="str">
        <f t="shared" ca="1" si="253"/>
        <v/>
      </c>
      <c r="E584" s="181" t="str">
        <f t="shared" ca="1" si="254"/>
        <v/>
      </c>
      <c r="F584" s="197" t="str">
        <f t="shared" ca="1" si="255"/>
        <v/>
      </c>
      <c r="G584" s="197" t="str">
        <f t="shared" si="256"/>
        <v/>
      </c>
      <c r="H584" s="197" t="str">
        <f t="shared" ca="1" si="257"/>
        <v/>
      </c>
      <c r="I584" s="197" t="str">
        <f t="shared" si="258"/>
        <v/>
      </c>
      <c r="J584" s="198" t="str">
        <f t="shared" ca="1" si="259"/>
        <v/>
      </c>
      <c r="K584" s="199" t="str">
        <f t="shared" si="260"/>
        <v/>
      </c>
    </row>
    <row r="585" spans="1:11" hidden="1">
      <c r="A585" s="196"/>
      <c r="B585" s="196" t="str">
        <f t="shared" si="251"/>
        <v/>
      </c>
      <c r="C585" s="104" t="str">
        <f t="shared" ca="1" si="252"/>
        <v/>
      </c>
      <c r="D585" s="180" t="str">
        <f t="shared" ca="1" si="253"/>
        <v/>
      </c>
      <c r="E585" s="181" t="str">
        <f t="shared" ca="1" si="254"/>
        <v/>
      </c>
      <c r="F585" s="197" t="str">
        <f t="shared" ca="1" si="255"/>
        <v/>
      </c>
      <c r="G585" s="197" t="str">
        <f t="shared" si="256"/>
        <v/>
      </c>
      <c r="H585" s="197" t="str">
        <f t="shared" ca="1" si="257"/>
        <v/>
      </c>
      <c r="I585" s="197" t="str">
        <f t="shared" si="258"/>
        <v/>
      </c>
      <c r="J585" s="198" t="str">
        <f t="shared" ca="1" si="259"/>
        <v/>
      </c>
      <c r="K585" s="199" t="str">
        <f t="shared" si="260"/>
        <v/>
      </c>
    </row>
    <row r="586" spans="1:11" hidden="1">
      <c r="A586" s="196"/>
      <c r="B586" s="196" t="str">
        <f t="shared" si="251"/>
        <v/>
      </c>
      <c r="C586" s="104" t="str">
        <f t="shared" ca="1" si="252"/>
        <v/>
      </c>
      <c r="D586" s="180" t="str">
        <f t="shared" ca="1" si="253"/>
        <v/>
      </c>
      <c r="E586" s="181" t="str">
        <f t="shared" ca="1" si="254"/>
        <v/>
      </c>
      <c r="F586" s="197" t="str">
        <f t="shared" ca="1" si="255"/>
        <v/>
      </c>
      <c r="G586" s="197" t="str">
        <f t="shared" si="256"/>
        <v/>
      </c>
      <c r="H586" s="197" t="str">
        <f t="shared" ca="1" si="257"/>
        <v/>
      </c>
      <c r="I586" s="197" t="str">
        <f t="shared" si="258"/>
        <v/>
      </c>
      <c r="J586" s="198" t="str">
        <f t="shared" ca="1" si="259"/>
        <v/>
      </c>
      <c r="K586" s="199" t="str">
        <f t="shared" si="260"/>
        <v/>
      </c>
    </row>
    <row r="587" spans="1:11" hidden="1">
      <c r="A587" s="196"/>
      <c r="B587" s="196" t="str">
        <f t="shared" si="251"/>
        <v/>
      </c>
      <c r="C587" s="104" t="str">
        <f t="shared" ca="1" si="252"/>
        <v/>
      </c>
      <c r="D587" s="180" t="str">
        <f t="shared" ca="1" si="253"/>
        <v/>
      </c>
      <c r="E587" s="181" t="str">
        <f t="shared" ca="1" si="254"/>
        <v/>
      </c>
      <c r="F587" s="197" t="str">
        <f t="shared" ca="1" si="255"/>
        <v/>
      </c>
      <c r="G587" s="197" t="str">
        <f t="shared" si="256"/>
        <v/>
      </c>
      <c r="H587" s="197" t="str">
        <f t="shared" ca="1" si="257"/>
        <v/>
      </c>
      <c r="I587" s="197" t="str">
        <f t="shared" si="258"/>
        <v/>
      </c>
      <c r="J587" s="198" t="str">
        <f t="shared" ca="1" si="259"/>
        <v/>
      </c>
      <c r="K587" s="199" t="str">
        <f t="shared" si="260"/>
        <v/>
      </c>
    </row>
    <row r="588" spans="1:11" hidden="1">
      <c r="A588" s="196"/>
      <c r="B588" s="196" t="str">
        <f t="shared" si="251"/>
        <v/>
      </c>
      <c r="C588" s="104" t="str">
        <f t="shared" ca="1" si="252"/>
        <v/>
      </c>
      <c r="D588" s="180" t="str">
        <f t="shared" ca="1" si="253"/>
        <v/>
      </c>
      <c r="E588" s="181" t="str">
        <f t="shared" ca="1" si="254"/>
        <v/>
      </c>
      <c r="F588" s="197" t="str">
        <f t="shared" ca="1" si="255"/>
        <v/>
      </c>
      <c r="G588" s="197" t="str">
        <f t="shared" si="256"/>
        <v/>
      </c>
      <c r="H588" s="197" t="str">
        <f t="shared" ca="1" si="257"/>
        <v/>
      </c>
      <c r="I588" s="197" t="str">
        <f t="shared" si="258"/>
        <v/>
      </c>
      <c r="J588" s="198" t="str">
        <f t="shared" ca="1" si="259"/>
        <v/>
      </c>
      <c r="K588" s="199" t="str">
        <f t="shared" si="260"/>
        <v/>
      </c>
    </row>
    <row r="589" spans="1:11" hidden="1">
      <c r="A589" s="196"/>
      <c r="B589" s="196" t="str">
        <f t="shared" si="251"/>
        <v/>
      </c>
      <c r="C589" s="104" t="str">
        <f t="shared" ca="1" si="252"/>
        <v/>
      </c>
      <c r="D589" s="180" t="str">
        <f t="shared" ca="1" si="253"/>
        <v/>
      </c>
      <c r="E589" s="181" t="str">
        <f t="shared" ca="1" si="254"/>
        <v/>
      </c>
      <c r="F589" s="197" t="str">
        <f t="shared" ca="1" si="255"/>
        <v/>
      </c>
      <c r="G589" s="197" t="str">
        <f t="shared" si="256"/>
        <v/>
      </c>
      <c r="H589" s="197" t="str">
        <f t="shared" ca="1" si="257"/>
        <v/>
      </c>
      <c r="I589" s="197" t="str">
        <f t="shared" si="258"/>
        <v/>
      </c>
      <c r="J589" s="198" t="str">
        <f t="shared" ca="1" si="259"/>
        <v/>
      </c>
      <c r="K589" s="199" t="str">
        <f t="shared" si="260"/>
        <v/>
      </c>
    </row>
    <row r="590" spans="1:11" hidden="1">
      <c r="A590" s="196"/>
      <c r="B590" s="196" t="str">
        <f t="shared" si="251"/>
        <v/>
      </c>
      <c r="C590" s="104" t="str">
        <f t="shared" ca="1" si="252"/>
        <v/>
      </c>
      <c r="D590" s="180" t="str">
        <f t="shared" ca="1" si="253"/>
        <v/>
      </c>
      <c r="E590" s="181" t="str">
        <f t="shared" ca="1" si="254"/>
        <v/>
      </c>
      <c r="F590" s="197" t="str">
        <f t="shared" ca="1" si="255"/>
        <v/>
      </c>
      <c r="G590" s="197" t="str">
        <f t="shared" si="256"/>
        <v/>
      </c>
      <c r="H590" s="197" t="str">
        <f t="shared" ca="1" si="257"/>
        <v/>
      </c>
      <c r="I590" s="197" t="str">
        <f t="shared" si="258"/>
        <v/>
      </c>
      <c r="J590" s="198" t="str">
        <f t="shared" ca="1" si="259"/>
        <v/>
      </c>
      <c r="K590" s="199" t="str">
        <f t="shared" si="260"/>
        <v/>
      </c>
    </row>
    <row r="591" spans="1:11" hidden="1">
      <c r="A591" s="196"/>
      <c r="B591" s="196" t="str">
        <f t="shared" si="251"/>
        <v/>
      </c>
      <c r="C591" s="104" t="str">
        <f t="shared" ca="1" si="252"/>
        <v/>
      </c>
      <c r="D591" s="180" t="str">
        <f t="shared" ca="1" si="253"/>
        <v/>
      </c>
      <c r="E591" s="181" t="str">
        <f t="shared" ca="1" si="254"/>
        <v/>
      </c>
      <c r="F591" s="197" t="str">
        <f t="shared" ca="1" si="255"/>
        <v/>
      </c>
      <c r="G591" s="197" t="str">
        <f t="shared" si="256"/>
        <v/>
      </c>
      <c r="H591" s="197" t="str">
        <f t="shared" ca="1" si="257"/>
        <v/>
      </c>
      <c r="I591" s="197" t="str">
        <f t="shared" si="258"/>
        <v/>
      </c>
      <c r="J591" s="198" t="str">
        <f t="shared" ca="1" si="259"/>
        <v/>
      </c>
      <c r="K591" s="199" t="str">
        <f t="shared" si="260"/>
        <v/>
      </c>
    </row>
    <row r="592" spans="1:11" hidden="1">
      <c r="A592" s="196"/>
      <c r="B592" s="196" t="str">
        <f t="shared" si="251"/>
        <v/>
      </c>
      <c r="C592" s="104" t="str">
        <f t="shared" ca="1" si="252"/>
        <v/>
      </c>
      <c r="D592" s="180" t="str">
        <f t="shared" ca="1" si="253"/>
        <v/>
      </c>
      <c r="E592" s="181" t="str">
        <f t="shared" ca="1" si="254"/>
        <v/>
      </c>
      <c r="F592" s="197" t="str">
        <f t="shared" ca="1" si="255"/>
        <v/>
      </c>
      <c r="G592" s="197" t="str">
        <f t="shared" si="256"/>
        <v/>
      </c>
      <c r="H592" s="197" t="str">
        <f t="shared" ca="1" si="257"/>
        <v/>
      </c>
      <c r="I592" s="197" t="str">
        <f t="shared" si="258"/>
        <v/>
      </c>
      <c r="J592" s="198" t="str">
        <f t="shared" ca="1" si="259"/>
        <v/>
      </c>
      <c r="K592" s="199" t="str">
        <f t="shared" si="260"/>
        <v/>
      </c>
    </row>
    <row r="593" spans="1:11" hidden="1">
      <c r="A593" s="196"/>
      <c r="B593" s="196" t="str">
        <f t="shared" ref="B593:B623" si="261">IF($A593="","","5 Bedroom")</f>
        <v/>
      </c>
      <c r="C593" s="104" t="str">
        <f t="shared" ref="C593:C623" ca="1" si="262">IF($A593="","",IFERROR(INDIRECT("'"&amp;$A593&amp;"'!$B$14"),0))</f>
        <v/>
      </c>
      <c r="D593" s="180" t="str">
        <f t="shared" ref="D593:D623" ca="1" si="263">IF($A593="","",IFERROR(SUMIF(INDIRECT("'"&amp;$A593&amp;"'!A87:A92"),$B593,INDIRECT("'"&amp;$A593&amp;"'!F87:F92")),0))</f>
        <v/>
      </c>
      <c r="E593" s="181" t="str">
        <f t="shared" ref="E593:E623" ca="1" si="264">IF($A593="","",IFERROR(SUMIF(INDIRECT("'"&amp;$A593&amp;"'!A87:A92"),$B593,INDIRECT("'"&amp;$A593&amp;"'!G87:G92")),0))</f>
        <v/>
      </c>
      <c r="F593" s="197" t="str">
        <f t="shared" ref="F593:F623" ca="1" si="265">IF($A593="","",IFERROR(SUMIF(INDIRECT("'"&amp;$A593&amp;"'!A87:A92"),$B593,INDIRECT("'"&amp;$A593&amp;"'!I87:I92")),0))</f>
        <v/>
      </c>
      <c r="G593" s="197" t="str">
        <f t="shared" ref="G593:G623" si="266">IF($A593="","",H593-F593)</f>
        <v/>
      </c>
      <c r="H593" s="197" t="str">
        <f t="shared" ref="H593:H623" ca="1" si="267">IF($A593="","",IFERROR(SUMIF(INDIRECT("'"&amp;$A593&amp;"'!A87:A92"),$B593,INDIRECT("'"&amp;$A593&amp;"'!M87:M92")),0))</f>
        <v/>
      </c>
      <c r="I593" s="197" t="str">
        <f t="shared" ref="I593:I623" si="268">IF($A593="","",J593-H593)</f>
        <v/>
      </c>
      <c r="J593" s="198" t="str">
        <f t="shared" ref="J593:J623" ca="1" si="269">IF($A593="","",IFERROR(SUMIF(INDIRECT("'"&amp;$A593&amp;"'!A87:A92"),$B593,INDIRECT("'"&amp;$A593&amp;"'!V87:V92")),0))</f>
        <v/>
      </c>
      <c r="K593" s="199" t="str">
        <f t="shared" ref="K593:K623" si="270">IF($A593="","",IFERROR(J593/E593,0))</f>
        <v/>
      </c>
    </row>
    <row r="594" spans="1:11" hidden="1">
      <c r="A594" s="196"/>
      <c r="B594" s="196" t="str">
        <f t="shared" si="261"/>
        <v/>
      </c>
      <c r="C594" s="104" t="str">
        <f t="shared" ca="1" si="262"/>
        <v/>
      </c>
      <c r="D594" s="180" t="str">
        <f t="shared" ca="1" si="263"/>
        <v/>
      </c>
      <c r="E594" s="181" t="str">
        <f t="shared" ca="1" si="264"/>
        <v/>
      </c>
      <c r="F594" s="197" t="str">
        <f t="shared" ca="1" si="265"/>
        <v/>
      </c>
      <c r="G594" s="197" t="str">
        <f t="shared" si="266"/>
        <v/>
      </c>
      <c r="H594" s="197" t="str">
        <f t="shared" ca="1" si="267"/>
        <v/>
      </c>
      <c r="I594" s="197" t="str">
        <f t="shared" si="268"/>
        <v/>
      </c>
      <c r="J594" s="198" t="str">
        <f t="shared" ca="1" si="269"/>
        <v/>
      </c>
      <c r="K594" s="199" t="str">
        <f t="shared" si="270"/>
        <v/>
      </c>
    </row>
    <row r="595" spans="1:11" hidden="1">
      <c r="A595" s="196"/>
      <c r="B595" s="196" t="str">
        <f t="shared" si="261"/>
        <v/>
      </c>
      <c r="C595" s="104" t="str">
        <f t="shared" ca="1" si="262"/>
        <v/>
      </c>
      <c r="D595" s="180" t="str">
        <f t="shared" ca="1" si="263"/>
        <v/>
      </c>
      <c r="E595" s="181" t="str">
        <f t="shared" ca="1" si="264"/>
        <v/>
      </c>
      <c r="F595" s="197" t="str">
        <f t="shared" ca="1" si="265"/>
        <v/>
      </c>
      <c r="G595" s="197" t="str">
        <f t="shared" si="266"/>
        <v/>
      </c>
      <c r="H595" s="197" t="str">
        <f t="shared" ca="1" si="267"/>
        <v/>
      </c>
      <c r="I595" s="197" t="str">
        <f t="shared" si="268"/>
        <v/>
      </c>
      <c r="J595" s="198" t="str">
        <f t="shared" ca="1" si="269"/>
        <v/>
      </c>
      <c r="K595" s="199" t="str">
        <f t="shared" si="270"/>
        <v/>
      </c>
    </row>
    <row r="596" spans="1:11" hidden="1">
      <c r="A596" s="196"/>
      <c r="B596" s="196" t="str">
        <f t="shared" si="261"/>
        <v/>
      </c>
      <c r="C596" s="104" t="str">
        <f t="shared" ca="1" si="262"/>
        <v/>
      </c>
      <c r="D596" s="180" t="str">
        <f t="shared" ca="1" si="263"/>
        <v/>
      </c>
      <c r="E596" s="181" t="str">
        <f t="shared" ca="1" si="264"/>
        <v/>
      </c>
      <c r="F596" s="197" t="str">
        <f t="shared" ca="1" si="265"/>
        <v/>
      </c>
      <c r="G596" s="197" t="str">
        <f t="shared" si="266"/>
        <v/>
      </c>
      <c r="H596" s="197" t="str">
        <f t="shared" ca="1" si="267"/>
        <v/>
      </c>
      <c r="I596" s="197" t="str">
        <f t="shared" si="268"/>
        <v/>
      </c>
      <c r="J596" s="198" t="str">
        <f t="shared" ca="1" si="269"/>
        <v/>
      </c>
      <c r="K596" s="199" t="str">
        <f t="shared" si="270"/>
        <v/>
      </c>
    </row>
    <row r="597" spans="1:11" hidden="1">
      <c r="A597" s="196"/>
      <c r="B597" s="196" t="str">
        <f t="shared" si="261"/>
        <v/>
      </c>
      <c r="C597" s="104" t="str">
        <f t="shared" ca="1" si="262"/>
        <v/>
      </c>
      <c r="D597" s="180" t="str">
        <f t="shared" ca="1" si="263"/>
        <v/>
      </c>
      <c r="E597" s="181" t="str">
        <f t="shared" ca="1" si="264"/>
        <v/>
      </c>
      <c r="F597" s="197" t="str">
        <f t="shared" ca="1" si="265"/>
        <v/>
      </c>
      <c r="G597" s="197" t="str">
        <f t="shared" si="266"/>
        <v/>
      </c>
      <c r="H597" s="197" t="str">
        <f t="shared" ca="1" si="267"/>
        <v/>
      </c>
      <c r="I597" s="197" t="str">
        <f t="shared" si="268"/>
        <v/>
      </c>
      <c r="J597" s="198" t="str">
        <f t="shared" ca="1" si="269"/>
        <v/>
      </c>
      <c r="K597" s="199" t="str">
        <f t="shared" si="270"/>
        <v/>
      </c>
    </row>
    <row r="598" spans="1:11" hidden="1">
      <c r="A598" s="196"/>
      <c r="B598" s="196" t="str">
        <f t="shared" si="261"/>
        <v/>
      </c>
      <c r="C598" s="104" t="str">
        <f t="shared" ca="1" si="262"/>
        <v/>
      </c>
      <c r="D598" s="180" t="str">
        <f t="shared" ca="1" si="263"/>
        <v/>
      </c>
      <c r="E598" s="181" t="str">
        <f t="shared" ca="1" si="264"/>
        <v/>
      </c>
      <c r="F598" s="197" t="str">
        <f t="shared" ca="1" si="265"/>
        <v/>
      </c>
      <c r="G598" s="197" t="str">
        <f t="shared" si="266"/>
        <v/>
      </c>
      <c r="H598" s="197" t="str">
        <f t="shared" ca="1" si="267"/>
        <v/>
      </c>
      <c r="I598" s="197" t="str">
        <f t="shared" si="268"/>
        <v/>
      </c>
      <c r="J598" s="198" t="str">
        <f t="shared" ca="1" si="269"/>
        <v/>
      </c>
      <c r="K598" s="199" t="str">
        <f t="shared" si="270"/>
        <v/>
      </c>
    </row>
    <row r="599" spans="1:11" hidden="1">
      <c r="A599" s="196"/>
      <c r="B599" s="196" t="str">
        <f t="shared" si="261"/>
        <v/>
      </c>
      <c r="C599" s="104" t="str">
        <f t="shared" ca="1" si="262"/>
        <v/>
      </c>
      <c r="D599" s="180" t="str">
        <f t="shared" ca="1" si="263"/>
        <v/>
      </c>
      <c r="E599" s="181" t="str">
        <f t="shared" ca="1" si="264"/>
        <v/>
      </c>
      <c r="F599" s="197" t="str">
        <f t="shared" ca="1" si="265"/>
        <v/>
      </c>
      <c r="G599" s="197" t="str">
        <f t="shared" si="266"/>
        <v/>
      </c>
      <c r="H599" s="197" t="str">
        <f t="shared" ca="1" si="267"/>
        <v/>
      </c>
      <c r="I599" s="197" t="str">
        <f t="shared" si="268"/>
        <v/>
      </c>
      <c r="J599" s="198" t="str">
        <f t="shared" ca="1" si="269"/>
        <v/>
      </c>
      <c r="K599" s="199" t="str">
        <f t="shared" si="270"/>
        <v/>
      </c>
    </row>
    <row r="600" spans="1:11" hidden="1">
      <c r="A600" s="196"/>
      <c r="B600" s="196" t="str">
        <f t="shared" si="261"/>
        <v/>
      </c>
      <c r="C600" s="104" t="str">
        <f t="shared" ca="1" si="262"/>
        <v/>
      </c>
      <c r="D600" s="180" t="str">
        <f t="shared" ca="1" si="263"/>
        <v/>
      </c>
      <c r="E600" s="181" t="str">
        <f t="shared" ca="1" si="264"/>
        <v/>
      </c>
      <c r="F600" s="197" t="str">
        <f t="shared" ca="1" si="265"/>
        <v/>
      </c>
      <c r="G600" s="197" t="str">
        <f t="shared" si="266"/>
        <v/>
      </c>
      <c r="H600" s="197" t="str">
        <f t="shared" ca="1" si="267"/>
        <v/>
      </c>
      <c r="I600" s="197" t="str">
        <f t="shared" si="268"/>
        <v/>
      </c>
      <c r="J600" s="198" t="str">
        <f t="shared" ca="1" si="269"/>
        <v/>
      </c>
      <c r="K600" s="199" t="str">
        <f t="shared" si="270"/>
        <v/>
      </c>
    </row>
    <row r="601" spans="1:11" hidden="1">
      <c r="A601" s="196"/>
      <c r="B601" s="196" t="str">
        <f t="shared" si="261"/>
        <v/>
      </c>
      <c r="C601" s="104" t="str">
        <f t="shared" ca="1" si="262"/>
        <v/>
      </c>
      <c r="D601" s="180" t="str">
        <f t="shared" ca="1" si="263"/>
        <v/>
      </c>
      <c r="E601" s="181" t="str">
        <f t="shared" ca="1" si="264"/>
        <v/>
      </c>
      <c r="F601" s="197" t="str">
        <f t="shared" ca="1" si="265"/>
        <v/>
      </c>
      <c r="G601" s="197" t="str">
        <f t="shared" si="266"/>
        <v/>
      </c>
      <c r="H601" s="197" t="str">
        <f t="shared" ca="1" si="267"/>
        <v/>
      </c>
      <c r="I601" s="197" t="str">
        <f t="shared" si="268"/>
        <v/>
      </c>
      <c r="J601" s="198" t="str">
        <f t="shared" ca="1" si="269"/>
        <v/>
      </c>
      <c r="K601" s="199" t="str">
        <f t="shared" si="270"/>
        <v/>
      </c>
    </row>
    <row r="602" spans="1:11" hidden="1">
      <c r="A602" s="196"/>
      <c r="B602" s="196" t="str">
        <f t="shared" si="261"/>
        <v/>
      </c>
      <c r="C602" s="104" t="str">
        <f t="shared" ca="1" si="262"/>
        <v/>
      </c>
      <c r="D602" s="180" t="str">
        <f t="shared" ca="1" si="263"/>
        <v/>
      </c>
      <c r="E602" s="181" t="str">
        <f t="shared" ca="1" si="264"/>
        <v/>
      </c>
      <c r="F602" s="197" t="str">
        <f t="shared" ca="1" si="265"/>
        <v/>
      </c>
      <c r="G602" s="197" t="str">
        <f t="shared" si="266"/>
        <v/>
      </c>
      <c r="H602" s="197" t="str">
        <f t="shared" ca="1" si="267"/>
        <v/>
      </c>
      <c r="I602" s="197" t="str">
        <f t="shared" si="268"/>
        <v/>
      </c>
      <c r="J602" s="198" t="str">
        <f t="shared" ca="1" si="269"/>
        <v/>
      </c>
      <c r="K602" s="199" t="str">
        <f t="shared" si="270"/>
        <v/>
      </c>
    </row>
    <row r="603" spans="1:11" hidden="1">
      <c r="A603" s="196"/>
      <c r="B603" s="196" t="str">
        <f t="shared" si="261"/>
        <v/>
      </c>
      <c r="C603" s="104" t="str">
        <f t="shared" ca="1" si="262"/>
        <v/>
      </c>
      <c r="D603" s="180" t="str">
        <f t="shared" ca="1" si="263"/>
        <v/>
      </c>
      <c r="E603" s="181" t="str">
        <f t="shared" ca="1" si="264"/>
        <v/>
      </c>
      <c r="F603" s="197" t="str">
        <f t="shared" ca="1" si="265"/>
        <v/>
      </c>
      <c r="G603" s="197" t="str">
        <f t="shared" si="266"/>
        <v/>
      </c>
      <c r="H603" s="197" t="str">
        <f t="shared" ca="1" si="267"/>
        <v/>
      </c>
      <c r="I603" s="197" t="str">
        <f t="shared" si="268"/>
        <v/>
      </c>
      <c r="J603" s="198" t="str">
        <f t="shared" ca="1" si="269"/>
        <v/>
      </c>
      <c r="K603" s="199" t="str">
        <f t="shared" si="270"/>
        <v/>
      </c>
    </row>
    <row r="604" spans="1:11" hidden="1">
      <c r="A604" s="196"/>
      <c r="B604" s="196" t="str">
        <f t="shared" si="261"/>
        <v/>
      </c>
      <c r="C604" s="104" t="str">
        <f t="shared" ca="1" si="262"/>
        <v/>
      </c>
      <c r="D604" s="180" t="str">
        <f t="shared" ca="1" si="263"/>
        <v/>
      </c>
      <c r="E604" s="181" t="str">
        <f t="shared" ca="1" si="264"/>
        <v/>
      </c>
      <c r="F604" s="197" t="str">
        <f t="shared" ca="1" si="265"/>
        <v/>
      </c>
      <c r="G604" s="197" t="str">
        <f t="shared" si="266"/>
        <v/>
      </c>
      <c r="H604" s="197" t="str">
        <f t="shared" ca="1" si="267"/>
        <v/>
      </c>
      <c r="I604" s="197" t="str">
        <f t="shared" si="268"/>
        <v/>
      </c>
      <c r="J604" s="198" t="str">
        <f t="shared" ca="1" si="269"/>
        <v/>
      </c>
      <c r="K604" s="199" t="str">
        <f t="shared" si="270"/>
        <v/>
      </c>
    </row>
    <row r="605" spans="1:11" hidden="1">
      <c r="A605" s="196"/>
      <c r="B605" s="196" t="str">
        <f t="shared" si="261"/>
        <v/>
      </c>
      <c r="C605" s="104" t="str">
        <f t="shared" ca="1" si="262"/>
        <v/>
      </c>
      <c r="D605" s="180" t="str">
        <f t="shared" ca="1" si="263"/>
        <v/>
      </c>
      <c r="E605" s="181" t="str">
        <f t="shared" ca="1" si="264"/>
        <v/>
      </c>
      <c r="F605" s="197" t="str">
        <f t="shared" ca="1" si="265"/>
        <v/>
      </c>
      <c r="G605" s="197" t="str">
        <f t="shared" si="266"/>
        <v/>
      </c>
      <c r="H605" s="197" t="str">
        <f t="shared" ca="1" si="267"/>
        <v/>
      </c>
      <c r="I605" s="197" t="str">
        <f t="shared" si="268"/>
        <v/>
      </c>
      <c r="J605" s="198" t="str">
        <f t="shared" ca="1" si="269"/>
        <v/>
      </c>
      <c r="K605" s="199" t="str">
        <f t="shared" si="270"/>
        <v/>
      </c>
    </row>
    <row r="606" spans="1:11" hidden="1">
      <c r="A606" s="196"/>
      <c r="B606" s="196" t="str">
        <f t="shared" si="261"/>
        <v/>
      </c>
      <c r="C606" s="104" t="str">
        <f t="shared" ca="1" si="262"/>
        <v/>
      </c>
      <c r="D606" s="180" t="str">
        <f t="shared" ca="1" si="263"/>
        <v/>
      </c>
      <c r="E606" s="181" t="str">
        <f t="shared" ca="1" si="264"/>
        <v/>
      </c>
      <c r="F606" s="197" t="str">
        <f t="shared" ca="1" si="265"/>
        <v/>
      </c>
      <c r="G606" s="197" t="str">
        <f t="shared" si="266"/>
        <v/>
      </c>
      <c r="H606" s="197" t="str">
        <f t="shared" ca="1" si="267"/>
        <v/>
      </c>
      <c r="I606" s="197" t="str">
        <f t="shared" si="268"/>
        <v/>
      </c>
      <c r="J606" s="198" t="str">
        <f t="shared" ca="1" si="269"/>
        <v/>
      </c>
      <c r="K606" s="199" t="str">
        <f t="shared" si="270"/>
        <v/>
      </c>
    </row>
    <row r="607" spans="1:11" hidden="1">
      <c r="A607" s="196"/>
      <c r="B607" s="196" t="str">
        <f t="shared" si="261"/>
        <v/>
      </c>
      <c r="C607" s="104" t="str">
        <f t="shared" ca="1" si="262"/>
        <v/>
      </c>
      <c r="D607" s="180" t="str">
        <f t="shared" ca="1" si="263"/>
        <v/>
      </c>
      <c r="E607" s="181" t="str">
        <f t="shared" ca="1" si="264"/>
        <v/>
      </c>
      <c r="F607" s="197" t="str">
        <f t="shared" ca="1" si="265"/>
        <v/>
      </c>
      <c r="G607" s="197" t="str">
        <f t="shared" si="266"/>
        <v/>
      </c>
      <c r="H607" s="197" t="str">
        <f t="shared" ca="1" si="267"/>
        <v/>
      </c>
      <c r="I607" s="197" t="str">
        <f t="shared" si="268"/>
        <v/>
      </c>
      <c r="J607" s="198" t="str">
        <f t="shared" ca="1" si="269"/>
        <v/>
      </c>
      <c r="K607" s="199" t="str">
        <f t="shared" si="270"/>
        <v/>
      </c>
    </row>
    <row r="608" spans="1:11" hidden="1">
      <c r="A608" s="196"/>
      <c r="B608" s="196" t="str">
        <f t="shared" si="261"/>
        <v/>
      </c>
      <c r="C608" s="104" t="str">
        <f t="shared" ca="1" si="262"/>
        <v/>
      </c>
      <c r="D608" s="180" t="str">
        <f t="shared" ca="1" si="263"/>
        <v/>
      </c>
      <c r="E608" s="181" t="str">
        <f t="shared" ca="1" si="264"/>
        <v/>
      </c>
      <c r="F608" s="197" t="str">
        <f t="shared" ca="1" si="265"/>
        <v/>
      </c>
      <c r="G608" s="197" t="str">
        <f t="shared" si="266"/>
        <v/>
      </c>
      <c r="H608" s="197" t="str">
        <f t="shared" ca="1" si="267"/>
        <v/>
      </c>
      <c r="I608" s="197" t="str">
        <f t="shared" si="268"/>
        <v/>
      </c>
      <c r="J608" s="198" t="str">
        <f t="shared" ca="1" si="269"/>
        <v/>
      </c>
      <c r="K608" s="199" t="str">
        <f t="shared" si="270"/>
        <v/>
      </c>
    </row>
    <row r="609" spans="1:11" hidden="1">
      <c r="A609" s="196"/>
      <c r="B609" s="196" t="str">
        <f t="shared" si="261"/>
        <v/>
      </c>
      <c r="C609" s="104" t="str">
        <f t="shared" ca="1" si="262"/>
        <v/>
      </c>
      <c r="D609" s="180" t="str">
        <f t="shared" ca="1" si="263"/>
        <v/>
      </c>
      <c r="E609" s="181" t="str">
        <f t="shared" ca="1" si="264"/>
        <v/>
      </c>
      <c r="F609" s="197" t="str">
        <f t="shared" ca="1" si="265"/>
        <v/>
      </c>
      <c r="G609" s="197" t="str">
        <f t="shared" si="266"/>
        <v/>
      </c>
      <c r="H609" s="197" t="str">
        <f t="shared" ca="1" si="267"/>
        <v/>
      </c>
      <c r="I609" s="197" t="str">
        <f t="shared" si="268"/>
        <v/>
      </c>
      <c r="J609" s="198" t="str">
        <f t="shared" ca="1" si="269"/>
        <v/>
      </c>
      <c r="K609" s="199" t="str">
        <f t="shared" si="270"/>
        <v/>
      </c>
    </row>
    <row r="610" spans="1:11" hidden="1">
      <c r="A610" s="196"/>
      <c r="B610" s="196" t="str">
        <f t="shared" si="261"/>
        <v/>
      </c>
      <c r="C610" s="104" t="str">
        <f t="shared" ca="1" si="262"/>
        <v/>
      </c>
      <c r="D610" s="180" t="str">
        <f t="shared" ca="1" si="263"/>
        <v/>
      </c>
      <c r="E610" s="181" t="str">
        <f t="shared" ca="1" si="264"/>
        <v/>
      </c>
      <c r="F610" s="197" t="str">
        <f t="shared" ca="1" si="265"/>
        <v/>
      </c>
      <c r="G610" s="197" t="str">
        <f t="shared" si="266"/>
        <v/>
      </c>
      <c r="H610" s="197" t="str">
        <f t="shared" ca="1" si="267"/>
        <v/>
      </c>
      <c r="I610" s="197" t="str">
        <f t="shared" si="268"/>
        <v/>
      </c>
      <c r="J610" s="198" t="str">
        <f t="shared" ca="1" si="269"/>
        <v/>
      </c>
      <c r="K610" s="199" t="str">
        <f t="shared" si="270"/>
        <v/>
      </c>
    </row>
    <row r="611" spans="1:11" hidden="1">
      <c r="A611" s="196"/>
      <c r="B611" s="196" t="str">
        <f t="shared" si="261"/>
        <v/>
      </c>
      <c r="C611" s="104" t="str">
        <f t="shared" ca="1" si="262"/>
        <v/>
      </c>
      <c r="D611" s="180" t="str">
        <f t="shared" ca="1" si="263"/>
        <v/>
      </c>
      <c r="E611" s="181" t="str">
        <f t="shared" ca="1" si="264"/>
        <v/>
      </c>
      <c r="F611" s="197" t="str">
        <f t="shared" ca="1" si="265"/>
        <v/>
      </c>
      <c r="G611" s="197" t="str">
        <f t="shared" si="266"/>
        <v/>
      </c>
      <c r="H611" s="197" t="str">
        <f t="shared" ca="1" si="267"/>
        <v/>
      </c>
      <c r="I611" s="197" t="str">
        <f t="shared" si="268"/>
        <v/>
      </c>
      <c r="J611" s="198" t="str">
        <f t="shared" ca="1" si="269"/>
        <v/>
      </c>
      <c r="K611" s="199" t="str">
        <f t="shared" si="270"/>
        <v/>
      </c>
    </row>
    <row r="612" spans="1:11" hidden="1">
      <c r="A612" s="196"/>
      <c r="B612" s="196" t="str">
        <f t="shared" si="261"/>
        <v/>
      </c>
      <c r="C612" s="104" t="str">
        <f t="shared" ca="1" si="262"/>
        <v/>
      </c>
      <c r="D612" s="180" t="str">
        <f t="shared" ca="1" si="263"/>
        <v/>
      </c>
      <c r="E612" s="181" t="str">
        <f t="shared" ca="1" si="264"/>
        <v/>
      </c>
      <c r="F612" s="197" t="str">
        <f t="shared" ca="1" si="265"/>
        <v/>
      </c>
      <c r="G612" s="197" t="str">
        <f t="shared" si="266"/>
        <v/>
      </c>
      <c r="H612" s="197" t="str">
        <f t="shared" ca="1" si="267"/>
        <v/>
      </c>
      <c r="I612" s="197" t="str">
        <f t="shared" si="268"/>
        <v/>
      </c>
      <c r="J612" s="198" t="str">
        <f t="shared" ca="1" si="269"/>
        <v/>
      </c>
      <c r="K612" s="199" t="str">
        <f t="shared" si="270"/>
        <v/>
      </c>
    </row>
    <row r="613" spans="1:11" hidden="1">
      <c r="A613" s="196"/>
      <c r="B613" s="196" t="str">
        <f t="shared" si="261"/>
        <v/>
      </c>
      <c r="C613" s="104" t="str">
        <f t="shared" ca="1" si="262"/>
        <v/>
      </c>
      <c r="D613" s="180" t="str">
        <f t="shared" ca="1" si="263"/>
        <v/>
      </c>
      <c r="E613" s="181" t="str">
        <f t="shared" ca="1" si="264"/>
        <v/>
      </c>
      <c r="F613" s="197" t="str">
        <f t="shared" ca="1" si="265"/>
        <v/>
      </c>
      <c r="G613" s="197" t="str">
        <f t="shared" si="266"/>
        <v/>
      </c>
      <c r="H613" s="197" t="str">
        <f t="shared" ca="1" si="267"/>
        <v/>
      </c>
      <c r="I613" s="197" t="str">
        <f t="shared" si="268"/>
        <v/>
      </c>
      <c r="J613" s="198" t="str">
        <f t="shared" ca="1" si="269"/>
        <v/>
      </c>
      <c r="K613" s="199" t="str">
        <f t="shared" si="270"/>
        <v/>
      </c>
    </row>
    <row r="614" spans="1:11" hidden="1">
      <c r="A614" s="196"/>
      <c r="B614" s="196" t="str">
        <f t="shared" si="261"/>
        <v/>
      </c>
      <c r="C614" s="104" t="str">
        <f t="shared" ca="1" si="262"/>
        <v/>
      </c>
      <c r="D614" s="180" t="str">
        <f t="shared" ca="1" si="263"/>
        <v/>
      </c>
      <c r="E614" s="181" t="str">
        <f t="shared" ca="1" si="264"/>
        <v/>
      </c>
      <c r="F614" s="197" t="str">
        <f t="shared" ca="1" si="265"/>
        <v/>
      </c>
      <c r="G614" s="197" t="str">
        <f t="shared" si="266"/>
        <v/>
      </c>
      <c r="H614" s="197" t="str">
        <f t="shared" ca="1" si="267"/>
        <v/>
      </c>
      <c r="I614" s="197" t="str">
        <f t="shared" si="268"/>
        <v/>
      </c>
      <c r="J614" s="198" t="str">
        <f t="shared" ca="1" si="269"/>
        <v/>
      </c>
      <c r="K614" s="199" t="str">
        <f t="shared" si="270"/>
        <v/>
      </c>
    </row>
    <row r="615" spans="1:11" hidden="1">
      <c r="A615" s="196"/>
      <c r="B615" s="196" t="str">
        <f t="shared" si="261"/>
        <v/>
      </c>
      <c r="C615" s="104" t="str">
        <f t="shared" ca="1" si="262"/>
        <v/>
      </c>
      <c r="D615" s="180" t="str">
        <f t="shared" ca="1" si="263"/>
        <v/>
      </c>
      <c r="E615" s="181" t="str">
        <f t="shared" ca="1" si="264"/>
        <v/>
      </c>
      <c r="F615" s="197" t="str">
        <f t="shared" ca="1" si="265"/>
        <v/>
      </c>
      <c r="G615" s="197" t="str">
        <f t="shared" si="266"/>
        <v/>
      </c>
      <c r="H615" s="197" t="str">
        <f t="shared" ca="1" si="267"/>
        <v/>
      </c>
      <c r="I615" s="197" t="str">
        <f t="shared" si="268"/>
        <v/>
      </c>
      <c r="J615" s="198" t="str">
        <f t="shared" ca="1" si="269"/>
        <v/>
      </c>
      <c r="K615" s="199" t="str">
        <f t="shared" si="270"/>
        <v/>
      </c>
    </row>
    <row r="616" spans="1:11" hidden="1">
      <c r="A616" s="196"/>
      <c r="B616" s="196" t="str">
        <f t="shared" si="261"/>
        <v/>
      </c>
      <c r="C616" s="104" t="str">
        <f t="shared" ca="1" si="262"/>
        <v/>
      </c>
      <c r="D616" s="180" t="str">
        <f t="shared" ca="1" si="263"/>
        <v/>
      </c>
      <c r="E616" s="181" t="str">
        <f t="shared" ca="1" si="264"/>
        <v/>
      </c>
      <c r="F616" s="197" t="str">
        <f t="shared" ca="1" si="265"/>
        <v/>
      </c>
      <c r="G616" s="197" t="str">
        <f t="shared" si="266"/>
        <v/>
      </c>
      <c r="H616" s="197" t="str">
        <f t="shared" ca="1" si="267"/>
        <v/>
      </c>
      <c r="I616" s="197" t="str">
        <f t="shared" si="268"/>
        <v/>
      </c>
      <c r="J616" s="198" t="str">
        <f t="shared" ca="1" si="269"/>
        <v/>
      </c>
      <c r="K616" s="199" t="str">
        <f t="shared" si="270"/>
        <v/>
      </c>
    </row>
    <row r="617" spans="1:11" hidden="1">
      <c r="A617" s="196"/>
      <c r="B617" s="196" t="str">
        <f t="shared" si="261"/>
        <v/>
      </c>
      <c r="C617" s="104" t="str">
        <f t="shared" ca="1" si="262"/>
        <v/>
      </c>
      <c r="D617" s="180" t="str">
        <f t="shared" ca="1" si="263"/>
        <v/>
      </c>
      <c r="E617" s="181" t="str">
        <f t="shared" ca="1" si="264"/>
        <v/>
      </c>
      <c r="F617" s="197" t="str">
        <f t="shared" ca="1" si="265"/>
        <v/>
      </c>
      <c r="G617" s="197" t="str">
        <f t="shared" si="266"/>
        <v/>
      </c>
      <c r="H617" s="197" t="str">
        <f t="shared" ca="1" si="267"/>
        <v/>
      </c>
      <c r="I617" s="197" t="str">
        <f t="shared" si="268"/>
        <v/>
      </c>
      <c r="J617" s="198" t="str">
        <f t="shared" ca="1" si="269"/>
        <v/>
      </c>
      <c r="K617" s="199" t="str">
        <f t="shared" si="270"/>
        <v/>
      </c>
    </row>
    <row r="618" spans="1:11" hidden="1">
      <c r="A618" s="196"/>
      <c r="B618" s="196" t="str">
        <f t="shared" si="261"/>
        <v/>
      </c>
      <c r="C618" s="104" t="str">
        <f t="shared" ca="1" si="262"/>
        <v/>
      </c>
      <c r="D618" s="180" t="str">
        <f t="shared" ca="1" si="263"/>
        <v/>
      </c>
      <c r="E618" s="181" t="str">
        <f t="shared" ca="1" si="264"/>
        <v/>
      </c>
      <c r="F618" s="197" t="str">
        <f t="shared" ca="1" si="265"/>
        <v/>
      </c>
      <c r="G618" s="197" t="str">
        <f t="shared" si="266"/>
        <v/>
      </c>
      <c r="H618" s="197" t="str">
        <f t="shared" ca="1" si="267"/>
        <v/>
      </c>
      <c r="I618" s="197" t="str">
        <f t="shared" si="268"/>
        <v/>
      </c>
      <c r="J618" s="198" t="str">
        <f t="shared" ca="1" si="269"/>
        <v/>
      </c>
      <c r="K618" s="199" t="str">
        <f t="shared" si="270"/>
        <v/>
      </c>
    </row>
    <row r="619" spans="1:11" hidden="1">
      <c r="A619" s="196"/>
      <c r="B619" s="196" t="str">
        <f t="shared" si="261"/>
        <v/>
      </c>
      <c r="C619" s="104" t="str">
        <f t="shared" ca="1" si="262"/>
        <v/>
      </c>
      <c r="D619" s="180" t="str">
        <f t="shared" ca="1" si="263"/>
        <v/>
      </c>
      <c r="E619" s="181" t="str">
        <f t="shared" ca="1" si="264"/>
        <v/>
      </c>
      <c r="F619" s="197" t="str">
        <f t="shared" ca="1" si="265"/>
        <v/>
      </c>
      <c r="G619" s="197" t="str">
        <f t="shared" si="266"/>
        <v/>
      </c>
      <c r="H619" s="197" t="str">
        <f t="shared" ca="1" si="267"/>
        <v/>
      </c>
      <c r="I619" s="197" t="str">
        <f t="shared" si="268"/>
        <v/>
      </c>
      <c r="J619" s="198" t="str">
        <f t="shared" ca="1" si="269"/>
        <v/>
      </c>
      <c r="K619" s="199" t="str">
        <f t="shared" si="270"/>
        <v/>
      </c>
    </row>
    <row r="620" spans="1:11" hidden="1">
      <c r="A620" s="196"/>
      <c r="B620" s="196" t="str">
        <f t="shared" si="261"/>
        <v/>
      </c>
      <c r="C620" s="104" t="str">
        <f t="shared" ca="1" si="262"/>
        <v/>
      </c>
      <c r="D620" s="180" t="str">
        <f t="shared" ca="1" si="263"/>
        <v/>
      </c>
      <c r="E620" s="181" t="str">
        <f t="shared" ca="1" si="264"/>
        <v/>
      </c>
      <c r="F620" s="197" t="str">
        <f t="shared" ca="1" si="265"/>
        <v/>
      </c>
      <c r="G620" s="197" t="str">
        <f t="shared" si="266"/>
        <v/>
      </c>
      <c r="H620" s="197" t="str">
        <f t="shared" ca="1" si="267"/>
        <v/>
      </c>
      <c r="I620" s="197" t="str">
        <f t="shared" si="268"/>
        <v/>
      </c>
      <c r="J620" s="198" t="str">
        <f t="shared" ca="1" si="269"/>
        <v/>
      </c>
      <c r="K620" s="199" t="str">
        <f t="shared" si="270"/>
        <v/>
      </c>
    </row>
    <row r="621" spans="1:11" hidden="1">
      <c r="A621" s="196"/>
      <c r="B621" s="196" t="str">
        <f t="shared" si="261"/>
        <v/>
      </c>
      <c r="C621" s="104" t="str">
        <f t="shared" ca="1" si="262"/>
        <v/>
      </c>
      <c r="D621" s="180" t="str">
        <f t="shared" ca="1" si="263"/>
        <v/>
      </c>
      <c r="E621" s="181" t="str">
        <f t="shared" ca="1" si="264"/>
        <v/>
      </c>
      <c r="F621" s="197" t="str">
        <f t="shared" ca="1" si="265"/>
        <v/>
      </c>
      <c r="G621" s="197" t="str">
        <f t="shared" si="266"/>
        <v/>
      </c>
      <c r="H621" s="197" t="str">
        <f t="shared" ca="1" si="267"/>
        <v/>
      </c>
      <c r="I621" s="197" t="str">
        <f t="shared" si="268"/>
        <v/>
      </c>
      <c r="J621" s="198" t="str">
        <f t="shared" ca="1" si="269"/>
        <v/>
      </c>
      <c r="K621" s="199" t="str">
        <f t="shared" si="270"/>
        <v/>
      </c>
    </row>
    <row r="622" spans="1:11" hidden="1">
      <c r="B622" s="196" t="str">
        <f t="shared" si="261"/>
        <v/>
      </c>
      <c r="C622" s="104" t="str">
        <f t="shared" ca="1" si="262"/>
        <v/>
      </c>
      <c r="D622" s="180" t="str">
        <f t="shared" ca="1" si="263"/>
        <v/>
      </c>
      <c r="E622" s="181" t="str">
        <f t="shared" ca="1" si="264"/>
        <v/>
      </c>
      <c r="F622" s="197" t="str">
        <f t="shared" ca="1" si="265"/>
        <v/>
      </c>
      <c r="G622" s="197" t="str">
        <f t="shared" si="266"/>
        <v/>
      </c>
      <c r="H622" s="197" t="str">
        <f t="shared" ca="1" si="267"/>
        <v/>
      </c>
      <c r="I622" s="197" t="str">
        <f t="shared" si="268"/>
        <v/>
      </c>
      <c r="J622" s="198" t="str">
        <f t="shared" ca="1" si="269"/>
        <v/>
      </c>
      <c r="K622" s="199" t="str">
        <f t="shared" si="270"/>
        <v/>
      </c>
    </row>
    <row r="623" spans="1:11" hidden="1">
      <c r="B623" s="196" t="str">
        <f t="shared" si="261"/>
        <v/>
      </c>
      <c r="C623" s="104" t="str">
        <f t="shared" ca="1" si="262"/>
        <v/>
      </c>
      <c r="D623" s="180" t="str">
        <f t="shared" ca="1" si="263"/>
        <v/>
      </c>
      <c r="E623" s="181" t="str">
        <f t="shared" ca="1" si="264"/>
        <v/>
      </c>
      <c r="F623" s="197" t="str">
        <f t="shared" ca="1" si="265"/>
        <v/>
      </c>
      <c r="G623" s="197" t="str">
        <f t="shared" si="266"/>
        <v/>
      </c>
      <c r="H623" s="197" t="str">
        <f t="shared" ca="1" si="267"/>
        <v/>
      </c>
      <c r="I623" s="197" t="str">
        <f t="shared" si="268"/>
        <v/>
      </c>
      <c r="J623" s="198" t="str">
        <f t="shared" ca="1" si="269"/>
        <v/>
      </c>
      <c r="K623" s="199" t="str">
        <f t="shared" si="270"/>
        <v/>
      </c>
    </row>
    <row r="624" spans="1:11">
      <c r="A624" s="241" t="s">
        <v>261</v>
      </c>
      <c r="B624" s="241"/>
      <c r="C624" s="241"/>
      <c r="D624" s="242">
        <f ca="1">SUM(D529:D623)</f>
        <v>105</v>
      </c>
      <c r="E624" s="242">
        <f ca="1">IFERROR(SUMPRODUCT(D529:D623,$E529:$E623)/$D624,0)</f>
        <v>2127</v>
      </c>
      <c r="F624" s="243">
        <f ca="1">IFERROR(SUMPRODUCT(F529:F623,$D529:$D623)/$D624,0)</f>
        <v>1075</v>
      </c>
      <c r="G624" s="243">
        <f ca="1">IFERROR(SUMPRODUCT(G529:G623,$D529:$D623)/$D624,0)</f>
        <v>0</v>
      </c>
      <c r="H624" s="243">
        <f ca="1">IFERROR(SUMPRODUCT(H529:H623,$D529:$D623)/$D624,0)</f>
        <v>1075</v>
      </c>
      <c r="I624" s="243">
        <f ca="1">IFERROR(SUMPRODUCT(I529:I623,$D529:$D623)/$D624,0)</f>
        <v>-44</v>
      </c>
      <c r="J624" s="244">
        <f ca="1">IFERROR(SUMPRODUCT(J529:J623,$D529:$D623)/$D624,0)</f>
        <v>1031</v>
      </c>
      <c r="K624" s="245">
        <f ca="1">IFERROR(J624/$E624,0)</f>
        <v>0.48472026328161733</v>
      </c>
    </row>
  </sheetData>
  <protectedRanges>
    <protectedRange sqref="C39:E133 C137:E231 C235:E329 C333:E427 C431:E525 C529:E623" name="Editable_1"/>
    <protectedRange sqref="F39:K133 F137:K231 F235:K329 F333:K427 F431:K525 F529:K623" name="Editable_2_1"/>
  </protectedRanges>
  <sortState xmlns:xlrd2="http://schemas.microsoft.com/office/spreadsheetml/2017/richdata2" ref="A529:K536">
    <sortCondition descending="1" ref="F529:F623"/>
  </sortState>
  <mergeCells count="2">
    <mergeCell ref="A1:K1"/>
    <mergeCell ref="A2:K2"/>
  </mergeCells>
  <conditionalFormatting sqref="A246">
    <cfRule type="expression" dxfId="6" priority="7">
      <formula>LEFT($A246,7)="Aspen H"</formula>
    </cfRule>
  </conditionalFormatting>
  <conditionalFormatting sqref="A442">
    <cfRule type="expression" dxfId="5" priority="6">
      <formula>LEFT($A442,7)="Aspen H"</formula>
    </cfRule>
  </conditionalFormatting>
  <conditionalFormatting sqref="A530">
    <cfRule type="expression" dxfId="4" priority="5">
      <formula>LEFT($A530,7)="Aspen H"</formula>
    </cfRule>
  </conditionalFormatting>
  <conditionalFormatting sqref="A529:K529 B530:K623">
    <cfRule type="expression" dxfId="3" priority="4">
      <formula>LEFT($A529,7)="Aspen H"</formula>
    </cfRule>
  </conditionalFormatting>
  <conditionalFormatting sqref="A39:K623">
    <cfRule type="expression" dxfId="2" priority="3">
      <formula>IF($A39="",FALSE,INDIRECT("'"&amp;$A39&amp;"'!$B$15")="Subject Property")</formula>
    </cfRule>
  </conditionalFormatting>
  <conditionalFormatting sqref="M2">
    <cfRule type="containsText" dxfId="1" priority="1" operator="containsText" text="ERROR">
      <formula>NOT(ISERROR(SEARCH("ERROR",M2)))</formula>
    </cfRule>
    <cfRule type="containsText" dxfId="0" priority="2" operator="containsText" text="OK">
      <formula>NOT(ISERROR(SEARCH("OK",M2)))</formula>
    </cfRule>
  </conditionalFormatting>
  <pageMargins left="0.7" right="0.7" top="0.75" bottom="0.75" header="0.3" footer="0.3"/>
  <pageSetup fitToWidth="0" orientation="landscape" r:id="rId1"/>
  <ignoredErrors>
    <ignoredError sqref="F4:I33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4" name="Button 4">
              <controlPr defaultSize="0" print="0" autoFill="0" autoPict="0" macro="[0]!SortAdjustedRentProposed">
                <anchor moveWithCells="1" sizeWithCells="1">
                  <from>
                    <xdr:col>9</xdr:col>
                    <xdr:colOff>247650</xdr:colOff>
                    <xdr:row>1</xdr:row>
                    <xdr:rowOff>285750</xdr:rowOff>
                  </from>
                  <to>
                    <xdr:col>10</xdr:col>
                    <xdr:colOff>838200</xdr:colOff>
                    <xdr:row>1</xdr:row>
                    <xdr:rowOff>628650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" name="Button 5">
              <controlPr defaultSize="0" print="0" autoFill="0" autoPict="0" macro="[0]!SortEffectiveRentProposed">
                <anchor moveWithCells="1" sizeWithCells="1">
                  <from>
                    <xdr:col>7</xdr:col>
                    <xdr:colOff>476250</xdr:colOff>
                    <xdr:row>1</xdr:row>
                    <xdr:rowOff>323850</xdr:rowOff>
                  </from>
                  <to>
                    <xdr:col>9</xdr:col>
                    <xdr:colOff>171450</xdr:colOff>
                    <xdr:row>1</xdr:row>
                    <xdr:rowOff>628650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6" name="Button 6">
              <controlPr defaultSize="0" print="0" autoFill="0" autoPict="0" macro="[0]!SortMarketRentProposed">
                <anchor moveWithCells="1" sizeWithCells="1">
                  <from>
                    <xdr:col>5</xdr:col>
                    <xdr:colOff>628650</xdr:colOff>
                    <xdr:row>1</xdr:row>
                    <xdr:rowOff>304800</xdr:rowOff>
                  </from>
                  <to>
                    <xdr:col>7</xdr:col>
                    <xdr:colOff>400050</xdr:colOff>
                    <xdr:row>1</xdr:row>
                    <xdr:rowOff>628650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00B0F0"/>
  </sheetPr>
  <dimension ref="A2:B31"/>
  <sheetViews>
    <sheetView workbookViewId="0">
      <selection activeCell="G12" sqref="G12"/>
    </sheetView>
  </sheetViews>
  <sheetFormatPr defaultColWidth="8.7109375" defaultRowHeight="15"/>
  <cols>
    <col min="1" max="2" width="47.140625" customWidth="1"/>
  </cols>
  <sheetData>
    <row r="2" spans="1:2">
      <c r="A2" s="349" t="s">
        <v>264</v>
      </c>
      <c r="B2" s="350"/>
    </row>
    <row r="3" spans="1:2">
      <c r="A3" s="228" t="s">
        <v>265</v>
      </c>
      <c r="B3" s="229" t="s">
        <v>266</v>
      </c>
    </row>
    <row r="4" spans="1:2">
      <c r="A4" s="220" t="s">
        <v>267</v>
      </c>
      <c r="B4" s="221" t="s">
        <v>268</v>
      </c>
    </row>
    <row r="5" spans="1:2">
      <c r="A5" s="220" t="s">
        <v>269</v>
      </c>
      <c r="B5" s="221" t="s">
        <v>270</v>
      </c>
    </row>
    <row r="6" spans="1:2">
      <c r="A6" s="220" t="s">
        <v>271</v>
      </c>
      <c r="B6" s="221" t="s">
        <v>272</v>
      </c>
    </row>
    <row r="7" spans="1:2">
      <c r="A7" s="220" t="s">
        <v>273</v>
      </c>
      <c r="B7" s="221" t="s">
        <v>274</v>
      </c>
    </row>
    <row r="8" spans="1:2">
      <c r="A8" s="220" t="s">
        <v>275</v>
      </c>
      <c r="B8" s="221" t="s">
        <v>276</v>
      </c>
    </row>
    <row r="9" spans="1:2">
      <c r="A9" s="220" t="s">
        <v>277</v>
      </c>
      <c r="B9" s="221" t="s">
        <v>278</v>
      </c>
    </row>
    <row r="10" spans="1:2">
      <c r="A10" s="220" t="s">
        <v>279</v>
      </c>
      <c r="B10" s="221" t="s">
        <v>280</v>
      </c>
    </row>
    <row r="11" spans="1:2">
      <c r="A11" s="220" t="s">
        <v>281</v>
      </c>
      <c r="B11" s="221" t="s">
        <v>282</v>
      </c>
    </row>
    <row r="12" spans="1:2">
      <c r="A12" s="220" t="s">
        <v>283</v>
      </c>
      <c r="B12" s="221" t="s">
        <v>284</v>
      </c>
    </row>
    <row r="13" spans="1:2">
      <c r="A13" s="220" t="s">
        <v>285</v>
      </c>
      <c r="B13" s="221" t="s">
        <v>286</v>
      </c>
    </row>
    <row r="14" spans="1:2">
      <c r="A14" s="220" t="s">
        <v>287</v>
      </c>
      <c r="B14" s="221" t="s">
        <v>288</v>
      </c>
    </row>
    <row r="15" spans="1:2">
      <c r="A15" s="220" t="s">
        <v>289</v>
      </c>
      <c r="B15" s="221" t="s">
        <v>290</v>
      </c>
    </row>
    <row r="16" spans="1:2">
      <c r="A16" s="220" t="s">
        <v>291</v>
      </c>
      <c r="B16" s="221" t="s">
        <v>292</v>
      </c>
    </row>
    <row r="17" spans="1:2">
      <c r="A17" s="220" t="s">
        <v>293</v>
      </c>
      <c r="B17" s="221"/>
    </row>
    <row r="18" spans="1:2">
      <c r="A18" s="220" t="s">
        <v>294</v>
      </c>
      <c r="B18" s="222"/>
    </row>
    <row r="19" spans="1:2">
      <c r="A19" s="228" t="s">
        <v>295</v>
      </c>
      <c r="B19" s="229" t="s">
        <v>296</v>
      </c>
    </row>
    <row r="20" spans="1:2" ht="26.25">
      <c r="A20" s="221" t="s">
        <v>297</v>
      </c>
      <c r="B20" s="223" t="s">
        <v>298</v>
      </c>
    </row>
    <row r="21" spans="1:2">
      <c r="A21" s="221"/>
      <c r="B21" s="224" t="s">
        <v>299</v>
      </c>
    </row>
    <row r="22" spans="1:2">
      <c r="A22" s="221" t="s">
        <v>300</v>
      </c>
      <c r="B22" s="224" t="s">
        <v>301</v>
      </c>
    </row>
    <row r="23" spans="1:2">
      <c r="A23" s="221" t="s">
        <v>302</v>
      </c>
      <c r="B23" s="224" t="s">
        <v>303</v>
      </c>
    </row>
    <row r="24" spans="1:2">
      <c r="A24" s="221" t="s">
        <v>304</v>
      </c>
      <c r="B24" s="224" t="s">
        <v>305</v>
      </c>
    </row>
    <row r="25" spans="1:2">
      <c r="A25" s="221" t="s">
        <v>306</v>
      </c>
      <c r="B25" s="224"/>
    </row>
    <row r="26" spans="1:2">
      <c r="A26" s="221"/>
      <c r="B26" s="224"/>
    </row>
    <row r="27" spans="1:2">
      <c r="A27" s="221" t="s">
        <v>307</v>
      </c>
      <c r="B27" s="224"/>
    </row>
    <row r="28" spans="1:2">
      <c r="A28" s="221"/>
      <c r="B28" s="224"/>
    </row>
    <row r="29" spans="1:2">
      <c r="A29" s="222"/>
      <c r="B29" s="225"/>
    </row>
    <row r="30" spans="1:2">
      <c r="A30" s="222"/>
      <c r="B30" s="225"/>
    </row>
    <row r="31" spans="1:2">
      <c r="A31" s="226"/>
      <c r="B31" s="227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8">
    <tabColor theme="0" tint="-0.14999847407452621"/>
    <pageSetUpPr fitToPage="1"/>
  </sheetPr>
  <dimension ref="A1:AB263"/>
  <sheetViews>
    <sheetView showGridLines="0" zoomScale="115" zoomScaleNormal="115" zoomScaleSheetLayoutView="80" workbookViewId="0">
      <pane ySplit="2" topLeftCell="A12" activePane="bottomLeft" state="frozen"/>
      <selection activeCell="F11" sqref="F11"/>
      <selection pane="bottomLeft" activeCell="C26" sqref="C26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Academy at Frisco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1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22</v>
      </c>
      <c r="C4" s="98"/>
      <c r="D4" s="98"/>
      <c r="E4" s="273" t="s">
        <v>120</v>
      </c>
      <c r="F4" s="99"/>
      <c r="G4" s="4"/>
      <c r="H4" s="274">
        <v>3</v>
      </c>
      <c r="I4" s="4"/>
      <c r="J4" s="273" t="s">
        <v>121</v>
      </c>
      <c r="K4" s="99"/>
      <c r="L4" s="4"/>
      <c r="M4" s="100"/>
      <c r="N4" s="274">
        <v>4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1" t="s">
        <v>308</v>
      </c>
      <c r="C5" s="98"/>
      <c r="D5" s="98"/>
      <c r="E5" s="275" t="s">
        <v>123</v>
      </c>
      <c r="F5" s="4"/>
      <c r="G5" s="4"/>
      <c r="H5" s="276" t="s">
        <v>207</v>
      </c>
      <c r="I5" s="4"/>
      <c r="J5" s="275" t="s">
        <v>124</v>
      </c>
      <c r="K5" s="4"/>
      <c r="L5" s="4"/>
      <c r="M5" s="4"/>
      <c r="N5" s="299">
        <v>6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207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310</v>
      </c>
      <c r="C7" s="102"/>
      <c r="D7" s="98"/>
      <c r="E7" s="277" t="s">
        <v>128</v>
      </c>
      <c r="H7" s="276" t="s">
        <v>112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/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311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207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312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207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207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112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314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3</v>
      </c>
      <c r="C14" s="104"/>
      <c r="D14" s="105"/>
      <c r="E14" s="275" t="s">
        <v>148</v>
      </c>
      <c r="F14" s="4"/>
      <c r="G14" s="4"/>
      <c r="H14" s="276" t="s">
        <v>207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31</v>
      </c>
      <c r="C15" s="98"/>
      <c r="D15" s="105"/>
      <c r="E15" s="275" t="s">
        <v>151</v>
      </c>
      <c r="F15" s="4"/>
      <c r="G15" s="4"/>
      <c r="H15" s="276" t="s">
        <v>112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2008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315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207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/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0.99060000000000004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45579</v>
      </c>
      <c r="C23" s="32"/>
      <c r="D23" s="98"/>
      <c r="E23" s="273" t="s">
        <v>175</v>
      </c>
      <c r="F23" s="99"/>
      <c r="G23" s="4"/>
      <c r="H23" s="276" t="s">
        <v>112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45565</v>
      </c>
      <c r="C24" s="108"/>
      <c r="D24" s="98"/>
      <c r="E24" s="275" t="s">
        <v>176</v>
      </c>
      <c r="F24" s="4"/>
      <c r="G24" s="4"/>
      <c r="H24" s="276" t="s">
        <v>112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1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0.90780000000000005</v>
      </c>
      <c r="C26" s="108"/>
      <c r="D26" s="98"/>
      <c r="E26" s="275" t="s">
        <v>181</v>
      </c>
      <c r="F26" s="4"/>
      <c r="G26" s="4"/>
      <c r="H26" s="276" t="s">
        <v>112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1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257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324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0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45719</v>
      </c>
      <c r="C31" s="114"/>
      <c r="D31" s="1"/>
      <c r="E31" s="275" t="s">
        <v>197</v>
      </c>
      <c r="F31" s="4"/>
      <c r="G31" s="4"/>
      <c r="H31" s="276" t="s">
        <v>207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207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0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207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50</v>
      </c>
      <c r="I41" s="17">
        <f t="shared" si="1"/>
        <v>0</v>
      </c>
      <c r="J41" s="277" t="s">
        <v>232</v>
      </c>
      <c r="K41" s="110" t="s">
        <v>207</v>
      </c>
      <c r="L41" s="115">
        <v>0</v>
      </c>
      <c r="M41" s="115"/>
      <c r="N41" s="304" t="s">
        <v>94</v>
      </c>
      <c r="O41" s="179">
        <f>IF($K41="No",$L41,-1 * $L41)</f>
        <v>0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40</v>
      </c>
      <c r="I42" s="17">
        <f t="shared" si="1"/>
        <v>0</v>
      </c>
      <c r="J42" s="305" t="s">
        <v>236</v>
      </c>
      <c r="K42" s="297" t="s">
        <v>207</v>
      </c>
      <c r="L42" s="306">
        <v>0</v>
      </c>
      <c r="M42" s="306"/>
      <c r="N42" s="307" t="s">
        <v>94</v>
      </c>
      <c r="O42" s="179">
        <f>IF($K42="No",$L42, IF($L42 = 0, -5, -1 * $L42))</f>
        <v>0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100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/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 t="s">
        <v>317</v>
      </c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104</v>
      </c>
      <c r="B52" s="4" t="s">
        <v>318</v>
      </c>
      <c r="C52" s="98" t="s">
        <v>319</v>
      </c>
      <c r="D52" s="104">
        <v>20</v>
      </c>
      <c r="E52" s="131">
        <v>434</v>
      </c>
      <c r="F52" s="131">
        <v>1</v>
      </c>
      <c r="G52" s="132">
        <v>1</v>
      </c>
      <c r="H52" s="133" t="s">
        <v>207</v>
      </c>
      <c r="I52" s="134">
        <v>1400</v>
      </c>
      <c r="J52" s="135">
        <v>0</v>
      </c>
      <c r="K52" s="135">
        <v>0</v>
      </c>
      <c r="L52" s="136">
        <v>0</v>
      </c>
      <c r="M52" s="137">
        <f>IF($X52 = 1, $I52-J52/12-K52/12-L52,"")</f>
        <v>1400</v>
      </c>
      <c r="N52" s="138">
        <f>IF($X52 = 1,$M52/($E52),"")</f>
        <v>3.225806451612903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-5</v>
      </c>
      <c r="U52" s="137">
        <f>IF($X52 = 1,$I$43,"")</f>
        <v>0</v>
      </c>
      <c r="V52" s="141">
        <f>IF($X52 = 1,M52+SUM(O52:U52),"")</f>
        <v>1355</v>
      </c>
      <c r="W52" s="142">
        <f>IF($X52 = 1,$V52/$E52,"")</f>
        <v>3.1221198156682028</v>
      </c>
      <c r="X52" s="17">
        <f>IF(AND(A52&lt;&gt;"", E52 &gt; 0, F52 &lt;&gt; ""),  1, 0 )</f>
        <v>1</v>
      </c>
    </row>
    <row r="53" spans="1:24" ht="12.75" customHeight="1">
      <c r="A53" s="130" t="s">
        <v>106</v>
      </c>
      <c r="B53" s="4" t="s">
        <v>253</v>
      </c>
      <c r="C53" s="98"/>
      <c r="D53" s="104">
        <v>31</v>
      </c>
      <c r="E53" s="131">
        <v>617</v>
      </c>
      <c r="F53" s="131">
        <v>1</v>
      </c>
      <c r="G53" s="132">
        <v>1</v>
      </c>
      <c r="H53" s="143" t="s">
        <v>207</v>
      </c>
      <c r="I53" s="136">
        <v>1550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1550</v>
      </c>
      <c r="N53" s="144">
        <f t="shared" ref="N53:N81" si="3">IF($X53 = 1,$M53/($E53),"")</f>
        <v>2.5121555915721232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-5</v>
      </c>
      <c r="U53" s="137">
        <f t="shared" ref="U53:U81" si="10">IF($X53 = 1,$I$43,"")</f>
        <v>0</v>
      </c>
      <c r="V53" s="146">
        <f t="shared" ref="V53:V81" si="11">IF($X53 = 1,M53+SUM(O53:U53),"")</f>
        <v>1505</v>
      </c>
      <c r="W53" s="147">
        <f t="shared" ref="W53:W81" si="12">IF($X53 = 1,$V53/$E53,"")</f>
        <v>2.439222042139384</v>
      </c>
      <c r="X53" s="17">
        <f>IF(AND(A53&lt;&gt;"", E53 &gt; 0, F53 &lt;&gt; ""),  1, 0 )</f>
        <v>1</v>
      </c>
    </row>
    <row r="54" spans="1:24" ht="12.75" customHeight="1">
      <c r="A54" s="130" t="s">
        <v>106</v>
      </c>
      <c r="B54" s="4" t="s">
        <v>320</v>
      </c>
      <c r="C54" s="98" t="s">
        <v>319</v>
      </c>
      <c r="D54" s="104">
        <v>3</v>
      </c>
      <c r="E54" s="131">
        <v>538</v>
      </c>
      <c r="F54" s="131">
        <v>1</v>
      </c>
      <c r="G54" s="132">
        <v>1</v>
      </c>
      <c r="H54" s="143" t="s">
        <v>207</v>
      </c>
      <c r="I54" s="136">
        <v>1575</v>
      </c>
      <c r="J54" s="135">
        <v>0</v>
      </c>
      <c r="K54" s="135">
        <v>0</v>
      </c>
      <c r="L54" s="136">
        <v>0</v>
      </c>
      <c r="M54" s="137">
        <f t="shared" si="2"/>
        <v>1575</v>
      </c>
      <c r="N54" s="144">
        <f t="shared" si="3"/>
        <v>2.9275092936802976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-5</v>
      </c>
      <c r="U54" s="137">
        <f t="shared" si="10"/>
        <v>0</v>
      </c>
      <c r="V54" s="146">
        <f t="shared" si="11"/>
        <v>1530</v>
      </c>
      <c r="W54" s="147">
        <f t="shared" si="12"/>
        <v>2.8438661710037176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107</v>
      </c>
      <c r="B55" s="4" t="s">
        <v>254</v>
      </c>
      <c r="C55" s="98"/>
      <c r="D55" s="104">
        <v>24</v>
      </c>
      <c r="E55" s="131">
        <v>822</v>
      </c>
      <c r="F55" s="131">
        <v>2</v>
      </c>
      <c r="G55" s="132">
        <v>2</v>
      </c>
      <c r="H55" s="143" t="s">
        <v>207</v>
      </c>
      <c r="I55" s="136">
        <v>1050</v>
      </c>
      <c r="J55" s="135">
        <v>0</v>
      </c>
      <c r="K55" s="135">
        <v>0</v>
      </c>
      <c r="L55" s="136">
        <v>0</v>
      </c>
      <c r="M55" s="137">
        <f t="shared" si="2"/>
        <v>1050</v>
      </c>
      <c r="N55" s="144">
        <f t="shared" si="3"/>
        <v>1.2773722627737227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-5</v>
      </c>
      <c r="U55" s="137">
        <f t="shared" si="10"/>
        <v>0</v>
      </c>
      <c r="V55" s="146">
        <f t="shared" si="11"/>
        <v>1005</v>
      </c>
      <c r="W55" s="147">
        <f t="shared" si="12"/>
        <v>1.2226277372262773</v>
      </c>
      <c r="X55" s="17">
        <f t="shared" si="13"/>
        <v>1</v>
      </c>
    </row>
    <row r="56" spans="1:24" ht="12.75" customHeight="1">
      <c r="A56" s="130" t="s">
        <v>107</v>
      </c>
      <c r="B56" s="4" t="s">
        <v>321</v>
      </c>
      <c r="C56" s="98"/>
      <c r="D56" s="104">
        <v>5</v>
      </c>
      <c r="E56" s="131">
        <v>750</v>
      </c>
      <c r="F56" s="131">
        <v>2</v>
      </c>
      <c r="G56" s="132">
        <v>2</v>
      </c>
      <c r="H56" s="143" t="s">
        <v>207</v>
      </c>
      <c r="I56" s="136">
        <v>1000</v>
      </c>
      <c r="J56" s="135">
        <v>0</v>
      </c>
      <c r="K56" s="135">
        <v>0</v>
      </c>
      <c r="L56" s="136">
        <v>0</v>
      </c>
      <c r="M56" s="137">
        <f t="shared" si="2"/>
        <v>1000</v>
      </c>
      <c r="N56" s="144">
        <f t="shared" si="3"/>
        <v>1.3333333333333333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-5</v>
      </c>
      <c r="U56" s="137">
        <f t="shared" si="10"/>
        <v>0</v>
      </c>
      <c r="V56" s="146">
        <f t="shared" si="11"/>
        <v>955</v>
      </c>
      <c r="W56" s="147">
        <f t="shared" si="12"/>
        <v>1.2733333333333334</v>
      </c>
      <c r="X56" s="17">
        <f t="shared" si="13"/>
        <v>1</v>
      </c>
    </row>
    <row r="57" spans="1:24" ht="12.75" customHeight="1">
      <c r="A57" s="130" t="s">
        <v>107</v>
      </c>
      <c r="B57" s="4" t="s">
        <v>322</v>
      </c>
      <c r="C57" s="98"/>
      <c r="D57" s="104">
        <v>5</v>
      </c>
      <c r="E57" s="131">
        <v>786</v>
      </c>
      <c r="F57" s="131">
        <v>2</v>
      </c>
      <c r="G57" s="132">
        <v>2</v>
      </c>
      <c r="H57" s="148" t="s">
        <v>207</v>
      </c>
      <c r="I57" s="149">
        <v>1050</v>
      </c>
      <c r="J57" s="113">
        <v>0</v>
      </c>
      <c r="K57" s="113">
        <v>0</v>
      </c>
      <c r="L57" s="149">
        <v>0</v>
      </c>
      <c r="M57" s="137">
        <f t="shared" si="2"/>
        <v>1050</v>
      </c>
      <c r="N57" s="144">
        <f t="shared" si="3"/>
        <v>1.3358778625954197</v>
      </c>
      <c r="O57" s="145">
        <f t="shared" si="4"/>
        <v>0</v>
      </c>
      <c r="P57" s="137">
        <f t="shared" si="5"/>
        <v>0</v>
      </c>
      <c r="Q57" s="137">
        <f t="shared" si="6"/>
        <v>0</v>
      </c>
      <c r="R57" s="137">
        <f t="shared" si="7"/>
        <v>0</v>
      </c>
      <c r="S57" s="137">
        <f t="shared" si="8"/>
        <v>-40</v>
      </c>
      <c r="T57" s="137">
        <f t="shared" si="9"/>
        <v>-5</v>
      </c>
      <c r="U57" s="137">
        <f t="shared" si="10"/>
        <v>0</v>
      </c>
      <c r="V57" s="146">
        <f t="shared" si="11"/>
        <v>1005</v>
      </c>
      <c r="W57" s="147">
        <f t="shared" si="12"/>
        <v>1.2786259541984732</v>
      </c>
      <c r="X57" s="17">
        <f t="shared" si="13"/>
        <v>1</v>
      </c>
    </row>
    <row r="58" spans="1:24" ht="12.75" customHeight="1">
      <c r="A58" s="130" t="s">
        <v>108</v>
      </c>
      <c r="B58" s="4" t="s">
        <v>323</v>
      </c>
      <c r="C58" s="98"/>
      <c r="D58" s="104">
        <v>6</v>
      </c>
      <c r="E58" s="131">
        <v>1038</v>
      </c>
      <c r="F58" s="131">
        <v>3</v>
      </c>
      <c r="G58" s="132">
        <v>3</v>
      </c>
      <c r="H58" s="148" t="s">
        <v>207</v>
      </c>
      <c r="I58" s="149">
        <v>1025</v>
      </c>
      <c r="J58" s="113">
        <v>0</v>
      </c>
      <c r="K58" s="113">
        <v>0</v>
      </c>
      <c r="L58" s="149">
        <v>0</v>
      </c>
      <c r="M58" s="137">
        <f t="shared" si="2"/>
        <v>1025</v>
      </c>
      <c r="N58" s="144">
        <f t="shared" si="3"/>
        <v>0.98747591522157996</v>
      </c>
      <c r="O58" s="145">
        <f t="shared" si="4"/>
        <v>0</v>
      </c>
      <c r="P58" s="137">
        <f t="shared" si="5"/>
        <v>0</v>
      </c>
      <c r="Q58" s="137">
        <f t="shared" si="6"/>
        <v>0</v>
      </c>
      <c r="R58" s="137">
        <f t="shared" si="7"/>
        <v>0</v>
      </c>
      <c r="S58" s="137">
        <f t="shared" si="8"/>
        <v>-40</v>
      </c>
      <c r="T58" s="137">
        <f t="shared" si="9"/>
        <v>-5</v>
      </c>
      <c r="U58" s="137">
        <f t="shared" si="10"/>
        <v>0</v>
      </c>
      <c r="V58" s="146">
        <f t="shared" si="11"/>
        <v>980</v>
      </c>
      <c r="W58" s="147">
        <f t="shared" si="12"/>
        <v>0.94412331406551064</v>
      </c>
      <c r="X58" s="17">
        <f t="shared" si="13"/>
        <v>1</v>
      </c>
    </row>
    <row r="59" spans="1:24" ht="12.75" customHeight="1">
      <c r="A59" s="130" t="s">
        <v>109</v>
      </c>
      <c r="B59" s="4" t="s">
        <v>256</v>
      </c>
      <c r="C59" s="98"/>
      <c r="D59" s="104">
        <v>57</v>
      </c>
      <c r="E59" s="131">
        <v>1360</v>
      </c>
      <c r="F59" s="131">
        <v>4</v>
      </c>
      <c r="G59" s="132">
        <v>4</v>
      </c>
      <c r="H59" s="148" t="s">
        <v>207</v>
      </c>
      <c r="I59" s="149">
        <v>975</v>
      </c>
      <c r="J59" s="113">
        <v>0</v>
      </c>
      <c r="K59" s="113">
        <v>0</v>
      </c>
      <c r="L59" s="149">
        <v>0</v>
      </c>
      <c r="M59" s="137">
        <f t="shared" si="2"/>
        <v>975</v>
      </c>
      <c r="N59" s="144">
        <f t="shared" si="3"/>
        <v>0.71691176470588236</v>
      </c>
      <c r="O59" s="145">
        <f t="shared" si="4"/>
        <v>0</v>
      </c>
      <c r="P59" s="137">
        <f t="shared" si="5"/>
        <v>0</v>
      </c>
      <c r="Q59" s="137">
        <f t="shared" si="6"/>
        <v>0</v>
      </c>
      <c r="R59" s="137">
        <f t="shared" si="7"/>
        <v>0</v>
      </c>
      <c r="S59" s="137">
        <f t="shared" si="8"/>
        <v>-40</v>
      </c>
      <c r="T59" s="137">
        <f t="shared" si="9"/>
        <v>-5</v>
      </c>
      <c r="U59" s="137">
        <f t="shared" si="10"/>
        <v>0</v>
      </c>
      <c r="V59" s="146">
        <f t="shared" si="11"/>
        <v>930</v>
      </c>
      <c r="W59" s="147">
        <f t="shared" si="12"/>
        <v>0.68382352941176472</v>
      </c>
      <c r="X59" s="17">
        <f t="shared" si="13"/>
        <v>1</v>
      </c>
    </row>
    <row r="60" spans="1:24" ht="12.75" customHeight="1">
      <c r="A60" s="130" t="s">
        <v>109</v>
      </c>
      <c r="B60" s="4" t="s">
        <v>324</v>
      </c>
      <c r="C60" s="98"/>
      <c r="D60" s="104">
        <v>35</v>
      </c>
      <c r="E60" s="131">
        <v>1404</v>
      </c>
      <c r="F60" s="131">
        <v>4</v>
      </c>
      <c r="G60" s="132">
        <v>4</v>
      </c>
      <c r="H60" s="148" t="s">
        <v>207</v>
      </c>
      <c r="I60" s="149">
        <v>995</v>
      </c>
      <c r="J60" s="113">
        <v>0</v>
      </c>
      <c r="K60" s="113">
        <v>0</v>
      </c>
      <c r="L60" s="149">
        <v>0</v>
      </c>
      <c r="M60" s="137">
        <f t="shared" si="2"/>
        <v>995</v>
      </c>
      <c r="N60" s="144">
        <f t="shared" si="3"/>
        <v>0.70868945868945865</v>
      </c>
      <c r="O60" s="145">
        <f t="shared" si="4"/>
        <v>0</v>
      </c>
      <c r="P60" s="137">
        <f t="shared" si="5"/>
        <v>0</v>
      </c>
      <c r="Q60" s="137">
        <f t="shared" si="6"/>
        <v>0</v>
      </c>
      <c r="R60" s="137">
        <f t="shared" si="7"/>
        <v>0</v>
      </c>
      <c r="S60" s="137">
        <f t="shared" si="8"/>
        <v>-40</v>
      </c>
      <c r="T60" s="137">
        <f t="shared" si="9"/>
        <v>-5</v>
      </c>
      <c r="U60" s="137">
        <f t="shared" si="10"/>
        <v>0</v>
      </c>
      <c r="V60" s="146">
        <f t="shared" si="11"/>
        <v>950</v>
      </c>
      <c r="W60" s="147">
        <f t="shared" si="12"/>
        <v>0.6766381766381766</v>
      </c>
      <c r="X60" s="17">
        <f t="shared" si="13"/>
        <v>1</v>
      </c>
    </row>
    <row r="61" spans="1:24" ht="12.75" customHeight="1">
      <c r="A61" s="130" t="s">
        <v>109</v>
      </c>
      <c r="B61" s="4" t="s">
        <v>325</v>
      </c>
      <c r="C61" s="98" t="s">
        <v>319</v>
      </c>
      <c r="D61" s="104">
        <v>4</v>
      </c>
      <c r="E61" s="131">
        <v>1412</v>
      </c>
      <c r="F61" s="131">
        <v>4</v>
      </c>
      <c r="G61" s="132">
        <v>4</v>
      </c>
      <c r="H61" s="148" t="s">
        <v>207</v>
      </c>
      <c r="I61" s="149">
        <v>1000</v>
      </c>
      <c r="J61" s="113">
        <v>0</v>
      </c>
      <c r="K61" s="113">
        <v>0</v>
      </c>
      <c r="L61" s="149">
        <v>0</v>
      </c>
      <c r="M61" s="137">
        <f t="shared" si="2"/>
        <v>1000</v>
      </c>
      <c r="N61" s="144">
        <f t="shared" si="3"/>
        <v>0.70821529745042489</v>
      </c>
      <c r="O61" s="145">
        <f t="shared" si="4"/>
        <v>0</v>
      </c>
      <c r="P61" s="137">
        <f t="shared" si="5"/>
        <v>0</v>
      </c>
      <c r="Q61" s="137">
        <f t="shared" si="6"/>
        <v>0</v>
      </c>
      <c r="R61" s="137">
        <f t="shared" si="7"/>
        <v>0</v>
      </c>
      <c r="S61" s="137">
        <f t="shared" si="8"/>
        <v>-40</v>
      </c>
      <c r="T61" s="137">
        <f t="shared" si="9"/>
        <v>-5</v>
      </c>
      <c r="U61" s="137">
        <f t="shared" si="10"/>
        <v>0</v>
      </c>
      <c r="V61" s="146">
        <f t="shared" si="11"/>
        <v>955</v>
      </c>
      <c r="W61" s="147">
        <f t="shared" si="12"/>
        <v>0.67634560906515584</v>
      </c>
      <c r="X61" s="17">
        <f t="shared" si="13"/>
        <v>1</v>
      </c>
    </row>
    <row r="62" spans="1:24" ht="12.75" customHeight="1">
      <c r="A62" s="130" t="s">
        <v>109</v>
      </c>
      <c r="B62" s="4" t="s">
        <v>326</v>
      </c>
      <c r="C62" s="98"/>
      <c r="D62" s="104">
        <v>10</v>
      </c>
      <c r="E62" s="131">
        <v>1456</v>
      </c>
      <c r="F62" s="131">
        <v>4</v>
      </c>
      <c r="G62" s="132">
        <v>4</v>
      </c>
      <c r="H62" s="148" t="s">
        <v>207</v>
      </c>
      <c r="I62" s="149">
        <v>1000</v>
      </c>
      <c r="J62" s="113">
        <v>0</v>
      </c>
      <c r="K62" s="113">
        <v>0</v>
      </c>
      <c r="L62" s="149">
        <v>0</v>
      </c>
      <c r="M62" s="137">
        <f t="shared" si="2"/>
        <v>1000</v>
      </c>
      <c r="N62" s="144">
        <f t="shared" si="3"/>
        <v>0.68681318681318682</v>
      </c>
      <c r="O62" s="145">
        <f t="shared" si="4"/>
        <v>0</v>
      </c>
      <c r="P62" s="137">
        <f t="shared" si="5"/>
        <v>0</v>
      </c>
      <c r="Q62" s="137">
        <f t="shared" si="6"/>
        <v>0</v>
      </c>
      <c r="R62" s="137">
        <f t="shared" si="7"/>
        <v>0</v>
      </c>
      <c r="S62" s="137">
        <f t="shared" si="8"/>
        <v>-40</v>
      </c>
      <c r="T62" s="137">
        <f t="shared" si="9"/>
        <v>-5</v>
      </c>
      <c r="U62" s="137">
        <f t="shared" si="10"/>
        <v>0</v>
      </c>
      <c r="V62" s="146">
        <f t="shared" si="11"/>
        <v>955</v>
      </c>
      <c r="W62" s="147">
        <f t="shared" si="12"/>
        <v>0.65590659340659341</v>
      </c>
      <c r="X62" s="17">
        <f t="shared" si="13"/>
        <v>1</v>
      </c>
    </row>
    <row r="63" spans="1:24" ht="12.75" customHeight="1">
      <c r="A63" s="130" t="s">
        <v>109</v>
      </c>
      <c r="B63" s="4" t="s">
        <v>327</v>
      </c>
      <c r="C63" s="98"/>
      <c r="D63" s="104">
        <v>19</v>
      </c>
      <c r="E63" s="131">
        <v>1340</v>
      </c>
      <c r="F63" s="131">
        <v>4</v>
      </c>
      <c r="G63" s="132">
        <v>4</v>
      </c>
      <c r="H63" s="148" t="s">
        <v>207</v>
      </c>
      <c r="I63" s="149">
        <v>975</v>
      </c>
      <c r="J63" s="113">
        <v>0</v>
      </c>
      <c r="K63" s="113">
        <v>0</v>
      </c>
      <c r="L63" s="149">
        <v>0</v>
      </c>
      <c r="M63" s="137">
        <f t="shared" si="2"/>
        <v>975</v>
      </c>
      <c r="N63" s="144">
        <f t="shared" si="3"/>
        <v>0.72761194029850751</v>
      </c>
      <c r="O63" s="145">
        <f t="shared" si="4"/>
        <v>0</v>
      </c>
      <c r="P63" s="137">
        <f t="shared" si="5"/>
        <v>0</v>
      </c>
      <c r="Q63" s="137">
        <f t="shared" si="6"/>
        <v>0</v>
      </c>
      <c r="R63" s="137">
        <f t="shared" si="7"/>
        <v>0</v>
      </c>
      <c r="S63" s="137">
        <f t="shared" si="8"/>
        <v>-40</v>
      </c>
      <c r="T63" s="137">
        <f t="shared" si="9"/>
        <v>-5</v>
      </c>
      <c r="U63" s="137">
        <f t="shared" si="10"/>
        <v>0</v>
      </c>
      <c r="V63" s="146">
        <f t="shared" si="11"/>
        <v>930</v>
      </c>
      <c r="W63" s="147">
        <f t="shared" si="12"/>
        <v>0.69402985074626866</v>
      </c>
      <c r="X63" s="17">
        <f t="shared" si="13"/>
        <v>1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/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/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/>
      <c r="B81" s="4"/>
      <c r="C81" s="98"/>
      <c r="D81" s="104"/>
      <c r="E81" s="131"/>
      <c r="F81" s="131"/>
      <c r="G81" s="132"/>
      <c r="H81" s="148"/>
      <c r="I81" s="149"/>
      <c r="J81" s="113"/>
      <c r="K81" s="113"/>
      <c r="L81" s="149"/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219</v>
      </c>
      <c r="E82" s="152">
        <f>SUMPRODUCT($D52:$D81,E52:E81)/$D82</f>
        <v>1074.8173515981734</v>
      </c>
      <c r="F82" s="152"/>
      <c r="G82" s="152"/>
      <c r="H82" s="153" t="str">
        <f>IF(COUNTIF(H52:H81,"yes")&gt;0,"Yes","No")</f>
        <v>No</v>
      </c>
      <c r="I82" s="154">
        <f t="shared" ref="I82:W82" si="14">SUMPRODUCT($D52:$D81,I52:I81)/$D82</f>
        <v>1120.0913242009133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1120.0913242009133</v>
      </c>
      <c r="N82" s="138">
        <f t="shared" si="14"/>
        <v>1.3255572949568444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-5</v>
      </c>
      <c r="U82" s="155">
        <f t="shared" si="14"/>
        <v>0</v>
      </c>
      <c r="V82" s="141">
        <f t="shared" si="14"/>
        <v>1075.0913242009133</v>
      </c>
      <c r="W82" s="142">
        <f t="shared" si="14"/>
        <v>1.2761131189109192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20</v>
      </c>
      <c r="G87" s="131">
        <f t="shared" ref="G87:G92" si="16">IFERROR(SUMPRODUCT($E$52:$E$81,$D$52:$D$81,--($A$52:$A$81=$A87)/$F87),0)</f>
        <v>434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1400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1400</v>
      </c>
      <c r="N87" s="84">
        <f t="shared" si="17"/>
        <v>3.2258064516129035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-40</v>
      </c>
      <c r="T87" s="14">
        <f t="shared" si="17"/>
        <v>-5</v>
      </c>
      <c r="U87" s="14">
        <f t="shared" si="17"/>
        <v>0</v>
      </c>
      <c r="V87" s="86">
        <f t="shared" si="17"/>
        <v>1355</v>
      </c>
      <c r="W87" s="15">
        <f t="shared" si="17"/>
        <v>3.1221198156682028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34</v>
      </c>
      <c r="G88" s="131">
        <f t="shared" si="16"/>
        <v>610.02941176470586</v>
      </c>
      <c r="H88" s="157" t="str">
        <f t="shared" ref="H88:H92" si="18">IF(COUNTIFS($A$52:$A$81,A88,$H$52:$H$81,"Yes")=0,"N/A",IF(COUNTIFS($A$52:$A$81,A88,$H$52:$H$81,"Yes")&gt;0,"Yes","No"))</f>
        <v>N/A</v>
      </c>
      <c r="I88" s="158">
        <f t="shared" si="17"/>
        <v>1552.2058823529412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1552.2058823529412</v>
      </c>
      <c r="N88" s="84">
        <f t="shared" si="17"/>
        <v>2.5488044476404914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-40</v>
      </c>
      <c r="T88" s="14">
        <f t="shared" si="17"/>
        <v>-5</v>
      </c>
      <c r="U88" s="14">
        <f t="shared" si="17"/>
        <v>0</v>
      </c>
      <c r="V88" s="86">
        <f t="shared" si="17"/>
        <v>1507.2058823529412</v>
      </c>
      <c r="W88" s="15">
        <f t="shared" si="17"/>
        <v>2.4749259358627076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34</v>
      </c>
      <c r="G89" s="131">
        <f t="shared" si="16"/>
        <v>806.11764705882354</v>
      </c>
      <c r="H89" s="157" t="str">
        <f t="shared" si="18"/>
        <v>N/A</v>
      </c>
      <c r="I89" s="158">
        <f t="shared" si="17"/>
        <v>1042.6470588235295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1042.6470588235295</v>
      </c>
      <c r="N89" s="84">
        <f t="shared" si="17"/>
        <v>1.294205596653327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-5</v>
      </c>
      <c r="U89" s="14">
        <f t="shared" si="17"/>
        <v>0</v>
      </c>
      <c r="V89" s="86">
        <f t="shared" si="17"/>
        <v>997.64705882352928</v>
      </c>
      <c r="W89" s="15">
        <f t="shared" si="17"/>
        <v>1.2383194744438142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6</v>
      </c>
      <c r="G90" s="131">
        <f t="shared" si="16"/>
        <v>1038</v>
      </c>
      <c r="H90" s="157" t="str">
        <f t="shared" si="18"/>
        <v>N/A</v>
      </c>
      <c r="I90" s="158">
        <f t="shared" si="17"/>
        <v>1025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1025</v>
      </c>
      <c r="N90" s="84">
        <f t="shared" si="17"/>
        <v>0.98747591522157985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-40</v>
      </c>
      <c r="T90" s="14">
        <f t="shared" si="17"/>
        <v>-5</v>
      </c>
      <c r="U90" s="14">
        <f t="shared" si="17"/>
        <v>0</v>
      </c>
      <c r="V90" s="86">
        <f t="shared" si="17"/>
        <v>980</v>
      </c>
      <c r="W90" s="15">
        <f t="shared" si="17"/>
        <v>0.94412331406551053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125</v>
      </c>
      <c r="G91" s="131">
        <f t="shared" si="16"/>
        <v>1378.624</v>
      </c>
      <c r="H91" s="157" t="str">
        <f t="shared" si="18"/>
        <v>N/A</v>
      </c>
      <c r="I91" s="158">
        <f t="shared" si="17"/>
        <v>983.40000000000009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983.40000000000009</v>
      </c>
      <c r="N91" s="84">
        <f t="shared" si="17"/>
        <v>0.71354977252777241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-40.000000000000007</v>
      </c>
      <c r="T91" s="14">
        <f t="shared" si="17"/>
        <v>-5.0000000000000009</v>
      </c>
      <c r="U91" s="14">
        <f t="shared" si="17"/>
        <v>0</v>
      </c>
      <c r="V91" s="86">
        <f t="shared" si="17"/>
        <v>938.39999999999986</v>
      </c>
      <c r="W91" s="15">
        <f t="shared" si="17"/>
        <v>0.68089034314649943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219</v>
      </c>
      <c r="G93" s="152">
        <f>SUMPRODUCT(G87:G92,$F87:$F92)/$F93</f>
        <v>1074.8173515981734</v>
      </c>
      <c r="H93" s="153" t="str">
        <f>IF(COUNTIF(H87:H92,"yes")&gt;0,"Yes","No")</f>
        <v>No</v>
      </c>
      <c r="I93" s="154">
        <f>SUMPRODUCT(I87:I92,$F87:$F92)/$F93</f>
        <v>1120.0913242009133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1120.0913242009133</v>
      </c>
      <c r="N93" s="138">
        <f t="shared" si="19"/>
        <v>1.3255572949568444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-5</v>
      </c>
      <c r="U93" s="155">
        <f t="shared" si="19"/>
        <v>0</v>
      </c>
      <c r="V93" s="141">
        <f t="shared" si="19"/>
        <v>1075.0913242009133</v>
      </c>
      <c r="W93" s="142">
        <f t="shared" si="19"/>
        <v>1.2761131189109192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EKYEf8olpnRY6ZSagPiI392KC1YW/632v5MaK8Iz5eiUYmDpQnAaeTUv7Nb4gyTTidozq7gmOccfRsK4An6xpg==" saltValue="m+5zNNAsu/8/hydxU9ZUKw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decimal" allowBlank="1" showInputMessage="1" showErrorMessage="1" sqref="B22" xr:uid="{00000000-0002-0000-0800-000000000000}">
      <formula1>0</formula1>
      <formula2>100</formula2>
    </dataValidation>
    <dataValidation type="list" allowBlank="1" showInputMessage="1" showErrorMessage="1" sqref="S38:T44" xr:uid="{00000000-0002-0000-0800-000001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list" allowBlank="1" showInputMessage="1" showErrorMessage="1" sqref="T45" xr:uid="{00000000-0002-0000-0800-000002000000}">
      <formula1>"10:00-5:00 PM,10:00-6:00 PM,9:00-6:00 PM,9:00-5:00 PM,12:00-5:00 PM"</formula1>
    </dataValidation>
    <dataValidation type="list" allowBlank="1" showInputMessage="1" showErrorMessage="1" sqref="B21" xr:uid="{00000000-0002-0000-0800-000003000000}">
      <formula1>"Saturday-Friday,Sunday-Monday,Monday-Sunday"</formula1>
    </dataValidation>
    <dataValidation type="list" allowBlank="1" showInputMessage="1" showErrorMessage="1" sqref="B12" xr:uid="{00000000-0002-0000-0800-000004000000}">
      <formula1>"New Construction,Operational,Undergoing Renovations"</formula1>
    </dataValidation>
    <dataValidation type="list" allowBlank="1" showInputMessage="1" showErrorMessage="1" sqref="N34:N36 N38:N42" xr:uid="{00000000-0002-0000-0800-000005000000}">
      <formula1>"Per Bed,Per Unit"</formula1>
    </dataValidation>
    <dataValidation type="list" allowBlank="1" showInputMessage="1" showErrorMessage="1" sqref="B11" xr:uid="{00000000-0002-0000-0800-000006000000}">
      <formula1>"Student,Conventional,Affordable,Innovative"</formula1>
    </dataValidation>
    <dataValidation type="list" allowBlank="1" showInputMessage="1" showErrorMessage="1" sqref="B13" xr:uid="{00000000-0002-0000-0800-000007000000}">
      <formula1>"High-Rise,Mid-Rise,Wrap,Garden,Cottage,SFR"</formula1>
    </dataValidation>
    <dataValidation type="list" allowBlank="1" showInputMessage="1" showErrorMessage="1" sqref="H4 N4" xr:uid="{00000000-0002-0000-0800-000008000000}">
      <formula1>"1,2,3,4,5,N/A"</formula1>
    </dataValidation>
    <dataValidation type="list" allowBlank="1" showInputMessage="1" showErrorMessage="1" sqref="AB19 N18 N23 K34:L36 R18 H5:H35 B37 G48 K38:K42 B34 F39:G47 AB17 H52:H81" xr:uid="{00000000-0002-0000-0800-000009000000}">
      <formula1>"Yes,No"</formula1>
    </dataValidation>
    <dataValidation type="whole" allowBlank="1" showInputMessage="1" showErrorMessage="1" sqref="L38:L42 S18" xr:uid="{00000000-0002-0000-0800-00000A000000}">
      <formula1>0</formula1>
      <formula2>1000</formula2>
    </dataValidation>
    <dataValidation type="list" allowBlank="1" showInputMessage="1" showErrorMessage="1" sqref="B15" xr:uid="{00000000-0002-0000-0800-00000B000000}">
      <formula1>"Subject Property,Direct,Indirect"</formula1>
    </dataValidation>
    <dataValidation type="list" allowBlank="1" showInputMessage="1" showErrorMessage="1" sqref="N6:N16" xr:uid="{00000000-0002-0000-0800-00000C000000}">
      <formula1>"Yes,No,Varies"</formula1>
    </dataValidation>
    <dataValidation type="whole" operator="greaterThanOrEqual" allowBlank="1" showInputMessage="1" showErrorMessage="1" sqref="B42:B43 N48 B35 B38 B45:B47" xr:uid="{00000000-0002-0000-0800-00000D000000}">
      <formula1>0</formula1>
    </dataValidation>
    <dataValidation type="date" allowBlank="1" showInputMessage="1" showErrorMessage="1" errorTitle="Invalid Date" error="The date must fall within this week." sqref="B32:C32 B31" xr:uid="{00000000-0002-0000-0800-00000E000000}">
      <formula1>TODAY()-5</formula1>
      <formula2>TODAY()</formula2>
    </dataValidation>
    <dataValidation type="list" allowBlank="1" showInputMessage="1" showErrorMessage="1" sqref="B14" xr:uid="{00000000-0002-0000-0800-00000F000000}">
      <formula1>"1,2,3,4,5"</formula1>
    </dataValidation>
    <dataValidation type="whole" allowBlank="1" showInputMessage="1" showErrorMessage="1" sqref="I52:M82" xr:uid="{00000000-0002-0000-0800-000010000000}">
      <formula1>0</formula1>
      <formula2>3000</formula2>
    </dataValidation>
    <dataValidation type="decimal" allowBlank="1" showInputMessage="1" showErrorMessage="1" sqref="B26" xr:uid="{00000000-0002-0000-0800-000011000000}">
      <formula1>0</formula1>
      <formula2>1.2</formula2>
    </dataValidation>
    <dataValidation type="decimal" allowBlank="1" showInputMessage="1" showErrorMessage="1" sqref="B28:B30" xr:uid="{00000000-0002-0000-0800-000012000000}">
      <formula1>0</formula1>
      <formula2>3000</formula2>
    </dataValidation>
    <dataValidation operator="greaterThanOrEqual" allowBlank="1" showInputMessage="1" showErrorMessage="1" sqref="B44" xr:uid="{00000000-0002-0000-0800-000013000000}"/>
    <dataValidation type="list" allowBlank="1" showInputMessage="1" showErrorMessage="1" sqref="Q38:R44" xr:uid="{00000000-0002-0000-0800-000014000000}">
      <formula1>"Monday,Tuesday,Wednesday,Thursday,Friday,Saturday,Sunday"</formula1>
    </dataValidation>
  </dataValidations>
  <pageMargins left="0.25" right="0.25" top="0.75" bottom="0.75" header="0.3" footer="0.3"/>
  <pageSetup scale="5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0">
    <tabColor theme="0" tint="-0.14999847407452621"/>
    <pageSetUpPr fitToPage="1"/>
  </sheetPr>
  <dimension ref="A1:AB263"/>
  <sheetViews>
    <sheetView showGridLines="0" zoomScale="96" zoomScaleNormal="96" zoomScaleSheetLayoutView="80" workbookViewId="0">
      <pane ySplit="2" topLeftCell="A13" activePane="bottomLeft" state="frozen"/>
      <selection activeCell="F11" sqref="F11"/>
      <selection pane="bottomLeft" activeCell="B32" sqref="B32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The Retreat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2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328</v>
      </c>
      <c r="C4" s="98"/>
      <c r="D4" s="98"/>
      <c r="E4" s="273" t="s">
        <v>120</v>
      </c>
      <c r="F4" s="99"/>
      <c r="G4" s="4"/>
      <c r="H4" s="274">
        <v>5</v>
      </c>
      <c r="I4" s="4"/>
      <c r="J4" s="273" t="s">
        <v>121</v>
      </c>
      <c r="K4" s="99"/>
      <c r="L4" s="4"/>
      <c r="M4" s="100"/>
      <c r="N4" s="274">
        <v>5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329</v>
      </c>
      <c r="C5" s="98"/>
      <c r="D5" s="98"/>
      <c r="E5" s="275" t="s">
        <v>123</v>
      </c>
      <c r="F5" s="4"/>
      <c r="G5" s="4"/>
      <c r="H5" s="276" t="s">
        <v>207</v>
      </c>
      <c r="I5" s="4"/>
      <c r="J5" s="275" t="s">
        <v>124</v>
      </c>
      <c r="K5" s="4"/>
      <c r="L5" s="4"/>
      <c r="M5" s="4"/>
      <c r="N5" s="299">
        <v>3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207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330</v>
      </c>
      <c r="C7" s="102"/>
      <c r="D7" s="98"/>
      <c r="E7" s="277" t="s">
        <v>128</v>
      </c>
      <c r="H7" s="276" t="s">
        <v>207</v>
      </c>
      <c r="I7" s="4"/>
      <c r="J7" s="275" t="s">
        <v>129</v>
      </c>
      <c r="K7" s="4"/>
      <c r="L7" s="4"/>
      <c r="M7" s="4"/>
      <c r="N7" s="300" t="s">
        <v>207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 t="s">
        <v>331</v>
      </c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331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207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331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207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207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112</v>
      </c>
      <c r="I12" s="4"/>
      <c r="J12" s="275" t="s">
        <v>144</v>
      </c>
      <c r="K12" s="4"/>
      <c r="L12" s="4"/>
      <c r="M12" s="4"/>
      <c r="N12" s="300" t="s">
        <v>207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332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5</v>
      </c>
      <c r="C14" s="104"/>
      <c r="D14" s="105"/>
      <c r="E14" s="275" t="s">
        <v>148</v>
      </c>
      <c r="F14" s="4"/>
      <c r="G14" s="4"/>
      <c r="H14" s="276" t="s">
        <v>112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207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2023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334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207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/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0.99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45209</v>
      </c>
      <c r="C23" s="32"/>
      <c r="D23" s="98"/>
      <c r="E23" s="273" t="s">
        <v>175</v>
      </c>
      <c r="F23" s="99"/>
      <c r="G23" s="4"/>
      <c r="H23" s="276" t="s">
        <v>207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45196</v>
      </c>
      <c r="C24" s="108"/>
      <c r="D24" s="98"/>
      <c r="E24" s="275" t="s">
        <v>176</v>
      </c>
      <c r="F24" s="4"/>
      <c r="G24" s="4"/>
      <c r="H24" s="276" t="s">
        <v>112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f ca="1">_xlfn.MAXIFS('Historical Market Data'!$D:$D,'Historical Market Data'!$A:$A,$B$4,'Historical Market Data'!$B:$B,_xlfn.MAXIFS('Historical Market Data'!$B:$B,'Historical Market Data'!$A:$A,$B$4,'Historical Market Data'!$B:$B,"&lt;"&amp;(TODAY()-365)))</f>
        <v>0</v>
      </c>
      <c r="C25" s="109"/>
      <c r="D25" s="98"/>
      <c r="E25" s="275" t="s">
        <v>178</v>
      </c>
      <c r="F25" s="4"/>
      <c r="G25" s="4"/>
      <c r="H25" s="276" t="s">
        <v>112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0.88</v>
      </c>
      <c r="C26" s="108"/>
      <c r="D26" s="98"/>
      <c r="E26" s="275" t="s">
        <v>181</v>
      </c>
      <c r="F26" s="4"/>
      <c r="G26" s="4"/>
      <c r="H26" s="276" t="s">
        <v>207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0.99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263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264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0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10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45719</v>
      </c>
      <c r="C31" s="114"/>
      <c r="D31" s="1"/>
      <c r="E31" s="275" t="s">
        <v>197</v>
      </c>
      <c r="F31" s="4"/>
      <c r="G31" s="4"/>
      <c r="H31" s="276" t="s">
        <v>207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0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112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112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55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0</v>
      </c>
      <c r="I41" s="17">
        <f t="shared" si="1"/>
        <v>0</v>
      </c>
      <c r="J41" s="277" t="s">
        <v>232</v>
      </c>
      <c r="K41" s="110" t="s">
        <v>207</v>
      </c>
      <c r="L41" s="115">
        <v>6</v>
      </c>
      <c r="M41" s="115"/>
      <c r="N41" s="304" t="s">
        <v>94</v>
      </c>
      <c r="O41" s="179">
        <f>IF($K41="No",$L41,-1 * $L41)</f>
        <v>6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50</v>
      </c>
      <c r="I42" s="17">
        <f t="shared" si="1"/>
        <v>0</v>
      </c>
      <c r="J42" s="305" t="s">
        <v>236</v>
      </c>
      <c r="K42" s="297" t="s">
        <v>112</v>
      </c>
      <c r="L42" s="306">
        <v>0</v>
      </c>
      <c r="M42" s="306"/>
      <c r="N42" s="307" t="s">
        <v>94</v>
      </c>
      <c r="O42" s="179">
        <f>IF($K42="No",$L42, IF($L42 = 0, -5, -1 * $L42))</f>
        <v>-5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80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 t="s">
        <v>335</v>
      </c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80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 t="s">
        <v>336</v>
      </c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300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300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30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107</v>
      </c>
      <c r="B52" s="4" t="s">
        <v>337</v>
      </c>
      <c r="C52" s="98"/>
      <c r="D52" s="104">
        <v>4</v>
      </c>
      <c r="E52" s="131">
        <v>1367</v>
      </c>
      <c r="F52" s="131">
        <v>2</v>
      </c>
      <c r="G52" s="132">
        <v>2</v>
      </c>
      <c r="H52" s="133" t="s">
        <v>207</v>
      </c>
      <c r="I52" s="134">
        <v>1090</v>
      </c>
      <c r="J52" s="135">
        <v>0</v>
      </c>
      <c r="K52" s="135">
        <v>0</v>
      </c>
      <c r="L52" s="136">
        <v>0</v>
      </c>
      <c r="M52" s="137">
        <f>IF($X52 = 1, $I52-J52/12-K52/12-L52,"")</f>
        <v>1090</v>
      </c>
      <c r="N52" s="138">
        <f>IF($X52 = 1,$M52/($E52),"")</f>
        <v>0.79736649597659104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-4</v>
      </c>
      <c r="U52" s="137">
        <f>IF($X52 = 1,$I$43,"")</f>
        <v>0</v>
      </c>
      <c r="V52" s="141">
        <f>IF($X52 = 1,M52+SUM(O52:U52),"")</f>
        <v>1046</v>
      </c>
      <c r="W52" s="142">
        <f>IF($X52 = 1,$V52/$E52,"")</f>
        <v>0.76517922457937093</v>
      </c>
      <c r="X52" s="17">
        <f>IF(AND(A52&lt;&gt;"", E52 &gt; 0, F52 &lt;&gt; ""),  1, 0 )</f>
        <v>1</v>
      </c>
    </row>
    <row r="53" spans="1:24" ht="12.75" customHeight="1">
      <c r="A53" s="130" t="s">
        <v>109</v>
      </c>
      <c r="B53" s="4" t="s">
        <v>338</v>
      </c>
      <c r="C53" s="98" t="s">
        <v>319</v>
      </c>
      <c r="D53" s="104">
        <v>119</v>
      </c>
      <c r="E53" s="131">
        <v>1954</v>
      </c>
      <c r="F53" s="131">
        <v>4</v>
      </c>
      <c r="G53" s="132">
        <v>4.5</v>
      </c>
      <c r="H53" s="143" t="s">
        <v>207</v>
      </c>
      <c r="I53" s="136">
        <v>1020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1020</v>
      </c>
      <c r="N53" s="144">
        <f t="shared" ref="N53:N81" si="3">IF($X53 = 1,$M53/($E53),"")</f>
        <v>0.52200614124872058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-4</v>
      </c>
      <c r="U53" s="137">
        <f t="shared" ref="U53:U81" si="10">IF($X53 = 1,$I$43,"")</f>
        <v>0</v>
      </c>
      <c r="V53" s="146">
        <f t="shared" ref="V53:V81" si="11">IF($X53 = 1,M53+SUM(O53:U53),"")</f>
        <v>976</v>
      </c>
      <c r="W53" s="147">
        <f t="shared" ref="W53:W81" si="12">IF($X53 = 1,$V53/$E53,"")</f>
        <v>0.49948822927328557</v>
      </c>
      <c r="X53" s="17">
        <f>IF(AND(A53&lt;&gt;"", E53 &gt; 0, F53 &lt;&gt; ""),  1, 0 )</f>
        <v>1</v>
      </c>
    </row>
    <row r="54" spans="1:24" ht="12.75" customHeight="1">
      <c r="A54" s="130" t="s">
        <v>109</v>
      </c>
      <c r="B54" s="4" t="s">
        <v>339</v>
      </c>
      <c r="C54" s="98"/>
      <c r="D54" s="104">
        <v>119</v>
      </c>
      <c r="E54" s="131">
        <v>1692</v>
      </c>
      <c r="F54" s="131">
        <v>4</v>
      </c>
      <c r="G54" s="132">
        <v>4</v>
      </c>
      <c r="H54" s="143" t="s">
        <v>112</v>
      </c>
      <c r="I54" s="136">
        <v>1050</v>
      </c>
      <c r="J54" s="135">
        <v>0</v>
      </c>
      <c r="K54" s="135">
        <v>0</v>
      </c>
      <c r="L54" s="136">
        <v>0</v>
      </c>
      <c r="M54" s="137">
        <f t="shared" si="2"/>
        <v>1050</v>
      </c>
      <c r="N54" s="144">
        <f t="shared" si="3"/>
        <v>0.62056737588652477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-4</v>
      </c>
      <c r="U54" s="137">
        <f t="shared" si="10"/>
        <v>0</v>
      </c>
      <c r="V54" s="146">
        <f t="shared" si="11"/>
        <v>1006</v>
      </c>
      <c r="W54" s="147">
        <f t="shared" si="12"/>
        <v>0.59456264775413714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109</v>
      </c>
      <c r="B55" s="4" t="s">
        <v>340</v>
      </c>
      <c r="C55" s="98"/>
      <c r="D55" s="104">
        <v>119</v>
      </c>
      <c r="E55" s="131">
        <v>1692</v>
      </c>
      <c r="F55" s="131">
        <v>4</v>
      </c>
      <c r="G55" s="132">
        <v>4</v>
      </c>
      <c r="H55" s="143" t="s">
        <v>112</v>
      </c>
      <c r="I55" s="136">
        <v>1035</v>
      </c>
      <c r="J55" s="135">
        <v>0</v>
      </c>
      <c r="K55" s="135">
        <v>0</v>
      </c>
      <c r="L55" s="136">
        <v>0</v>
      </c>
      <c r="M55" s="137">
        <f t="shared" si="2"/>
        <v>1035</v>
      </c>
      <c r="N55" s="144">
        <f t="shared" si="3"/>
        <v>0.61170212765957444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-4</v>
      </c>
      <c r="U55" s="137">
        <f t="shared" si="10"/>
        <v>0</v>
      </c>
      <c r="V55" s="146">
        <f t="shared" si="11"/>
        <v>991</v>
      </c>
      <c r="W55" s="147">
        <f t="shared" si="12"/>
        <v>0.5856973995271868</v>
      </c>
      <c r="X55" s="17">
        <f t="shared" si="13"/>
        <v>1</v>
      </c>
    </row>
    <row r="56" spans="1:24" ht="12.75" customHeight="1">
      <c r="A56" s="130" t="s">
        <v>109</v>
      </c>
      <c r="B56" s="4" t="s">
        <v>341</v>
      </c>
      <c r="C56" s="98"/>
      <c r="D56" s="104">
        <v>119</v>
      </c>
      <c r="E56" s="131">
        <v>1869</v>
      </c>
      <c r="F56" s="131">
        <v>4</v>
      </c>
      <c r="G56" s="132">
        <v>4.5</v>
      </c>
      <c r="H56" s="143" t="s">
        <v>112</v>
      </c>
      <c r="I56" s="136">
        <v>1095</v>
      </c>
      <c r="J56" s="135">
        <v>0</v>
      </c>
      <c r="K56" s="135">
        <v>0</v>
      </c>
      <c r="L56" s="136">
        <v>0</v>
      </c>
      <c r="M56" s="137">
        <f t="shared" si="2"/>
        <v>1095</v>
      </c>
      <c r="N56" s="144">
        <f t="shared" si="3"/>
        <v>0.5858747993579454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-4</v>
      </c>
      <c r="U56" s="137">
        <f t="shared" si="10"/>
        <v>0</v>
      </c>
      <c r="V56" s="146">
        <f t="shared" si="11"/>
        <v>1051</v>
      </c>
      <c r="W56" s="147">
        <f t="shared" si="12"/>
        <v>0.56233279828785443</v>
      </c>
      <c r="X56" s="17">
        <f t="shared" si="13"/>
        <v>1</v>
      </c>
    </row>
    <row r="57" spans="1:24" ht="12.75" customHeight="1">
      <c r="A57" s="130" t="s">
        <v>110</v>
      </c>
      <c r="B57" s="4" t="s">
        <v>342</v>
      </c>
      <c r="C57" s="98"/>
      <c r="D57" s="104">
        <v>105</v>
      </c>
      <c r="E57" s="131">
        <v>2127</v>
      </c>
      <c r="F57" s="131">
        <v>5</v>
      </c>
      <c r="G57" s="132">
        <v>5.5</v>
      </c>
      <c r="H57" s="148" t="s">
        <v>112</v>
      </c>
      <c r="I57" s="149">
        <v>1075</v>
      </c>
      <c r="J57" s="113">
        <v>0</v>
      </c>
      <c r="K57" s="113">
        <v>0</v>
      </c>
      <c r="L57" s="149">
        <v>0</v>
      </c>
      <c r="M57" s="137">
        <f t="shared" si="2"/>
        <v>1075</v>
      </c>
      <c r="N57" s="144">
        <f t="shared" si="3"/>
        <v>0.50540667606958156</v>
      </c>
      <c r="O57" s="145">
        <f t="shared" si="4"/>
        <v>0</v>
      </c>
      <c r="P57" s="137">
        <f t="shared" si="5"/>
        <v>0</v>
      </c>
      <c r="Q57" s="137">
        <f t="shared" si="6"/>
        <v>0</v>
      </c>
      <c r="R57" s="137">
        <f t="shared" si="7"/>
        <v>0</v>
      </c>
      <c r="S57" s="137">
        <f t="shared" si="8"/>
        <v>-40</v>
      </c>
      <c r="T57" s="137">
        <f t="shared" si="9"/>
        <v>-4</v>
      </c>
      <c r="U57" s="137">
        <f t="shared" si="10"/>
        <v>0</v>
      </c>
      <c r="V57" s="146">
        <f t="shared" si="11"/>
        <v>1031</v>
      </c>
      <c r="W57" s="147">
        <f t="shared" si="12"/>
        <v>0.48472026328161733</v>
      </c>
      <c r="X57" s="17">
        <f t="shared" si="13"/>
        <v>1</v>
      </c>
    </row>
    <row r="58" spans="1:24" ht="12.75" hidden="1" customHeight="1">
      <c r="A58" s="130"/>
      <c r="B58" s="4"/>
      <c r="C58" s="98"/>
      <c r="D58" s="104"/>
      <c r="E58" s="131"/>
      <c r="F58" s="131"/>
      <c r="G58" s="132"/>
      <c r="H58" s="148"/>
      <c r="I58" s="149"/>
      <c r="J58" s="113"/>
      <c r="K58" s="113"/>
      <c r="L58" s="149"/>
      <c r="M58" s="137" t="str">
        <f t="shared" si="2"/>
        <v/>
      </c>
      <c r="N58" s="144" t="str">
        <f t="shared" si="3"/>
        <v/>
      </c>
      <c r="O58" s="145" t="str">
        <f t="shared" si="4"/>
        <v/>
      </c>
      <c r="P58" s="137" t="str">
        <f t="shared" si="5"/>
        <v/>
      </c>
      <c r="Q58" s="137" t="str">
        <f t="shared" si="6"/>
        <v/>
      </c>
      <c r="R58" s="137" t="str">
        <f t="shared" si="7"/>
        <v/>
      </c>
      <c r="S58" s="137" t="str">
        <f t="shared" si="8"/>
        <v/>
      </c>
      <c r="T58" s="137" t="str">
        <f t="shared" si="9"/>
        <v/>
      </c>
      <c r="U58" s="137" t="str">
        <f t="shared" si="10"/>
        <v/>
      </c>
      <c r="V58" s="146" t="str">
        <f t="shared" si="11"/>
        <v/>
      </c>
      <c r="W58" s="147" t="str">
        <f t="shared" si="12"/>
        <v/>
      </c>
      <c r="X58" s="17">
        <f t="shared" si="13"/>
        <v>0</v>
      </c>
    </row>
    <row r="59" spans="1:24" ht="12.75" hidden="1" customHeight="1">
      <c r="A59" s="130"/>
      <c r="B59" s="4"/>
      <c r="C59" s="98"/>
      <c r="D59" s="104"/>
      <c r="E59" s="131"/>
      <c r="F59" s="131"/>
      <c r="G59" s="132"/>
      <c r="H59" s="148"/>
      <c r="I59" s="149"/>
      <c r="J59" s="113"/>
      <c r="K59" s="113"/>
      <c r="L59" s="149"/>
      <c r="M59" s="137" t="str">
        <f t="shared" si="2"/>
        <v/>
      </c>
      <c r="N59" s="144" t="str">
        <f t="shared" si="3"/>
        <v/>
      </c>
      <c r="O59" s="145" t="str">
        <f t="shared" si="4"/>
        <v/>
      </c>
      <c r="P59" s="137" t="str">
        <f t="shared" si="5"/>
        <v/>
      </c>
      <c r="Q59" s="137" t="str">
        <f t="shared" si="6"/>
        <v/>
      </c>
      <c r="R59" s="137" t="str">
        <f t="shared" si="7"/>
        <v/>
      </c>
      <c r="S59" s="137" t="str">
        <f t="shared" si="8"/>
        <v/>
      </c>
      <c r="T59" s="137" t="str">
        <f t="shared" si="9"/>
        <v/>
      </c>
      <c r="U59" s="137" t="str">
        <f t="shared" si="10"/>
        <v/>
      </c>
      <c r="V59" s="146" t="str">
        <f t="shared" si="11"/>
        <v/>
      </c>
      <c r="W59" s="147" t="str">
        <f t="shared" si="12"/>
        <v/>
      </c>
      <c r="X59" s="17">
        <f t="shared" si="13"/>
        <v>0</v>
      </c>
    </row>
    <row r="60" spans="1:24" ht="12.75" hidden="1" customHeight="1">
      <c r="A60" s="130"/>
      <c r="B60" s="4"/>
      <c r="C60" s="98"/>
      <c r="D60" s="104"/>
      <c r="E60" s="131"/>
      <c r="F60" s="131"/>
      <c r="G60" s="132"/>
      <c r="H60" s="148"/>
      <c r="I60" s="149"/>
      <c r="J60" s="113"/>
      <c r="K60" s="113"/>
      <c r="L60" s="149"/>
      <c r="M60" s="137" t="str">
        <f t="shared" si="2"/>
        <v/>
      </c>
      <c r="N60" s="144" t="str">
        <f t="shared" si="3"/>
        <v/>
      </c>
      <c r="O60" s="145" t="str">
        <f t="shared" si="4"/>
        <v/>
      </c>
      <c r="P60" s="137" t="str">
        <f t="shared" si="5"/>
        <v/>
      </c>
      <c r="Q60" s="137" t="str">
        <f t="shared" si="6"/>
        <v/>
      </c>
      <c r="R60" s="137" t="str">
        <f t="shared" si="7"/>
        <v/>
      </c>
      <c r="S60" s="137" t="str">
        <f t="shared" si="8"/>
        <v/>
      </c>
      <c r="T60" s="137" t="str">
        <f t="shared" si="9"/>
        <v/>
      </c>
      <c r="U60" s="137" t="str">
        <f t="shared" si="10"/>
        <v/>
      </c>
      <c r="V60" s="146" t="str">
        <f t="shared" si="11"/>
        <v/>
      </c>
      <c r="W60" s="147" t="str">
        <f t="shared" si="12"/>
        <v/>
      </c>
      <c r="X60" s="17">
        <f t="shared" si="13"/>
        <v>0</v>
      </c>
    </row>
    <row r="61" spans="1:24" ht="12.75" hidden="1" customHeight="1">
      <c r="A61" s="130"/>
      <c r="B61" s="4"/>
      <c r="C61" s="98"/>
      <c r="D61" s="104"/>
      <c r="E61" s="131"/>
      <c r="F61" s="131"/>
      <c r="G61" s="132"/>
      <c r="H61" s="148"/>
      <c r="I61" s="149"/>
      <c r="J61" s="113"/>
      <c r="K61" s="113"/>
      <c r="L61" s="149"/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 t="s">
        <v>319</v>
      </c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 t="s">
        <v>319</v>
      </c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 t="s">
        <v>319</v>
      </c>
      <c r="B81" s="4" t="s">
        <v>319</v>
      </c>
      <c r="C81" s="98" t="s">
        <v>319</v>
      </c>
      <c r="D81" s="104" t="s">
        <v>319</v>
      </c>
      <c r="E81" s="131" t="s">
        <v>319</v>
      </c>
      <c r="F81" s="131" t="s">
        <v>319</v>
      </c>
      <c r="G81" s="132" t="s">
        <v>319</v>
      </c>
      <c r="H81" s="148" t="s">
        <v>319</v>
      </c>
      <c r="I81" s="149" t="s">
        <v>319</v>
      </c>
      <c r="J81" s="113" t="s">
        <v>319</v>
      </c>
      <c r="K81" s="113" t="s">
        <v>319</v>
      </c>
      <c r="L81" s="149" t="s">
        <v>319</v>
      </c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SUM(D52:D57)</f>
        <v>585</v>
      </c>
      <c r="E82" s="152"/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1054.7606837606838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1054.7606837606838</v>
      </c>
      <c r="N82" s="138">
        <f t="shared" si="14"/>
        <v>0.57219670055622474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-4</v>
      </c>
      <c r="U82" s="155">
        <f t="shared" si="14"/>
        <v>0</v>
      </c>
      <c r="V82" s="141">
        <f t="shared" si="14"/>
        <v>1010.7606837606837</v>
      </c>
      <c r="W82" s="142">
        <f t="shared" si="14"/>
        <v>0.54831451700707778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0</v>
      </c>
      <c r="G87" s="131">
        <f t="shared" ref="G87:G92" si="16">IFERROR(SUMPRODUCT($E$52:$E$81,$D$52:$D$81,--($A$52:$A$81=$A87)/$F87),0)</f>
        <v>0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0</v>
      </c>
      <c r="N87" s="84">
        <f t="shared" si="17"/>
        <v>0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0</v>
      </c>
      <c r="T87" s="14">
        <f t="shared" si="17"/>
        <v>0</v>
      </c>
      <c r="U87" s="14">
        <f t="shared" si="17"/>
        <v>0</v>
      </c>
      <c r="V87" s="86">
        <f t="shared" si="17"/>
        <v>0</v>
      </c>
      <c r="W87" s="15">
        <f t="shared" si="17"/>
        <v>0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0</v>
      </c>
      <c r="G88" s="131">
        <f t="shared" si="16"/>
        <v>0</v>
      </c>
      <c r="H88" s="157" t="str">
        <f t="shared" ref="H88:H92" si="18">IF(COUNTIFS($A$52:$A$81,A88,$H$52:$H$81,"Yes")=0,"N/A",IF(COUNTIFS($A$52:$A$81,A88,$H$52:$H$81,"Yes")&gt;0,"Yes","No"))</f>
        <v>N/A</v>
      </c>
      <c r="I88" s="158">
        <f t="shared" si="17"/>
        <v>0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0</v>
      </c>
      <c r="N88" s="84">
        <f t="shared" si="17"/>
        <v>0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0</v>
      </c>
      <c r="T88" s="14">
        <f t="shared" si="17"/>
        <v>0</v>
      </c>
      <c r="U88" s="14">
        <f t="shared" si="17"/>
        <v>0</v>
      </c>
      <c r="V88" s="86">
        <f t="shared" si="17"/>
        <v>0</v>
      </c>
      <c r="W88" s="15">
        <f t="shared" si="17"/>
        <v>0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4</v>
      </c>
      <c r="G89" s="131">
        <f t="shared" si="16"/>
        <v>1367</v>
      </c>
      <c r="H89" s="157" t="str">
        <f t="shared" si="18"/>
        <v>N/A</v>
      </c>
      <c r="I89" s="158">
        <f t="shared" si="17"/>
        <v>1090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1090</v>
      </c>
      <c r="N89" s="84">
        <f t="shared" si="17"/>
        <v>0.79736649597659104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-4</v>
      </c>
      <c r="U89" s="14">
        <f t="shared" si="17"/>
        <v>0</v>
      </c>
      <c r="V89" s="86">
        <f t="shared" si="17"/>
        <v>1046</v>
      </c>
      <c r="W89" s="15">
        <f t="shared" si="17"/>
        <v>0.76517922457937093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0</v>
      </c>
      <c r="G90" s="131">
        <f t="shared" si="16"/>
        <v>0</v>
      </c>
      <c r="H90" s="157" t="str">
        <f t="shared" si="18"/>
        <v>N/A</v>
      </c>
      <c r="I90" s="158">
        <f t="shared" si="17"/>
        <v>0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0</v>
      </c>
      <c r="N90" s="84">
        <f t="shared" si="17"/>
        <v>0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0</v>
      </c>
      <c r="T90" s="14">
        <f t="shared" si="17"/>
        <v>0</v>
      </c>
      <c r="U90" s="14">
        <f t="shared" si="17"/>
        <v>0</v>
      </c>
      <c r="V90" s="86">
        <f t="shared" si="17"/>
        <v>0</v>
      </c>
      <c r="W90" s="15">
        <f t="shared" si="17"/>
        <v>0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476</v>
      </c>
      <c r="G91" s="131">
        <f t="shared" si="16"/>
        <v>1801.75</v>
      </c>
      <c r="H91" s="157" t="str">
        <f t="shared" si="18"/>
        <v>Yes</v>
      </c>
      <c r="I91" s="158">
        <f t="shared" si="17"/>
        <v>1050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1050</v>
      </c>
      <c r="N91" s="84">
        <f t="shared" si="17"/>
        <v>0.5850376110381913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</v>
      </c>
      <c r="T91" s="14">
        <f t="shared" si="17"/>
        <v>-4</v>
      </c>
      <c r="U91" s="14">
        <f t="shared" si="17"/>
        <v>0</v>
      </c>
      <c r="V91" s="86">
        <f t="shared" si="17"/>
        <v>1006</v>
      </c>
      <c r="W91" s="15">
        <f t="shared" si="17"/>
        <v>0.56052026871061589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105</v>
      </c>
      <c r="G92" s="131">
        <f t="shared" si="16"/>
        <v>2127</v>
      </c>
      <c r="H92" s="157" t="str">
        <f t="shared" si="18"/>
        <v>Yes</v>
      </c>
      <c r="I92" s="158">
        <f t="shared" si="17"/>
        <v>1075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1075</v>
      </c>
      <c r="N92" s="84">
        <f t="shared" si="17"/>
        <v>0.50540667606958156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-40.000000000000007</v>
      </c>
      <c r="T92" s="14">
        <f t="shared" si="17"/>
        <v>-4</v>
      </c>
      <c r="U92" s="14">
        <f t="shared" si="17"/>
        <v>0</v>
      </c>
      <c r="V92" s="86">
        <f t="shared" si="17"/>
        <v>1031</v>
      </c>
      <c r="W92" s="15">
        <f t="shared" si="17"/>
        <v>0.48472026328161738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585</v>
      </c>
      <c r="G93" s="152">
        <f>SUMPRODUCT(G87:G92,$F87:$F92)/$F93</f>
        <v>1857.1555555555556</v>
      </c>
      <c r="H93" s="153" t="str">
        <f>IF(COUNTIF(H87:H92,"yes")&gt;0,"Yes","No")</f>
        <v>Yes</v>
      </c>
      <c r="I93" s="154">
        <f>SUMPRODUCT(I87:I92,$F87:$F92)/$F93</f>
        <v>1054.7606837606838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1054.7606837606838</v>
      </c>
      <c r="N93" s="138">
        <f t="shared" si="19"/>
        <v>0.57219670055622474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-4</v>
      </c>
      <c r="U93" s="155">
        <f t="shared" si="19"/>
        <v>0</v>
      </c>
      <c r="V93" s="141">
        <f t="shared" si="19"/>
        <v>1010.7606837606837</v>
      </c>
      <c r="W93" s="142">
        <f t="shared" si="19"/>
        <v>0.54831451700707767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xrVLy96yqwaf+bVCblwDbdkSVGMFks5FPNchXxV1+xZNk8yG8DzJtxDXLtQVUaTQ6PWpT4Q+gLtBAtebBHONBA==" saltValue="4Qh4oJbUPdq+NJNWnX0kCw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list" allowBlank="1" showInputMessage="1" showErrorMessage="1" sqref="Q38:R44" xr:uid="{00000000-0002-0000-0900-000000000000}">
      <formula1>"Monday,Tuesday,Wednesday,Thursday,Friday,Saturday,Sunday"</formula1>
    </dataValidation>
    <dataValidation operator="greaterThanOrEqual" allowBlank="1" showInputMessage="1" showErrorMessage="1" sqref="B44" xr:uid="{00000000-0002-0000-0900-000001000000}"/>
    <dataValidation type="decimal" allowBlank="1" showInputMessage="1" showErrorMessage="1" sqref="B28:B30" xr:uid="{00000000-0002-0000-0900-000002000000}">
      <formula1>0</formula1>
      <formula2>3000</formula2>
    </dataValidation>
    <dataValidation type="decimal" allowBlank="1" showInputMessage="1" showErrorMessage="1" sqref="B26" xr:uid="{00000000-0002-0000-0900-000003000000}">
      <formula1>0</formula1>
      <formula2>1.2</formula2>
    </dataValidation>
    <dataValidation type="whole" allowBlank="1" showInputMessage="1" showErrorMessage="1" sqref="I52:M82" xr:uid="{00000000-0002-0000-0900-000004000000}">
      <formula1>0</formula1>
      <formula2>3000</formula2>
    </dataValidation>
    <dataValidation type="list" allowBlank="1" showInputMessage="1" showErrorMessage="1" sqref="B14" xr:uid="{00000000-0002-0000-0900-000005000000}">
      <formula1>"1,2,3,4,5"</formula1>
    </dataValidation>
    <dataValidation type="date" allowBlank="1" showInputMessage="1" showErrorMessage="1" errorTitle="Invalid Date" error="The date must fall within this week." sqref="B32:C32 B31" xr:uid="{00000000-0002-0000-0900-000006000000}">
      <formula1>TODAY()-5</formula1>
      <formula2>TODAY()</formula2>
    </dataValidation>
    <dataValidation type="whole" operator="greaterThanOrEqual" allowBlank="1" showInputMessage="1" showErrorMessage="1" sqref="B42:B43 N48 B35 B38 B45:B47" xr:uid="{00000000-0002-0000-0900-000007000000}">
      <formula1>0</formula1>
    </dataValidation>
    <dataValidation type="list" allowBlank="1" showInputMessage="1" showErrorMessage="1" sqref="N6:N16" xr:uid="{00000000-0002-0000-0900-000008000000}">
      <formula1>"Yes,No,Varies"</formula1>
    </dataValidation>
    <dataValidation type="list" allowBlank="1" showInputMessage="1" showErrorMessage="1" sqref="B15" xr:uid="{00000000-0002-0000-0900-000009000000}">
      <formula1>"Subject Property,Direct,Indirect"</formula1>
    </dataValidation>
    <dataValidation type="whole" allowBlank="1" showInputMessage="1" showErrorMessage="1" sqref="L38:L42 S18" xr:uid="{00000000-0002-0000-0900-00000A000000}">
      <formula1>0</formula1>
      <formula2>1000</formula2>
    </dataValidation>
    <dataValidation type="list" allowBlank="1" showInputMessage="1" showErrorMessage="1" sqref="AB19 N18 N23 K34:L36 R18 H5:H35 B37 G48 K38:K42 B34 F39:G47 AB17 H52:H81" xr:uid="{00000000-0002-0000-0900-00000B000000}">
      <formula1>"Yes,No"</formula1>
    </dataValidation>
    <dataValidation type="list" allowBlank="1" showInputMessage="1" showErrorMessage="1" sqref="H4 N4" xr:uid="{00000000-0002-0000-0900-00000C000000}">
      <formula1>"1,2,3,4,5,N/A"</formula1>
    </dataValidation>
    <dataValidation type="list" allowBlank="1" showInputMessage="1" showErrorMessage="1" sqref="B13" xr:uid="{00000000-0002-0000-0900-00000D000000}">
      <formula1>"High-Rise,Mid-Rise,Wrap,Garden,Cottage,SFR"</formula1>
    </dataValidation>
    <dataValidation type="list" allowBlank="1" showInputMessage="1" showErrorMessage="1" sqref="B11" xr:uid="{00000000-0002-0000-0900-00000E000000}">
      <formula1>"Student,Conventional,Affordable,Innovative"</formula1>
    </dataValidation>
    <dataValidation type="list" allowBlank="1" showInputMessage="1" showErrorMessage="1" sqref="N34:N36 N38:N42" xr:uid="{00000000-0002-0000-0900-00000F000000}">
      <formula1>"Per Bed,Per Unit"</formula1>
    </dataValidation>
    <dataValidation type="list" allowBlank="1" showInputMessage="1" showErrorMessage="1" sqref="B12" xr:uid="{00000000-0002-0000-0900-000010000000}">
      <formula1>"New Construction,Operational,Undergoing Renovations"</formula1>
    </dataValidation>
    <dataValidation type="list" allowBlank="1" showInputMessage="1" showErrorMessage="1" sqref="B21" xr:uid="{00000000-0002-0000-0900-000011000000}">
      <formula1>"Saturday-Friday,Sunday-Monday,Monday-Sunday"</formula1>
    </dataValidation>
    <dataValidation type="list" allowBlank="1" showInputMessage="1" showErrorMessage="1" sqref="T45" xr:uid="{00000000-0002-0000-0900-000012000000}">
      <formula1>"10:00-5:00 PM,10:00-6:00 PM,9:00-6:00 PM,9:00-5:00 PM,12:00-5:00 PM"</formula1>
    </dataValidation>
    <dataValidation type="list" allowBlank="1" showInputMessage="1" showErrorMessage="1" sqref="S38:T44" xr:uid="{00000000-0002-0000-0900-000013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decimal" allowBlank="1" showInputMessage="1" showErrorMessage="1" sqref="B22" xr:uid="{00000000-0002-0000-0900-000014000000}">
      <formula1>0</formula1>
      <formula2>100</formula2>
    </dataValidation>
  </dataValidations>
  <pageMargins left="0.25" right="0.25" top="0.75" bottom="0.75" header="0.3" footer="0.3"/>
  <pageSetup scale="55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1">
    <tabColor theme="0" tint="-0.14999847407452621"/>
    <pageSetUpPr fitToPage="1"/>
  </sheetPr>
  <dimension ref="A1:AB263"/>
  <sheetViews>
    <sheetView showGridLines="0" zoomScale="85" zoomScaleNormal="85" zoomScaleSheetLayoutView="80" workbookViewId="0">
      <pane ySplit="2" topLeftCell="A14" activePane="bottomLeft" state="frozen"/>
      <selection activeCell="F11" sqref="F11"/>
      <selection pane="bottomLeft" activeCell="D29" sqref="D29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The Cardinal at West Center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3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343</v>
      </c>
      <c r="C4" s="98"/>
      <c r="D4" s="98"/>
      <c r="E4" s="273" t="s">
        <v>120</v>
      </c>
      <c r="F4" s="99"/>
      <c r="G4" s="4"/>
      <c r="H4" s="274">
        <v>3</v>
      </c>
      <c r="I4" s="4"/>
      <c r="J4" s="273" t="s">
        <v>121</v>
      </c>
      <c r="K4" s="99"/>
      <c r="L4" s="4"/>
      <c r="M4" s="100"/>
      <c r="N4" s="274">
        <v>3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344</v>
      </c>
      <c r="C5" s="98"/>
      <c r="D5" s="98"/>
      <c r="E5" s="275" t="s">
        <v>123</v>
      </c>
      <c r="F5" s="4"/>
      <c r="G5" s="4"/>
      <c r="H5" s="276" t="s">
        <v>207</v>
      </c>
      <c r="I5" s="4"/>
      <c r="J5" s="275" t="s">
        <v>124</v>
      </c>
      <c r="K5" s="4"/>
      <c r="L5" s="4"/>
      <c r="M5" s="4"/>
      <c r="N5" s="299">
        <v>4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207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345</v>
      </c>
      <c r="C7" s="102"/>
      <c r="D7" s="98"/>
      <c r="E7" s="277" t="s">
        <v>128</v>
      </c>
      <c r="H7" s="276" t="s">
        <v>112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 t="s">
        <v>346</v>
      </c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347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207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347</v>
      </c>
      <c r="C10" s="98"/>
      <c r="D10" s="98"/>
      <c r="E10" s="277" t="s">
        <v>137</v>
      </c>
      <c r="H10" s="276" t="s">
        <v>207</v>
      </c>
      <c r="I10" s="4"/>
      <c r="J10" s="275" t="s">
        <v>138</v>
      </c>
      <c r="K10" s="4"/>
      <c r="L10" s="4"/>
      <c r="M10" s="4"/>
      <c r="N10" s="300" t="s">
        <v>207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207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112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314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3</v>
      </c>
      <c r="C14" s="104"/>
      <c r="D14" s="105"/>
      <c r="E14" s="275" t="s">
        <v>148</v>
      </c>
      <c r="F14" s="4"/>
      <c r="G14" s="4"/>
      <c r="H14" s="276" t="s">
        <v>207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112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2014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159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112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 t="s">
        <v>348</v>
      </c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1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 t="s">
        <v>349</v>
      </c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45200</v>
      </c>
      <c r="C23" s="32"/>
      <c r="D23" s="98"/>
      <c r="E23" s="273" t="s">
        <v>175</v>
      </c>
      <c r="F23" s="99"/>
      <c r="G23" s="4"/>
      <c r="H23" s="276" t="s">
        <v>112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45200</v>
      </c>
      <c r="C24" s="108"/>
      <c r="D24" s="98"/>
      <c r="E24" s="275" t="s">
        <v>176</v>
      </c>
      <c r="F24" s="4"/>
      <c r="G24" s="4"/>
      <c r="H24" s="276" t="s">
        <v>207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1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1</v>
      </c>
      <c r="C26" s="108"/>
      <c r="D26" s="98"/>
      <c r="E26" s="275" t="s">
        <v>181</v>
      </c>
      <c r="F26" s="4"/>
      <c r="G26" s="4"/>
      <c r="H26" s="276" t="s">
        <v>207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1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0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471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0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45583</v>
      </c>
      <c r="C31" s="114"/>
      <c r="D31" s="1"/>
      <c r="E31" s="275" t="s">
        <v>197</v>
      </c>
      <c r="F31" s="4"/>
      <c r="G31" s="4"/>
      <c r="H31" s="276" t="s">
        <v>207</v>
      </c>
      <c r="I31" s="1"/>
      <c r="J31" s="1"/>
      <c r="K31" s="1"/>
      <c r="L31" s="1"/>
      <c r="M31" s="1"/>
      <c r="N31" s="1"/>
      <c r="O31" s="1"/>
      <c r="Q31" s="335" t="s">
        <v>350</v>
      </c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0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112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351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351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351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50</v>
      </c>
      <c r="I41" s="17">
        <f t="shared" si="1"/>
        <v>0</v>
      </c>
      <c r="J41" s="277" t="s">
        <v>232</v>
      </c>
      <c r="K41" s="110" t="s">
        <v>207</v>
      </c>
      <c r="L41" s="115">
        <v>0</v>
      </c>
      <c r="M41" s="115"/>
      <c r="N41" s="304" t="s">
        <v>94</v>
      </c>
      <c r="O41" s="179">
        <f>IF($K41="No",$L41,-1 * $L41)</f>
        <v>0</v>
      </c>
      <c r="Q41" s="338" t="s">
        <v>233</v>
      </c>
      <c r="R41" s="339"/>
      <c r="S41" s="339" t="s">
        <v>351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100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45</v>
      </c>
      <c r="I42" s="17">
        <f t="shared" si="1"/>
        <v>0</v>
      </c>
      <c r="J42" s="305" t="s">
        <v>236</v>
      </c>
      <c r="K42" s="297" t="s">
        <v>207</v>
      </c>
      <c r="L42" s="306">
        <v>0</v>
      </c>
      <c r="M42" s="306"/>
      <c r="N42" s="307" t="s">
        <v>94</v>
      </c>
      <c r="O42" s="179">
        <f>IF($K42="No",$L42, IF($L42 = 0, -5, -1 * $L42))</f>
        <v>0</v>
      </c>
      <c r="Q42" s="338" t="s">
        <v>237</v>
      </c>
      <c r="R42" s="339"/>
      <c r="S42" s="339" t="s">
        <v>351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 t="s">
        <v>335</v>
      </c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/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300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30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106</v>
      </c>
      <c r="B52" s="4" t="s">
        <v>253</v>
      </c>
      <c r="C52" s="98"/>
      <c r="D52" s="104">
        <v>5</v>
      </c>
      <c r="E52" s="131">
        <v>477</v>
      </c>
      <c r="F52" s="131">
        <v>1</v>
      </c>
      <c r="G52" s="132">
        <v>1</v>
      </c>
      <c r="H52" s="133" t="s">
        <v>207</v>
      </c>
      <c r="I52" s="134">
        <v>0</v>
      </c>
      <c r="J52" s="135">
        <v>0</v>
      </c>
      <c r="K52" s="135">
        <v>0</v>
      </c>
      <c r="L52" s="136">
        <v>0</v>
      </c>
      <c r="M52" s="137">
        <f>IF($X52 = 1, $I52-J52/12-K52/12-L52,"")</f>
        <v>0</v>
      </c>
      <c r="N52" s="138">
        <f>IF($X52 = 1,$M52/($E52),"")</f>
        <v>0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-5</v>
      </c>
      <c r="U52" s="137">
        <f>IF($X52 = 1,$I$43,"")</f>
        <v>0</v>
      </c>
      <c r="V52" s="141">
        <f>IF($X52 = 1,M52+SUM(O52:U52),"")</f>
        <v>-45</v>
      </c>
      <c r="W52" s="142">
        <f>IF($X52 = 1,$V52/$E52,"")</f>
        <v>-9.4339622641509441E-2</v>
      </c>
      <c r="X52" s="17">
        <f>IF(AND(A52&lt;&gt;"", E52 &gt; 0, F52 &lt;&gt; ""),  1, 0 )</f>
        <v>1</v>
      </c>
    </row>
    <row r="53" spans="1:24" ht="12.75" customHeight="1">
      <c r="A53" s="130" t="s">
        <v>106</v>
      </c>
      <c r="B53" s="4" t="s">
        <v>352</v>
      </c>
      <c r="C53" s="98" t="s">
        <v>319</v>
      </c>
      <c r="D53" s="104">
        <v>4</v>
      </c>
      <c r="E53" s="131">
        <v>477</v>
      </c>
      <c r="F53" s="131">
        <v>1</v>
      </c>
      <c r="G53" s="132">
        <v>1</v>
      </c>
      <c r="H53" s="143" t="s">
        <v>207</v>
      </c>
      <c r="I53" s="136">
        <v>0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0</v>
      </c>
      <c r="N53" s="144">
        <f t="shared" ref="N53:N81" si="3">IF($X53 = 1,$M53/($E53),"")</f>
        <v>0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-5</v>
      </c>
      <c r="U53" s="137">
        <f t="shared" ref="U53:U81" si="10">IF($X53 = 1,$I$43,"")</f>
        <v>0</v>
      </c>
      <c r="V53" s="146">
        <f t="shared" ref="V53:V81" si="11">IF($X53 = 1,M53+SUM(O53:U53),"")</f>
        <v>-45</v>
      </c>
      <c r="W53" s="147">
        <f t="shared" ref="W53:W81" si="12">IF($X53 = 1,$V53/$E53,"")</f>
        <v>-9.4339622641509441E-2</v>
      </c>
      <c r="X53" s="17">
        <f>IF(AND(A53&lt;&gt;"", E53 &gt; 0, F53 &lt;&gt; ""),  1, 0 )</f>
        <v>1</v>
      </c>
    </row>
    <row r="54" spans="1:24" ht="12.75" customHeight="1">
      <c r="A54" s="130" t="s">
        <v>107</v>
      </c>
      <c r="B54" s="4" t="s">
        <v>254</v>
      </c>
      <c r="C54" s="98"/>
      <c r="D54" s="104">
        <v>9</v>
      </c>
      <c r="E54" s="131">
        <v>716</v>
      </c>
      <c r="F54" s="131">
        <v>2</v>
      </c>
      <c r="G54" s="132">
        <v>2</v>
      </c>
      <c r="H54" s="143" t="s">
        <v>207</v>
      </c>
      <c r="I54" s="136">
        <v>0</v>
      </c>
      <c r="J54" s="135">
        <v>0</v>
      </c>
      <c r="K54" s="135">
        <v>0</v>
      </c>
      <c r="L54" s="136">
        <v>0</v>
      </c>
      <c r="M54" s="137">
        <f t="shared" si="2"/>
        <v>0</v>
      </c>
      <c r="N54" s="144">
        <f t="shared" si="3"/>
        <v>0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-5</v>
      </c>
      <c r="U54" s="137">
        <f t="shared" si="10"/>
        <v>0</v>
      </c>
      <c r="V54" s="146">
        <f t="shared" si="11"/>
        <v>-45</v>
      </c>
      <c r="W54" s="147">
        <f t="shared" si="12"/>
        <v>-6.2849162011173187E-2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107</v>
      </c>
      <c r="B55" s="4" t="s">
        <v>353</v>
      </c>
      <c r="C55" s="98"/>
      <c r="D55" s="104">
        <v>9</v>
      </c>
      <c r="E55" s="131">
        <v>716</v>
      </c>
      <c r="F55" s="131">
        <v>2</v>
      </c>
      <c r="G55" s="132">
        <v>2</v>
      </c>
      <c r="H55" s="143" t="s">
        <v>207</v>
      </c>
      <c r="I55" s="136">
        <v>0</v>
      </c>
      <c r="J55" s="135">
        <v>0</v>
      </c>
      <c r="K55" s="135">
        <v>0</v>
      </c>
      <c r="L55" s="136">
        <v>0</v>
      </c>
      <c r="M55" s="137">
        <f t="shared" si="2"/>
        <v>0</v>
      </c>
      <c r="N55" s="144">
        <f t="shared" si="3"/>
        <v>0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-5</v>
      </c>
      <c r="U55" s="137">
        <f t="shared" si="10"/>
        <v>0</v>
      </c>
      <c r="V55" s="146">
        <f t="shared" si="11"/>
        <v>-45</v>
      </c>
      <c r="W55" s="147">
        <f t="shared" si="12"/>
        <v>-6.2849162011173187E-2</v>
      </c>
      <c r="X55" s="17">
        <f t="shared" si="13"/>
        <v>1</v>
      </c>
    </row>
    <row r="56" spans="1:24" ht="12.75" customHeight="1">
      <c r="A56" s="130" t="s">
        <v>107</v>
      </c>
      <c r="B56" s="4" t="s">
        <v>255</v>
      </c>
      <c r="C56" s="98"/>
      <c r="D56" s="104">
        <v>9</v>
      </c>
      <c r="E56" s="131">
        <v>801</v>
      </c>
      <c r="F56" s="131">
        <v>2</v>
      </c>
      <c r="G56" s="132">
        <v>2</v>
      </c>
      <c r="H56" s="143" t="s">
        <v>207</v>
      </c>
      <c r="I56" s="136">
        <v>0</v>
      </c>
      <c r="J56" s="135">
        <v>0</v>
      </c>
      <c r="K56" s="135">
        <v>0</v>
      </c>
      <c r="L56" s="136">
        <v>0</v>
      </c>
      <c r="M56" s="137">
        <f t="shared" si="2"/>
        <v>0</v>
      </c>
      <c r="N56" s="144">
        <f t="shared" si="3"/>
        <v>0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-5</v>
      </c>
      <c r="U56" s="137">
        <f t="shared" si="10"/>
        <v>0</v>
      </c>
      <c r="V56" s="146">
        <f t="shared" si="11"/>
        <v>-45</v>
      </c>
      <c r="W56" s="147">
        <f t="shared" si="12"/>
        <v>-5.6179775280898875E-2</v>
      </c>
      <c r="X56" s="17">
        <f t="shared" si="13"/>
        <v>1</v>
      </c>
    </row>
    <row r="57" spans="1:24" ht="12.75" customHeight="1">
      <c r="A57" s="130" t="s">
        <v>107</v>
      </c>
      <c r="B57" s="4" t="s">
        <v>354</v>
      </c>
      <c r="C57" s="98"/>
      <c r="D57" s="104">
        <v>9</v>
      </c>
      <c r="E57" s="131">
        <v>801</v>
      </c>
      <c r="F57" s="131">
        <v>2</v>
      </c>
      <c r="G57" s="132">
        <v>2</v>
      </c>
      <c r="H57" s="148" t="s">
        <v>207</v>
      </c>
      <c r="I57" s="149">
        <v>0</v>
      </c>
      <c r="J57" s="113">
        <v>0</v>
      </c>
      <c r="K57" s="113">
        <v>0</v>
      </c>
      <c r="L57" s="149">
        <v>0</v>
      </c>
      <c r="M57" s="137">
        <f t="shared" si="2"/>
        <v>0</v>
      </c>
      <c r="N57" s="144">
        <f t="shared" si="3"/>
        <v>0</v>
      </c>
      <c r="O57" s="145">
        <f t="shared" si="4"/>
        <v>0</v>
      </c>
      <c r="P57" s="137">
        <f t="shared" si="5"/>
        <v>0</v>
      </c>
      <c r="Q57" s="137">
        <f t="shared" si="6"/>
        <v>0</v>
      </c>
      <c r="R57" s="137">
        <f t="shared" si="7"/>
        <v>0</v>
      </c>
      <c r="S57" s="137">
        <f t="shared" si="8"/>
        <v>-40</v>
      </c>
      <c r="T57" s="137">
        <f t="shared" si="9"/>
        <v>-5</v>
      </c>
      <c r="U57" s="137">
        <f t="shared" si="10"/>
        <v>0</v>
      </c>
      <c r="V57" s="146">
        <f t="shared" si="11"/>
        <v>-45</v>
      </c>
      <c r="W57" s="147">
        <f t="shared" si="12"/>
        <v>-5.6179775280898875E-2</v>
      </c>
      <c r="X57" s="17">
        <f t="shared" si="13"/>
        <v>1</v>
      </c>
    </row>
    <row r="58" spans="1:24" ht="12.75" customHeight="1">
      <c r="A58" s="130" t="s">
        <v>107</v>
      </c>
      <c r="B58" s="4" t="s">
        <v>322</v>
      </c>
      <c r="C58" s="98"/>
      <c r="D58" s="104">
        <v>9</v>
      </c>
      <c r="E58" s="131">
        <v>829</v>
      </c>
      <c r="F58" s="131">
        <v>2</v>
      </c>
      <c r="G58" s="132">
        <v>2</v>
      </c>
      <c r="H58" s="148" t="s">
        <v>207</v>
      </c>
      <c r="I58" s="149">
        <v>0</v>
      </c>
      <c r="J58" s="113">
        <v>0</v>
      </c>
      <c r="K58" s="113">
        <v>0</v>
      </c>
      <c r="L58" s="149">
        <v>0</v>
      </c>
      <c r="M58" s="137">
        <f t="shared" si="2"/>
        <v>0</v>
      </c>
      <c r="N58" s="144">
        <f t="shared" si="3"/>
        <v>0</v>
      </c>
      <c r="O58" s="145">
        <f t="shared" si="4"/>
        <v>0</v>
      </c>
      <c r="P58" s="137">
        <f t="shared" si="5"/>
        <v>0</v>
      </c>
      <c r="Q58" s="137">
        <f t="shared" si="6"/>
        <v>0</v>
      </c>
      <c r="R58" s="137">
        <f t="shared" si="7"/>
        <v>0</v>
      </c>
      <c r="S58" s="137">
        <f t="shared" si="8"/>
        <v>-40</v>
      </c>
      <c r="T58" s="137">
        <f t="shared" si="9"/>
        <v>-5</v>
      </c>
      <c r="U58" s="137">
        <f t="shared" si="10"/>
        <v>0</v>
      </c>
      <c r="V58" s="146">
        <f t="shared" si="11"/>
        <v>-45</v>
      </c>
      <c r="W58" s="147">
        <f t="shared" si="12"/>
        <v>-5.4282267792521106E-2</v>
      </c>
      <c r="X58" s="17">
        <f t="shared" si="13"/>
        <v>1</v>
      </c>
    </row>
    <row r="59" spans="1:24" ht="12.75" customHeight="1">
      <c r="A59" s="130" t="s">
        <v>107</v>
      </c>
      <c r="B59" s="4" t="s">
        <v>355</v>
      </c>
      <c r="C59" s="98" t="s">
        <v>319</v>
      </c>
      <c r="D59" s="104">
        <v>6</v>
      </c>
      <c r="E59" s="131">
        <v>838</v>
      </c>
      <c r="F59" s="131">
        <v>2</v>
      </c>
      <c r="G59" s="132">
        <v>2</v>
      </c>
      <c r="H59" s="148" t="s">
        <v>207</v>
      </c>
      <c r="I59" s="149">
        <v>0</v>
      </c>
      <c r="J59" s="113">
        <v>0</v>
      </c>
      <c r="K59" s="113">
        <v>0</v>
      </c>
      <c r="L59" s="149">
        <v>0</v>
      </c>
      <c r="M59" s="137">
        <f t="shared" si="2"/>
        <v>0</v>
      </c>
      <c r="N59" s="144">
        <f t="shared" si="3"/>
        <v>0</v>
      </c>
      <c r="O59" s="145">
        <f t="shared" si="4"/>
        <v>0</v>
      </c>
      <c r="P59" s="137">
        <f t="shared" si="5"/>
        <v>0</v>
      </c>
      <c r="Q59" s="137">
        <f t="shared" si="6"/>
        <v>0</v>
      </c>
      <c r="R59" s="137">
        <f t="shared" si="7"/>
        <v>0</v>
      </c>
      <c r="S59" s="137">
        <f t="shared" si="8"/>
        <v>-40</v>
      </c>
      <c r="T59" s="137">
        <f t="shared" si="9"/>
        <v>-5</v>
      </c>
      <c r="U59" s="137">
        <f t="shared" si="10"/>
        <v>0</v>
      </c>
      <c r="V59" s="146">
        <f t="shared" si="11"/>
        <v>-45</v>
      </c>
      <c r="W59" s="147">
        <f t="shared" si="12"/>
        <v>-5.3699284009546537E-2</v>
      </c>
      <c r="X59" s="17">
        <f t="shared" si="13"/>
        <v>1</v>
      </c>
    </row>
    <row r="60" spans="1:24" ht="12.75" customHeight="1">
      <c r="A60" s="130" t="s">
        <v>109</v>
      </c>
      <c r="B60" s="4" t="s">
        <v>256</v>
      </c>
      <c r="C60" s="98"/>
      <c r="D60" s="104">
        <v>9</v>
      </c>
      <c r="E60" s="131">
        <v>1300</v>
      </c>
      <c r="F60" s="131">
        <v>4</v>
      </c>
      <c r="G60" s="132">
        <v>4</v>
      </c>
      <c r="H60" s="148" t="s">
        <v>207</v>
      </c>
      <c r="I60" s="149">
        <v>0</v>
      </c>
      <c r="J60" s="113">
        <v>0</v>
      </c>
      <c r="K60" s="113">
        <v>0</v>
      </c>
      <c r="L60" s="149">
        <v>0</v>
      </c>
      <c r="M60" s="137">
        <f t="shared" si="2"/>
        <v>0</v>
      </c>
      <c r="N60" s="144">
        <f t="shared" si="3"/>
        <v>0</v>
      </c>
      <c r="O60" s="145">
        <f t="shared" si="4"/>
        <v>0</v>
      </c>
      <c r="P60" s="137">
        <f t="shared" si="5"/>
        <v>0</v>
      </c>
      <c r="Q60" s="137">
        <f t="shared" si="6"/>
        <v>0</v>
      </c>
      <c r="R60" s="137">
        <f t="shared" si="7"/>
        <v>0</v>
      </c>
      <c r="S60" s="137">
        <f t="shared" si="8"/>
        <v>-40</v>
      </c>
      <c r="T60" s="137">
        <f t="shared" si="9"/>
        <v>-5</v>
      </c>
      <c r="U60" s="137">
        <f t="shared" si="10"/>
        <v>0</v>
      </c>
      <c r="V60" s="146">
        <f t="shared" si="11"/>
        <v>-45</v>
      </c>
      <c r="W60" s="147">
        <f t="shared" si="12"/>
        <v>-3.4615384615384617E-2</v>
      </c>
      <c r="X60" s="17">
        <f t="shared" si="13"/>
        <v>1</v>
      </c>
    </row>
    <row r="61" spans="1:24" ht="12.75" customHeight="1">
      <c r="A61" s="130" t="s">
        <v>109</v>
      </c>
      <c r="B61" s="4" t="s">
        <v>356</v>
      </c>
      <c r="C61" s="98"/>
      <c r="D61" s="104">
        <v>9</v>
      </c>
      <c r="E61" s="131">
        <v>1300</v>
      </c>
      <c r="F61" s="131">
        <v>4</v>
      </c>
      <c r="G61" s="132">
        <v>4</v>
      </c>
      <c r="H61" s="148" t="s">
        <v>207</v>
      </c>
      <c r="I61" s="149">
        <v>0</v>
      </c>
      <c r="J61" s="113">
        <v>0</v>
      </c>
      <c r="K61" s="113">
        <v>0</v>
      </c>
      <c r="L61" s="149">
        <v>0</v>
      </c>
      <c r="M61" s="137">
        <f t="shared" si="2"/>
        <v>0</v>
      </c>
      <c r="N61" s="144">
        <f t="shared" si="3"/>
        <v>0</v>
      </c>
      <c r="O61" s="145">
        <f t="shared" si="4"/>
        <v>0</v>
      </c>
      <c r="P61" s="137">
        <f t="shared" si="5"/>
        <v>0</v>
      </c>
      <c r="Q61" s="137">
        <f t="shared" si="6"/>
        <v>0</v>
      </c>
      <c r="R61" s="137">
        <f t="shared" si="7"/>
        <v>0</v>
      </c>
      <c r="S61" s="137">
        <f t="shared" si="8"/>
        <v>-40</v>
      </c>
      <c r="T61" s="137">
        <f t="shared" si="9"/>
        <v>-5</v>
      </c>
      <c r="U61" s="137">
        <f t="shared" si="10"/>
        <v>0</v>
      </c>
      <c r="V61" s="146">
        <f t="shared" si="11"/>
        <v>-45</v>
      </c>
      <c r="W61" s="147">
        <f t="shared" si="12"/>
        <v>-3.4615384615384617E-2</v>
      </c>
      <c r="X61" s="17">
        <f t="shared" si="13"/>
        <v>1</v>
      </c>
    </row>
    <row r="62" spans="1:24" ht="12.75" customHeight="1">
      <c r="A62" s="130" t="s">
        <v>109</v>
      </c>
      <c r="B62" s="4" t="s">
        <v>357</v>
      </c>
      <c r="C62" s="98"/>
      <c r="D62" s="104">
        <v>9</v>
      </c>
      <c r="E62" s="131">
        <v>1300</v>
      </c>
      <c r="F62" s="131">
        <v>4</v>
      </c>
      <c r="G62" s="132">
        <v>4</v>
      </c>
      <c r="H62" s="148" t="s">
        <v>207</v>
      </c>
      <c r="I62" s="149">
        <v>0</v>
      </c>
      <c r="J62" s="113">
        <v>0</v>
      </c>
      <c r="K62" s="113">
        <v>0</v>
      </c>
      <c r="L62" s="149">
        <v>0</v>
      </c>
      <c r="M62" s="137">
        <f t="shared" si="2"/>
        <v>0</v>
      </c>
      <c r="N62" s="144">
        <f t="shared" si="3"/>
        <v>0</v>
      </c>
      <c r="O62" s="145">
        <f t="shared" si="4"/>
        <v>0</v>
      </c>
      <c r="P62" s="137">
        <f t="shared" si="5"/>
        <v>0</v>
      </c>
      <c r="Q62" s="137">
        <f t="shared" si="6"/>
        <v>0</v>
      </c>
      <c r="R62" s="137">
        <f t="shared" si="7"/>
        <v>0</v>
      </c>
      <c r="S62" s="137">
        <f t="shared" si="8"/>
        <v>-40</v>
      </c>
      <c r="T62" s="137">
        <f t="shared" si="9"/>
        <v>-5</v>
      </c>
      <c r="U62" s="137">
        <f t="shared" si="10"/>
        <v>0</v>
      </c>
      <c r="V62" s="146">
        <f t="shared" si="11"/>
        <v>-45</v>
      </c>
      <c r="W62" s="147">
        <f t="shared" si="12"/>
        <v>-3.4615384615384617E-2</v>
      </c>
      <c r="X62" s="17">
        <f t="shared" si="13"/>
        <v>1</v>
      </c>
    </row>
    <row r="63" spans="1:24" ht="12.75" customHeight="1">
      <c r="A63" s="130" t="s">
        <v>109</v>
      </c>
      <c r="B63" s="4" t="s">
        <v>358</v>
      </c>
      <c r="C63" s="98"/>
      <c r="D63" s="104">
        <v>9</v>
      </c>
      <c r="E63" s="131">
        <v>1300</v>
      </c>
      <c r="F63" s="131">
        <v>4</v>
      </c>
      <c r="G63" s="132">
        <v>4</v>
      </c>
      <c r="H63" s="148" t="s">
        <v>207</v>
      </c>
      <c r="I63" s="149">
        <v>0</v>
      </c>
      <c r="J63" s="113">
        <v>0</v>
      </c>
      <c r="K63" s="113">
        <v>0</v>
      </c>
      <c r="L63" s="149">
        <v>0</v>
      </c>
      <c r="M63" s="137">
        <f t="shared" si="2"/>
        <v>0</v>
      </c>
      <c r="N63" s="144">
        <f t="shared" si="3"/>
        <v>0</v>
      </c>
      <c r="O63" s="145">
        <f t="shared" si="4"/>
        <v>0</v>
      </c>
      <c r="P63" s="137">
        <f t="shared" si="5"/>
        <v>0</v>
      </c>
      <c r="Q63" s="137">
        <f t="shared" si="6"/>
        <v>0</v>
      </c>
      <c r="R63" s="137">
        <f t="shared" si="7"/>
        <v>0</v>
      </c>
      <c r="S63" s="137">
        <f t="shared" si="8"/>
        <v>-40</v>
      </c>
      <c r="T63" s="137">
        <f t="shared" si="9"/>
        <v>-5</v>
      </c>
      <c r="U63" s="137">
        <f t="shared" si="10"/>
        <v>0</v>
      </c>
      <c r="V63" s="146">
        <f t="shared" si="11"/>
        <v>-45</v>
      </c>
      <c r="W63" s="147">
        <f t="shared" si="12"/>
        <v>-3.4615384615384617E-2</v>
      </c>
      <c r="X63" s="17">
        <f t="shared" si="13"/>
        <v>1</v>
      </c>
    </row>
    <row r="64" spans="1:24" ht="12.75" customHeight="1">
      <c r="A64" s="130" t="s">
        <v>109</v>
      </c>
      <c r="B64" s="4" t="s">
        <v>324</v>
      </c>
      <c r="C64" s="98" t="s">
        <v>319</v>
      </c>
      <c r="D64" s="104">
        <v>9</v>
      </c>
      <c r="E64" s="131">
        <v>1320</v>
      </c>
      <c r="F64" s="131">
        <v>4</v>
      </c>
      <c r="G64" s="132">
        <v>4</v>
      </c>
      <c r="H64" s="148" t="s">
        <v>207</v>
      </c>
      <c r="I64" s="149">
        <v>0</v>
      </c>
      <c r="J64" s="113">
        <v>0</v>
      </c>
      <c r="K64" s="113">
        <v>0</v>
      </c>
      <c r="L64" s="149">
        <v>0</v>
      </c>
      <c r="M64" s="137">
        <f t="shared" si="2"/>
        <v>0</v>
      </c>
      <c r="N64" s="144">
        <f t="shared" si="3"/>
        <v>0</v>
      </c>
      <c r="O64" s="145">
        <f t="shared" si="4"/>
        <v>0</v>
      </c>
      <c r="P64" s="137">
        <f t="shared" si="5"/>
        <v>0</v>
      </c>
      <c r="Q64" s="137">
        <f t="shared" si="6"/>
        <v>0</v>
      </c>
      <c r="R64" s="137">
        <f t="shared" si="7"/>
        <v>0</v>
      </c>
      <c r="S64" s="137">
        <f t="shared" si="8"/>
        <v>-40</v>
      </c>
      <c r="T64" s="137">
        <f t="shared" si="9"/>
        <v>-5</v>
      </c>
      <c r="U64" s="137">
        <f t="shared" si="10"/>
        <v>0</v>
      </c>
      <c r="V64" s="146">
        <f t="shared" si="11"/>
        <v>-45</v>
      </c>
      <c r="W64" s="147">
        <f t="shared" si="12"/>
        <v>-3.4090909090909088E-2</v>
      </c>
      <c r="X64" s="17">
        <f t="shared" si="13"/>
        <v>1</v>
      </c>
    </row>
    <row r="65" spans="1:24" ht="12.75" customHeight="1">
      <c r="A65" s="130" t="s">
        <v>109</v>
      </c>
      <c r="B65" s="4" t="s">
        <v>359</v>
      </c>
      <c r="C65" s="98"/>
      <c r="D65" s="104">
        <v>9</v>
      </c>
      <c r="E65" s="131">
        <v>1320</v>
      </c>
      <c r="F65" s="131">
        <v>4</v>
      </c>
      <c r="G65" s="132">
        <v>4</v>
      </c>
      <c r="H65" s="148" t="s">
        <v>207</v>
      </c>
      <c r="I65" s="149">
        <v>0</v>
      </c>
      <c r="J65" s="113">
        <v>0</v>
      </c>
      <c r="K65" s="113">
        <v>0</v>
      </c>
      <c r="L65" s="149">
        <v>0</v>
      </c>
      <c r="M65" s="137">
        <f t="shared" si="2"/>
        <v>0</v>
      </c>
      <c r="N65" s="144">
        <f t="shared" si="3"/>
        <v>0</v>
      </c>
      <c r="O65" s="145">
        <f t="shared" si="4"/>
        <v>0</v>
      </c>
      <c r="P65" s="137">
        <f t="shared" si="5"/>
        <v>0</v>
      </c>
      <c r="Q65" s="137">
        <f t="shared" si="6"/>
        <v>0</v>
      </c>
      <c r="R65" s="137">
        <f t="shared" si="7"/>
        <v>0</v>
      </c>
      <c r="S65" s="137">
        <f t="shared" si="8"/>
        <v>-40</v>
      </c>
      <c r="T65" s="137">
        <f t="shared" si="9"/>
        <v>-5</v>
      </c>
      <c r="U65" s="137">
        <f t="shared" si="10"/>
        <v>0</v>
      </c>
      <c r="V65" s="146">
        <f t="shared" si="11"/>
        <v>-45</v>
      </c>
      <c r="W65" s="147">
        <f t="shared" si="12"/>
        <v>-3.4090909090909088E-2</v>
      </c>
      <c r="X65" s="17">
        <f t="shared" si="13"/>
        <v>1</v>
      </c>
    </row>
    <row r="66" spans="1:24" ht="12.75" customHeight="1">
      <c r="A66" s="130" t="s">
        <v>109</v>
      </c>
      <c r="B66" s="4" t="s">
        <v>325</v>
      </c>
      <c r="C66" s="98"/>
      <c r="D66" s="104">
        <v>9</v>
      </c>
      <c r="E66" s="131">
        <v>1416</v>
      </c>
      <c r="F66" s="131">
        <v>4</v>
      </c>
      <c r="G66" s="132">
        <v>4</v>
      </c>
      <c r="H66" s="148" t="s">
        <v>207</v>
      </c>
      <c r="I66" s="149">
        <v>0</v>
      </c>
      <c r="J66" s="113">
        <v>0</v>
      </c>
      <c r="K66" s="113">
        <v>0</v>
      </c>
      <c r="L66" s="149">
        <v>0</v>
      </c>
      <c r="M66" s="137">
        <f t="shared" si="2"/>
        <v>0</v>
      </c>
      <c r="N66" s="144">
        <f t="shared" si="3"/>
        <v>0</v>
      </c>
      <c r="O66" s="145">
        <f t="shared" si="4"/>
        <v>0</v>
      </c>
      <c r="P66" s="137">
        <f t="shared" si="5"/>
        <v>0</v>
      </c>
      <c r="Q66" s="137">
        <f t="shared" si="6"/>
        <v>0</v>
      </c>
      <c r="R66" s="137">
        <f t="shared" si="7"/>
        <v>0</v>
      </c>
      <c r="S66" s="137">
        <f t="shared" si="8"/>
        <v>-40</v>
      </c>
      <c r="T66" s="137">
        <f t="shared" si="9"/>
        <v>-5</v>
      </c>
      <c r="U66" s="137">
        <f t="shared" si="10"/>
        <v>0</v>
      </c>
      <c r="V66" s="146">
        <f t="shared" si="11"/>
        <v>-45</v>
      </c>
      <c r="W66" s="147">
        <f t="shared" si="12"/>
        <v>-3.1779661016949151E-2</v>
      </c>
      <c r="X66" s="17">
        <f t="shared" si="13"/>
        <v>1</v>
      </c>
    </row>
    <row r="67" spans="1:24" ht="12.75" customHeight="1">
      <c r="A67" s="130" t="s">
        <v>109</v>
      </c>
      <c r="B67" s="4" t="s">
        <v>360</v>
      </c>
      <c r="C67" s="98"/>
      <c r="D67" s="104">
        <v>9</v>
      </c>
      <c r="E67" s="131">
        <v>1416</v>
      </c>
      <c r="F67" s="131">
        <v>4</v>
      </c>
      <c r="G67" s="132">
        <v>4</v>
      </c>
      <c r="H67" s="148" t="s">
        <v>207</v>
      </c>
      <c r="I67" s="149">
        <v>0</v>
      </c>
      <c r="J67" s="113">
        <v>0</v>
      </c>
      <c r="K67" s="113">
        <v>0</v>
      </c>
      <c r="L67" s="149">
        <v>0</v>
      </c>
      <c r="M67" s="137">
        <f t="shared" si="2"/>
        <v>0</v>
      </c>
      <c r="N67" s="144">
        <f t="shared" si="3"/>
        <v>0</v>
      </c>
      <c r="O67" s="145">
        <f t="shared" si="4"/>
        <v>0</v>
      </c>
      <c r="P67" s="137">
        <f t="shared" si="5"/>
        <v>0</v>
      </c>
      <c r="Q67" s="137">
        <f t="shared" si="6"/>
        <v>0</v>
      </c>
      <c r="R67" s="137">
        <f t="shared" si="7"/>
        <v>0</v>
      </c>
      <c r="S67" s="137">
        <f t="shared" si="8"/>
        <v>-40</v>
      </c>
      <c r="T67" s="137">
        <f t="shared" si="9"/>
        <v>-5</v>
      </c>
      <c r="U67" s="137">
        <f t="shared" si="10"/>
        <v>0</v>
      </c>
      <c r="V67" s="146">
        <f t="shared" si="11"/>
        <v>-45</v>
      </c>
      <c r="W67" s="147">
        <f t="shared" si="12"/>
        <v>-3.1779661016949151E-2</v>
      </c>
      <c r="X67" s="17">
        <f t="shared" si="13"/>
        <v>1</v>
      </c>
    </row>
    <row r="68" spans="1:24" ht="12.75" customHeight="1">
      <c r="A68" s="130" t="s">
        <v>109</v>
      </c>
      <c r="B68" s="4" t="s">
        <v>361</v>
      </c>
      <c r="C68" s="98" t="s">
        <v>319</v>
      </c>
      <c r="D68" s="104">
        <v>9</v>
      </c>
      <c r="E68" s="131">
        <v>1416</v>
      </c>
      <c r="F68" s="131">
        <v>4</v>
      </c>
      <c r="G68" s="132">
        <v>4</v>
      </c>
      <c r="H68" s="148" t="s">
        <v>207</v>
      </c>
      <c r="I68" s="149">
        <v>0</v>
      </c>
      <c r="J68" s="113">
        <v>0</v>
      </c>
      <c r="K68" s="113">
        <v>0</v>
      </c>
      <c r="L68" s="149">
        <v>0</v>
      </c>
      <c r="M68" s="137">
        <f t="shared" si="2"/>
        <v>0</v>
      </c>
      <c r="N68" s="144">
        <f t="shared" si="3"/>
        <v>0</v>
      </c>
      <c r="O68" s="145">
        <f t="shared" si="4"/>
        <v>0</v>
      </c>
      <c r="P68" s="137">
        <f t="shared" si="5"/>
        <v>0</v>
      </c>
      <c r="Q68" s="137">
        <f t="shared" si="6"/>
        <v>0</v>
      </c>
      <c r="R68" s="137">
        <f t="shared" si="7"/>
        <v>0</v>
      </c>
      <c r="S68" s="137">
        <f t="shared" si="8"/>
        <v>-40</v>
      </c>
      <c r="T68" s="137">
        <f t="shared" si="9"/>
        <v>-5</v>
      </c>
      <c r="U68" s="137">
        <f t="shared" si="10"/>
        <v>0</v>
      </c>
      <c r="V68" s="146">
        <f t="shared" si="11"/>
        <v>-45</v>
      </c>
      <c r="W68" s="147">
        <f t="shared" si="12"/>
        <v>-3.1779661016949151E-2</v>
      </c>
      <c r="X68" s="17">
        <f t="shared" si="13"/>
        <v>1</v>
      </c>
    </row>
    <row r="69" spans="1:24" ht="12.75" customHeight="1">
      <c r="A69" s="130" t="s">
        <v>109</v>
      </c>
      <c r="B69" s="4" t="s">
        <v>326</v>
      </c>
      <c r="C69" s="98"/>
      <c r="D69" s="104">
        <v>9</v>
      </c>
      <c r="E69" s="131">
        <v>1816</v>
      </c>
      <c r="F69" s="131">
        <v>4</v>
      </c>
      <c r="G69" s="132">
        <v>4</v>
      </c>
      <c r="H69" s="148" t="s">
        <v>207</v>
      </c>
      <c r="I69" s="149">
        <v>0</v>
      </c>
      <c r="J69" s="113">
        <v>0</v>
      </c>
      <c r="K69" s="113">
        <v>0</v>
      </c>
      <c r="L69" s="149">
        <v>0</v>
      </c>
      <c r="M69" s="137">
        <f t="shared" si="2"/>
        <v>0</v>
      </c>
      <c r="N69" s="144">
        <f t="shared" si="3"/>
        <v>0</v>
      </c>
      <c r="O69" s="145">
        <f t="shared" si="4"/>
        <v>0</v>
      </c>
      <c r="P69" s="137">
        <f t="shared" si="5"/>
        <v>0</v>
      </c>
      <c r="Q69" s="137">
        <f t="shared" si="6"/>
        <v>0</v>
      </c>
      <c r="R69" s="137">
        <f t="shared" si="7"/>
        <v>0</v>
      </c>
      <c r="S69" s="137">
        <f t="shared" si="8"/>
        <v>-40</v>
      </c>
      <c r="T69" s="137">
        <f t="shared" si="9"/>
        <v>-5</v>
      </c>
      <c r="U69" s="137">
        <f t="shared" si="10"/>
        <v>0</v>
      </c>
      <c r="V69" s="146">
        <f t="shared" si="11"/>
        <v>-45</v>
      </c>
      <c r="W69" s="147">
        <f t="shared" si="12"/>
        <v>-2.4779735682819382E-2</v>
      </c>
      <c r="X69" s="17">
        <f t="shared" si="13"/>
        <v>1</v>
      </c>
    </row>
    <row r="70" spans="1:24" ht="12.75" hidden="1" customHeight="1">
      <c r="A70" s="130"/>
      <c r="B70" s="4" t="s">
        <v>326</v>
      </c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/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/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/>
      <c r="B81" s="4"/>
      <c r="C81" s="98"/>
      <c r="D81" s="104"/>
      <c r="E81" s="131"/>
      <c r="F81" s="131"/>
      <c r="G81" s="132"/>
      <c r="H81" s="148"/>
      <c r="I81" s="149"/>
      <c r="J81" s="113"/>
      <c r="K81" s="113"/>
      <c r="L81" s="149"/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150</v>
      </c>
      <c r="E82" s="152">
        <f>SUMPRODUCT($D52:$D81,E52:E81)/$D82</f>
        <v>1128.1600000000001</v>
      </c>
      <c r="F82" s="152"/>
      <c r="G82" s="152"/>
      <c r="H82" s="153" t="str">
        <f>IF(COUNTIF(H52:H81,"yes")&gt;0,"Yes","No")</f>
        <v>No</v>
      </c>
      <c r="I82" s="154">
        <f t="shared" ref="I82:W82" si="14">SUMPRODUCT($D52:$D81,I52:I81)/$D82</f>
        <v>0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0</v>
      </c>
      <c r="N82" s="138">
        <f t="shared" si="14"/>
        <v>0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-5</v>
      </c>
      <c r="U82" s="155">
        <f t="shared" si="14"/>
        <v>0</v>
      </c>
      <c r="V82" s="141">
        <f t="shared" si="14"/>
        <v>-45</v>
      </c>
      <c r="W82" s="142">
        <f t="shared" si="14"/>
        <v>-4.4954481784093753E-2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0</v>
      </c>
      <c r="G87" s="131">
        <f t="shared" ref="G87:G92" si="16">IFERROR(SUMPRODUCT($E$52:$E$81,$D$52:$D$81,--($A$52:$A$81=$A87)/$F87),0)</f>
        <v>0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0</v>
      </c>
      <c r="N87" s="84">
        <f t="shared" si="17"/>
        <v>0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0</v>
      </c>
      <c r="T87" s="14">
        <f t="shared" si="17"/>
        <v>0</v>
      </c>
      <c r="U87" s="14">
        <f t="shared" si="17"/>
        <v>0</v>
      </c>
      <c r="V87" s="86">
        <f t="shared" si="17"/>
        <v>0</v>
      </c>
      <c r="W87" s="15">
        <f t="shared" si="17"/>
        <v>0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9</v>
      </c>
      <c r="G88" s="131">
        <f t="shared" si="16"/>
        <v>477</v>
      </c>
      <c r="H88" s="157" t="str">
        <f t="shared" ref="H88:H92" si="18">IF(COUNTIFS($A$52:$A$81,A88,$H$52:$H$81,"Yes")=0,"N/A",IF(COUNTIFS($A$52:$A$81,A88,$H$52:$H$81,"Yes")&gt;0,"Yes","No"))</f>
        <v>N/A</v>
      </c>
      <c r="I88" s="158">
        <f t="shared" si="17"/>
        <v>0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0</v>
      </c>
      <c r="N88" s="84">
        <f t="shared" si="17"/>
        <v>0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-40</v>
      </c>
      <c r="T88" s="14">
        <f t="shared" si="17"/>
        <v>-5</v>
      </c>
      <c r="U88" s="14">
        <f t="shared" si="17"/>
        <v>0</v>
      </c>
      <c r="V88" s="86">
        <f t="shared" si="17"/>
        <v>-45</v>
      </c>
      <c r="W88" s="15">
        <f t="shared" si="17"/>
        <v>-9.4339622641509441E-2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51</v>
      </c>
      <c r="G89" s="131">
        <f t="shared" si="16"/>
        <v>780.29411764705878</v>
      </c>
      <c r="H89" s="157" t="str">
        <f t="shared" si="18"/>
        <v>N/A</v>
      </c>
      <c r="I89" s="158">
        <f t="shared" si="17"/>
        <v>0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0</v>
      </c>
      <c r="N89" s="84">
        <f t="shared" si="17"/>
        <v>0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-5</v>
      </c>
      <c r="U89" s="14">
        <f t="shared" si="17"/>
        <v>0</v>
      </c>
      <c r="V89" s="86">
        <f t="shared" si="17"/>
        <v>-45</v>
      </c>
      <c r="W89" s="15">
        <f t="shared" si="17"/>
        <v>-5.7906999714652282E-2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0</v>
      </c>
      <c r="G90" s="131">
        <f t="shared" si="16"/>
        <v>0</v>
      </c>
      <c r="H90" s="157" t="str">
        <f t="shared" si="18"/>
        <v>N/A</v>
      </c>
      <c r="I90" s="158">
        <f t="shared" si="17"/>
        <v>0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0</v>
      </c>
      <c r="N90" s="84">
        <f t="shared" si="17"/>
        <v>0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0</v>
      </c>
      <c r="T90" s="14">
        <f t="shared" si="17"/>
        <v>0</v>
      </c>
      <c r="U90" s="14">
        <f t="shared" si="17"/>
        <v>0</v>
      </c>
      <c r="V90" s="86">
        <f t="shared" si="17"/>
        <v>0</v>
      </c>
      <c r="W90" s="15">
        <f t="shared" si="17"/>
        <v>0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90</v>
      </c>
      <c r="G91" s="131">
        <f t="shared" si="16"/>
        <v>1390.3999999999999</v>
      </c>
      <c r="H91" s="157" t="str">
        <f t="shared" si="18"/>
        <v>N/A</v>
      </c>
      <c r="I91" s="158">
        <f t="shared" si="17"/>
        <v>0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0</v>
      </c>
      <c r="N91" s="84">
        <f t="shared" si="17"/>
        <v>0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</v>
      </c>
      <c r="T91" s="14">
        <f t="shared" si="17"/>
        <v>-5</v>
      </c>
      <c r="U91" s="14">
        <f t="shared" si="17"/>
        <v>0</v>
      </c>
      <c r="V91" s="86">
        <f t="shared" si="17"/>
        <v>-45</v>
      </c>
      <c r="W91" s="15">
        <f t="shared" si="17"/>
        <v>-3.267620753770234E-2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150</v>
      </c>
      <c r="G93" s="152">
        <f>SUMPRODUCT(G87:G92,$F87:$F92)/$F93</f>
        <v>1128.1600000000001</v>
      </c>
      <c r="H93" s="153" t="str">
        <f>IF(COUNTIF(H87:H92,"yes")&gt;0,"Yes","No")</f>
        <v>No</v>
      </c>
      <c r="I93" s="154">
        <f>SUMPRODUCT(I87:I92,$F87:$F92)/$F93</f>
        <v>0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0</v>
      </c>
      <c r="N93" s="138">
        <f t="shared" si="19"/>
        <v>0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-5</v>
      </c>
      <c r="U93" s="155">
        <f t="shared" si="19"/>
        <v>0</v>
      </c>
      <c r="V93" s="141">
        <f t="shared" si="19"/>
        <v>-45</v>
      </c>
      <c r="W93" s="142">
        <f t="shared" si="19"/>
        <v>-4.4954481784093746E-2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V8I1hwhxRiH9KtObGvXrAmoqbOITaGOH75QWx0nxNYNUml8gk0OuOGve7gvIztILEy104Up8L/7WJ8Z9Bit5RQ==" saltValue="T3d8TzUw9BkpCYdNMNLL5w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decimal" allowBlank="1" showInputMessage="1" showErrorMessage="1" sqref="B22" xr:uid="{00000000-0002-0000-0A00-000000000000}">
      <formula1>0</formula1>
      <formula2>100</formula2>
    </dataValidation>
    <dataValidation type="list" allowBlank="1" showInputMessage="1" showErrorMessage="1" sqref="S38:T44" xr:uid="{00000000-0002-0000-0A00-000001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list" allowBlank="1" showInputMessage="1" showErrorMessage="1" sqref="T45" xr:uid="{00000000-0002-0000-0A00-000002000000}">
      <formula1>"10:00-5:00 PM,10:00-6:00 PM,9:00-6:00 PM,9:00-5:00 PM,12:00-5:00 PM"</formula1>
    </dataValidation>
    <dataValidation type="list" allowBlank="1" showInputMessage="1" showErrorMessage="1" sqref="B21" xr:uid="{00000000-0002-0000-0A00-000003000000}">
      <formula1>"Saturday-Friday,Sunday-Monday,Monday-Sunday"</formula1>
    </dataValidation>
    <dataValidation type="list" allowBlank="1" showInputMessage="1" showErrorMessage="1" sqref="B12" xr:uid="{00000000-0002-0000-0A00-000004000000}">
      <formula1>"New Construction,Operational,Undergoing Renovations"</formula1>
    </dataValidation>
    <dataValidation type="list" allowBlank="1" showInputMessage="1" showErrorMessage="1" sqref="N34:N36 N38:N42" xr:uid="{00000000-0002-0000-0A00-000005000000}">
      <formula1>"Per Bed,Per Unit"</formula1>
    </dataValidation>
    <dataValidation type="list" allowBlank="1" showInputMessage="1" showErrorMessage="1" sqref="B11" xr:uid="{00000000-0002-0000-0A00-000006000000}">
      <formula1>"Student,Conventional,Affordable,Innovative"</formula1>
    </dataValidation>
    <dataValidation type="list" allowBlank="1" showInputMessage="1" showErrorMessage="1" sqref="B13" xr:uid="{00000000-0002-0000-0A00-000007000000}">
      <formula1>"High-Rise,Mid-Rise,Wrap,Garden,Cottage,SFR"</formula1>
    </dataValidation>
    <dataValidation type="list" allowBlank="1" showInputMessage="1" showErrorMessage="1" sqref="H4 N4" xr:uid="{00000000-0002-0000-0A00-000008000000}">
      <formula1>"1,2,3,4,5,N/A"</formula1>
    </dataValidation>
    <dataValidation type="list" allowBlank="1" showInputMessage="1" showErrorMessage="1" sqref="AB19 N18 N23 K34:L36 R18 H5:H35 B37 G48 K38:K42 B34 F39:G47 AB17 H52:H81" xr:uid="{00000000-0002-0000-0A00-000009000000}">
      <formula1>"Yes,No"</formula1>
    </dataValidation>
    <dataValidation type="whole" allowBlank="1" showInputMessage="1" showErrorMessage="1" sqref="L38:L42 S18" xr:uid="{00000000-0002-0000-0A00-00000A000000}">
      <formula1>0</formula1>
      <formula2>1000</formula2>
    </dataValidation>
    <dataValidation type="list" allowBlank="1" showInputMessage="1" showErrorMessage="1" sqref="B15" xr:uid="{00000000-0002-0000-0A00-00000B000000}">
      <formula1>"Subject Property,Direct,Indirect"</formula1>
    </dataValidation>
    <dataValidation type="list" allowBlank="1" showInputMessage="1" showErrorMessage="1" sqref="N6:N16" xr:uid="{00000000-0002-0000-0A00-00000C000000}">
      <formula1>"Yes,No,Varies"</formula1>
    </dataValidation>
    <dataValidation type="whole" operator="greaterThanOrEqual" allowBlank="1" showInputMessage="1" showErrorMessage="1" sqref="B42:B43 N48 B35 B38 B45:B47" xr:uid="{00000000-0002-0000-0A00-00000D000000}">
      <formula1>0</formula1>
    </dataValidation>
    <dataValidation type="date" allowBlank="1" showInputMessage="1" showErrorMessage="1" errorTitle="Invalid Date" error="The date must fall within this week." sqref="B32:C32 B31" xr:uid="{00000000-0002-0000-0A00-00000E000000}">
      <formula1>TODAY()-5</formula1>
      <formula2>TODAY()</formula2>
    </dataValidation>
    <dataValidation type="list" allowBlank="1" showInputMessage="1" showErrorMessage="1" sqref="B14" xr:uid="{00000000-0002-0000-0A00-00000F000000}">
      <formula1>"1,2,3,4,5"</formula1>
    </dataValidation>
    <dataValidation type="whole" allowBlank="1" showInputMessage="1" showErrorMessage="1" sqref="I52:M82" xr:uid="{00000000-0002-0000-0A00-000010000000}">
      <formula1>0</formula1>
      <formula2>3000</formula2>
    </dataValidation>
    <dataValidation type="decimal" allowBlank="1" showInputMessage="1" showErrorMessage="1" sqref="B26" xr:uid="{00000000-0002-0000-0A00-000011000000}">
      <formula1>0</formula1>
      <formula2>1.2</formula2>
    </dataValidation>
    <dataValidation type="decimal" allowBlank="1" showInputMessage="1" showErrorMessage="1" sqref="B28:B30" xr:uid="{00000000-0002-0000-0A00-000012000000}">
      <formula1>0</formula1>
      <formula2>3000</formula2>
    </dataValidation>
    <dataValidation operator="greaterThanOrEqual" allowBlank="1" showInputMessage="1" showErrorMessage="1" sqref="B44" xr:uid="{00000000-0002-0000-0A00-000013000000}"/>
    <dataValidation type="list" allowBlank="1" showInputMessage="1" showErrorMessage="1" sqref="Q38:R44" xr:uid="{00000000-0002-0000-0A00-000014000000}">
      <formula1>"Monday,Tuesday,Wednesday,Thursday,Friday,Saturday,Sunday"</formula1>
    </dataValidation>
  </dataValidations>
  <pageMargins left="0.25" right="0.25" top="0.75" bottom="0.75" header="0.3" footer="0.3"/>
  <pageSetup scale="55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2">
    <tabColor theme="0" tint="-0.14999847407452621"/>
    <pageSetUpPr fitToPage="1"/>
  </sheetPr>
  <dimension ref="A1:AB263"/>
  <sheetViews>
    <sheetView showGridLines="0" zoomScaleNormal="100" zoomScaleSheetLayoutView="80" workbookViewId="0">
      <pane ySplit="2" topLeftCell="A12" activePane="bottomLeft" state="frozen"/>
      <selection activeCell="F11" sqref="F11"/>
      <selection pane="bottomLeft" activeCell="A2" sqref="A2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Atmosphere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4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27</v>
      </c>
      <c r="C4" s="98"/>
      <c r="D4" s="98"/>
      <c r="E4" s="273" t="s">
        <v>120</v>
      </c>
      <c r="F4" s="99"/>
      <c r="G4" s="4"/>
      <c r="H4" s="274">
        <v>4</v>
      </c>
      <c r="I4" s="4"/>
      <c r="J4" s="273" t="s">
        <v>121</v>
      </c>
      <c r="K4" s="99"/>
      <c r="L4" s="4"/>
      <c r="M4" s="100"/>
      <c r="N4" s="274">
        <v>4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362</v>
      </c>
      <c r="C5" s="98"/>
      <c r="D5" s="98"/>
      <c r="E5" s="275" t="s">
        <v>123</v>
      </c>
      <c r="F5" s="4"/>
      <c r="G5" s="4"/>
      <c r="H5" s="276" t="s">
        <v>112</v>
      </c>
      <c r="I5" s="4"/>
      <c r="J5" s="275" t="s">
        <v>124</v>
      </c>
      <c r="K5" s="4"/>
      <c r="L5" s="4"/>
      <c r="M5" s="4"/>
      <c r="N5" s="299">
        <v>5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207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363</v>
      </c>
      <c r="C7" s="102"/>
      <c r="D7" s="98"/>
      <c r="E7" s="277" t="s">
        <v>128</v>
      </c>
      <c r="H7" s="276" t="s">
        <v>207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 t="s">
        <v>364</v>
      </c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365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207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364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112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112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207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366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4</v>
      </c>
      <c r="C14" s="104"/>
      <c r="D14" s="105"/>
      <c r="E14" s="275" t="s">
        <v>148</v>
      </c>
      <c r="F14" s="4"/>
      <c r="G14" s="4"/>
      <c r="H14" s="276" t="s">
        <v>207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207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2016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315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112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 t="s">
        <v>367</v>
      </c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1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45195</v>
      </c>
      <c r="C23" s="32"/>
      <c r="D23" s="98"/>
      <c r="E23" s="273" t="s">
        <v>175</v>
      </c>
      <c r="F23" s="99"/>
      <c r="G23" s="4"/>
      <c r="H23" s="276" t="s">
        <v>112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45195</v>
      </c>
      <c r="C24" s="108"/>
      <c r="D24" s="98"/>
      <c r="E24" s="275" t="s">
        <v>176</v>
      </c>
      <c r="F24" s="4"/>
      <c r="G24" s="4"/>
      <c r="H24" s="276" t="s">
        <v>207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1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0.45</v>
      </c>
      <c r="C26" s="108"/>
      <c r="D26" s="98"/>
      <c r="E26" s="275" t="s">
        <v>181</v>
      </c>
      <c r="F26" s="4"/>
      <c r="G26" s="4"/>
      <c r="H26" s="276" t="s">
        <v>112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1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30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227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30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299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15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45590</v>
      </c>
      <c r="C31" s="114"/>
      <c r="D31" s="1"/>
      <c r="E31" s="275" t="s">
        <v>197</v>
      </c>
      <c r="F31" s="4"/>
      <c r="G31" s="4"/>
      <c r="H31" s="276" t="s">
        <v>207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0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207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75</v>
      </c>
      <c r="I41" s="17">
        <f t="shared" si="1"/>
        <v>0</v>
      </c>
      <c r="J41" s="277" t="s">
        <v>232</v>
      </c>
      <c r="K41" s="110" t="s">
        <v>207</v>
      </c>
      <c r="L41" s="115">
        <v>0</v>
      </c>
      <c r="M41" s="115"/>
      <c r="N41" s="304" t="s">
        <v>94</v>
      </c>
      <c r="O41" s="179">
        <f>IF($K41="No",$L41,-1 * $L41)</f>
        <v>0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50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75</v>
      </c>
      <c r="I42" s="17">
        <f t="shared" si="1"/>
        <v>0</v>
      </c>
      <c r="J42" s="305" t="s">
        <v>236</v>
      </c>
      <c r="K42" s="297" t="s">
        <v>207</v>
      </c>
      <c r="L42" s="306">
        <v>0</v>
      </c>
      <c r="M42" s="306"/>
      <c r="N42" s="307" t="s">
        <v>94</v>
      </c>
      <c r="O42" s="179">
        <f>IF($K42="No",$L42, IF($L42 = 0, -5, -1 * $L42))</f>
        <v>0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200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/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/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50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50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104</v>
      </c>
      <c r="B52" s="4" t="s">
        <v>104</v>
      </c>
      <c r="C52" s="98"/>
      <c r="D52" s="104">
        <v>18</v>
      </c>
      <c r="E52" s="131">
        <v>383</v>
      </c>
      <c r="F52" s="131">
        <v>1</v>
      </c>
      <c r="G52" s="132">
        <v>1</v>
      </c>
      <c r="H52" s="133" t="s">
        <v>112</v>
      </c>
      <c r="I52" s="134">
        <v>1499</v>
      </c>
      <c r="J52" s="135">
        <v>0</v>
      </c>
      <c r="K52" s="135">
        <v>0</v>
      </c>
      <c r="L52" s="136">
        <v>0</v>
      </c>
      <c r="M52" s="137">
        <f>IF($X52 = 1, $I52-J52/12-K52/12-L52,"")</f>
        <v>1499</v>
      </c>
      <c r="N52" s="138">
        <f>IF($X52 = 1,$M52/($E52),"")</f>
        <v>3.9138381201044385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-5</v>
      </c>
      <c r="U52" s="137">
        <f>IF($X52 = 1,$I$43,"")</f>
        <v>0</v>
      </c>
      <c r="V52" s="141">
        <f>IF($X52 = 1,M52+SUM(O52:U52),"")</f>
        <v>1454</v>
      </c>
      <c r="W52" s="142">
        <f>IF($X52 = 1,$V52/$E52,"")</f>
        <v>3.7963446475195823</v>
      </c>
      <c r="X52" s="17">
        <f>IF(AND(A52&lt;&gt;"", E52 &gt; 0, F52 &lt;&gt; ""),  1, 0 )</f>
        <v>1</v>
      </c>
    </row>
    <row r="53" spans="1:24" ht="12.75" customHeight="1">
      <c r="A53" s="130" t="s">
        <v>106</v>
      </c>
      <c r="B53" s="4" t="s">
        <v>368</v>
      </c>
      <c r="C53" s="98" t="s">
        <v>319</v>
      </c>
      <c r="D53" s="104">
        <v>6</v>
      </c>
      <c r="E53" s="131">
        <v>472</v>
      </c>
      <c r="F53" s="131">
        <v>1</v>
      </c>
      <c r="G53" s="132">
        <v>1</v>
      </c>
      <c r="H53" s="143" t="s">
        <v>207</v>
      </c>
      <c r="I53" s="136">
        <v>1719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1719</v>
      </c>
      <c r="N53" s="144">
        <f t="shared" ref="N53:N81" si="3">IF($X53 = 1,$M53/($E53),"")</f>
        <v>3.6419491525423728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-5</v>
      </c>
      <c r="U53" s="137">
        <f t="shared" ref="U53:U81" si="10">IF($X53 = 1,$I$43,"")</f>
        <v>0</v>
      </c>
      <c r="V53" s="146">
        <f t="shared" ref="V53:V81" si="11">IF($X53 = 1,M53+SUM(O53:U53),"")</f>
        <v>1674</v>
      </c>
      <c r="W53" s="147">
        <f t="shared" ref="W53:W81" si="12">IF($X53 = 1,$V53/$E53,"")</f>
        <v>3.5466101694915255</v>
      </c>
      <c r="X53" s="17">
        <f>IF(AND(A53&lt;&gt;"", E53 &gt; 0, F53 &lt;&gt; ""),  1, 0 )</f>
        <v>1</v>
      </c>
    </row>
    <row r="54" spans="1:24" ht="12.75" customHeight="1">
      <c r="A54" s="130" t="s">
        <v>107</v>
      </c>
      <c r="B54" s="4" t="s">
        <v>369</v>
      </c>
      <c r="C54" s="98"/>
      <c r="D54" s="104">
        <v>48</v>
      </c>
      <c r="E54" s="131">
        <v>707</v>
      </c>
      <c r="F54" s="131">
        <v>2</v>
      </c>
      <c r="G54" s="132">
        <v>2</v>
      </c>
      <c r="H54" s="143" t="s">
        <v>112</v>
      </c>
      <c r="I54" s="136">
        <v>1049</v>
      </c>
      <c r="J54" s="135">
        <v>0</v>
      </c>
      <c r="K54" s="135">
        <v>0</v>
      </c>
      <c r="L54" s="136">
        <v>0</v>
      </c>
      <c r="M54" s="137">
        <f t="shared" si="2"/>
        <v>1049</v>
      </c>
      <c r="N54" s="144">
        <f t="shared" si="3"/>
        <v>1.4837340876944838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-5</v>
      </c>
      <c r="U54" s="137">
        <f t="shared" si="10"/>
        <v>0</v>
      </c>
      <c r="V54" s="146">
        <f t="shared" si="11"/>
        <v>1004</v>
      </c>
      <c r="W54" s="147">
        <f t="shared" si="12"/>
        <v>1.42008486562942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107</v>
      </c>
      <c r="B55" s="4" t="s">
        <v>370</v>
      </c>
      <c r="C55" s="98"/>
      <c r="D55" s="104">
        <v>48</v>
      </c>
      <c r="E55" s="131">
        <v>855</v>
      </c>
      <c r="F55" s="131">
        <v>2</v>
      </c>
      <c r="G55" s="132">
        <v>2</v>
      </c>
      <c r="H55" s="143" t="s">
        <v>112</v>
      </c>
      <c r="I55" s="136">
        <v>1089</v>
      </c>
      <c r="J55" s="135">
        <v>0</v>
      </c>
      <c r="K55" s="135">
        <v>0</v>
      </c>
      <c r="L55" s="136">
        <v>0</v>
      </c>
      <c r="M55" s="137">
        <f t="shared" si="2"/>
        <v>1089</v>
      </c>
      <c r="N55" s="144">
        <f t="shared" si="3"/>
        <v>1.2736842105263158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-5</v>
      </c>
      <c r="U55" s="137">
        <f t="shared" si="10"/>
        <v>0</v>
      </c>
      <c r="V55" s="146">
        <f t="shared" si="11"/>
        <v>1044</v>
      </c>
      <c r="W55" s="147">
        <f t="shared" si="12"/>
        <v>1.2210526315789474</v>
      </c>
      <c r="X55" s="17">
        <f t="shared" si="13"/>
        <v>1</v>
      </c>
    </row>
    <row r="56" spans="1:24" ht="12.75" customHeight="1">
      <c r="A56" s="130" t="s">
        <v>108</v>
      </c>
      <c r="B56" s="4" t="s">
        <v>371</v>
      </c>
      <c r="C56" s="98"/>
      <c r="D56" s="104">
        <v>10</v>
      </c>
      <c r="E56" s="131">
        <v>941</v>
      </c>
      <c r="F56" s="131">
        <v>3</v>
      </c>
      <c r="G56" s="132">
        <v>3</v>
      </c>
      <c r="H56" s="143" t="s">
        <v>207</v>
      </c>
      <c r="I56" s="136">
        <v>1009</v>
      </c>
      <c r="J56" s="135">
        <v>0</v>
      </c>
      <c r="K56" s="135">
        <v>0</v>
      </c>
      <c r="L56" s="136">
        <v>0</v>
      </c>
      <c r="M56" s="137">
        <f t="shared" si="2"/>
        <v>1009</v>
      </c>
      <c r="N56" s="144">
        <f t="shared" si="3"/>
        <v>1.0722635494155155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-5</v>
      </c>
      <c r="U56" s="137">
        <f t="shared" si="10"/>
        <v>0</v>
      </c>
      <c r="V56" s="146">
        <f t="shared" si="11"/>
        <v>964</v>
      </c>
      <c r="W56" s="147">
        <f t="shared" si="12"/>
        <v>1.0244420828905421</v>
      </c>
      <c r="X56" s="17">
        <f t="shared" si="13"/>
        <v>1</v>
      </c>
    </row>
    <row r="57" spans="1:24" ht="12.75" customHeight="1">
      <c r="A57" s="4" t="s">
        <v>109</v>
      </c>
      <c r="B57" s="4" t="s">
        <v>372</v>
      </c>
      <c r="C57" s="98"/>
      <c r="D57" s="104">
        <v>48</v>
      </c>
      <c r="E57" s="131">
        <v>1304</v>
      </c>
      <c r="F57" s="131">
        <v>4</v>
      </c>
      <c r="G57" s="132">
        <v>4</v>
      </c>
      <c r="H57" s="148" t="s">
        <v>112</v>
      </c>
      <c r="I57" s="149">
        <v>899</v>
      </c>
      <c r="J57" s="113">
        <v>0</v>
      </c>
      <c r="K57" s="113">
        <v>0</v>
      </c>
      <c r="L57" s="149">
        <v>0</v>
      </c>
      <c r="M57" s="137">
        <f t="shared" si="2"/>
        <v>899</v>
      </c>
      <c r="N57" s="144">
        <f t="shared" si="3"/>
        <v>0.68941717791411039</v>
      </c>
      <c r="O57" s="145">
        <f t="shared" si="4"/>
        <v>0</v>
      </c>
      <c r="P57" s="137">
        <f t="shared" si="5"/>
        <v>0</v>
      </c>
      <c r="Q57" s="137">
        <f t="shared" si="6"/>
        <v>0</v>
      </c>
      <c r="R57" s="137">
        <f t="shared" si="7"/>
        <v>0</v>
      </c>
      <c r="S57" s="137">
        <f t="shared" si="8"/>
        <v>-40</v>
      </c>
      <c r="T57" s="137">
        <f t="shared" si="9"/>
        <v>-5</v>
      </c>
      <c r="U57" s="137">
        <f t="shared" si="10"/>
        <v>0</v>
      </c>
      <c r="V57" s="146">
        <f t="shared" si="11"/>
        <v>854</v>
      </c>
      <c r="W57" s="147">
        <f t="shared" si="12"/>
        <v>0.65490797546012269</v>
      </c>
      <c r="X57" s="17">
        <f t="shared" si="13"/>
        <v>1</v>
      </c>
    </row>
    <row r="58" spans="1:24" ht="12.75" customHeight="1">
      <c r="A58" s="4" t="s">
        <v>109</v>
      </c>
      <c r="B58" s="4" t="s">
        <v>373</v>
      </c>
      <c r="C58" s="98"/>
      <c r="D58" s="104">
        <v>48</v>
      </c>
      <c r="E58" s="131">
        <v>1525</v>
      </c>
      <c r="F58" s="131">
        <v>4</v>
      </c>
      <c r="G58" s="132">
        <v>4</v>
      </c>
      <c r="H58" s="148" t="s">
        <v>112</v>
      </c>
      <c r="I58" s="149">
        <v>999</v>
      </c>
      <c r="J58" s="113">
        <v>0</v>
      </c>
      <c r="K58" s="113">
        <v>0</v>
      </c>
      <c r="L58" s="149">
        <v>0</v>
      </c>
      <c r="M58" s="137">
        <f t="shared" si="2"/>
        <v>999</v>
      </c>
      <c r="N58" s="144">
        <f t="shared" si="3"/>
        <v>0.65508196721311474</v>
      </c>
      <c r="O58" s="145">
        <f t="shared" si="4"/>
        <v>0</v>
      </c>
      <c r="P58" s="137">
        <f t="shared" si="5"/>
        <v>0</v>
      </c>
      <c r="Q58" s="137">
        <f t="shared" si="6"/>
        <v>0</v>
      </c>
      <c r="R58" s="137">
        <f t="shared" si="7"/>
        <v>0</v>
      </c>
      <c r="S58" s="137">
        <f t="shared" si="8"/>
        <v>-40</v>
      </c>
      <c r="T58" s="137">
        <f t="shared" si="9"/>
        <v>-5</v>
      </c>
      <c r="U58" s="137">
        <f t="shared" si="10"/>
        <v>0</v>
      </c>
      <c r="V58" s="146">
        <f t="shared" si="11"/>
        <v>954</v>
      </c>
      <c r="W58" s="147">
        <f t="shared" si="12"/>
        <v>0.62557377049180329</v>
      </c>
      <c r="X58" s="17">
        <f t="shared" si="13"/>
        <v>1</v>
      </c>
    </row>
    <row r="59" spans="1:24" ht="12.75" hidden="1" customHeight="1">
      <c r="A59" s="4"/>
      <c r="B59" s="4"/>
      <c r="C59" s="98"/>
      <c r="D59" s="104"/>
      <c r="E59" s="131"/>
      <c r="F59" s="131"/>
      <c r="G59" s="132"/>
      <c r="H59" s="148"/>
      <c r="I59" s="149"/>
      <c r="J59" s="113"/>
      <c r="K59" s="113"/>
      <c r="L59" s="149"/>
      <c r="M59" s="137" t="str">
        <f t="shared" si="2"/>
        <v/>
      </c>
      <c r="N59" s="144" t="str">
        <f t="shared" si="3"/>
        <v/>
      </c>
      <c r="O59" s="145" t="str">
        <f t="shared" si="4"/>
        <v/>
      </c>
      <c r="P59" s="137" t="str">
        <f t="shared" si="5"/>
        <v/>
      </c>
      <c r="Q59" s="137" t="str">
        <f t="shared" si="6"/>
        <v/>
      </c>
      <c r="R59" s="137" t="str">
        <f t="shared" si="7"/>
        <v/>
      </c>
      <c r="S59" s="137" t="str">
        <f t="shared" si="8"/>
        <v/>
      </c>
      <c r="T59" s="137" t="str">
        <f t="shared" si="9"/>
        <v/>
      </c>
      <c r="U59" s="137" t="str">
        <f t="shared" si="10"/>
        <v/>
      </c>
      <c r="V59" s="146" t="str">
        <f t="shared" si="11"/>
        <v/>
      </c>
      <c r="W59" s="147" t="str">
        <f t="shared" si="12"/>
        <v/>
      </c>
      <c r="X59" s="17">
        <f t="shared" si="13"/>
        <v>0</v>
      </c>
    </row>
    <row r="60" spans="1:24" ht="12.75" hidden="1" customHeight="1">
      <c r="A60" s="130"/>
      <c r="B60" s="4"/>
      <c r="C60" s="98"/>
      <c r="D60" s="104"/>
      <c r="E60" s="131"/>
      <c r="F60" s="131"/>
      <c r="G60" s="132"/>
      <c r="H60" s="148"/>
      <c r="I60" s="149"/>
      <c r="J60" s="113"/>
      <c r="K60" s="113"/>
      <c r="L60" s="149"/>
      <c r="M60" s="137" t="str">
        <f t="shared" si="2"/>
        <v/>
      </c>
      <c r="N60" s="144" t="str">
        <f t="shared" si="3"/>
        <v/>
      </c>
      <c r="O60" s="145" t="str">
        <f t="shared" si="4"/>
        <v/>
      </c>
      <c r="P60" s="137" t="str">
        <f t="shared" si="5"/>
        <v/>
      </c>
      <c r="Q60" s="137" t="str">
        <f t="shared" si="6"/>
        <v/>
      </c>
      <c r="R60" s="137" t="str">
        <f t="shared" si="7"/>
        <v/>
      </c>
      <c r="S60" s="137" t="str">
        <f t="shared" si="8"/>
        <v/>
      </c>
      <c r="T60" s="137" t="str">
        <f t="shared" si="9"/>
        <v/>
      </c>
      <c r="U60" s="137" t="str">
        <f t="shared" si="10"/>
        <v/>
      </c>
      <c r="V60" s="146" t="str">
        <f t="shared" si="11"/>
        <v/>
      </c>
      <c r="W60" s="147" t="str">
        <f t="shared" si="12"/>
        <v/>
      </c>
      <c r="X60" s="17">
        <f t="shared" si="13"/>
        <v>0</v>
      </c>
    </row>
    <row r="61" spans="1:24" ht="12.75" hidden="1" customHeight="1">
      <c r="A61" s="130"/>
      <c r="B61" s="4"/>
      <c r="C61" s="98"/>
      <c r="D61" s="104"/>
      <c r="E61" s="131"/>
      <c r="F61" s="131"/>
      <c r="G61" s="132"/>
      <c r="H61" s="148"/>
      <c r="I61" s="149"/>
      <c r="J61" s="113"/>
      <c r="K61" s="113"/>
      <c r="L61" s="149"/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 t="s">
        <v>319</v>
      </c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 t="s">
        <v>319</v>
      </c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 t="s">
        <v>319</v>
      </c>
      <c r="B81" s="4"/>
      <c r="C81" s="98"/>
      <c r="D81" s="104"/>
      <c r="E81" s="131"/>
      <c r="F81" s="131"/>
      <c r="G81" s="132"/>
      <c r="H81" s="148"/>
      <c r="I81" s="149"/>
      <c r="J81" s="113"/>
      <c r="K81" s="113"/>
      <c r="L81" s="149"/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226</v>
      </c>
      <c r="E82" s="152">
        <f>SUMPRODUCT($D52:$D81,E52:E81)/$D82</f>
        <v>1017.2743362831858</v>
      </c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1066.8761061946902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1066.8761061946902</v>
      </c>
      <c r="N82" s="138">
        <f t="shared" si="14"/>
        <v>1.3270595303185595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-5</v>
      </c>
      <c r="U82" s="155">
        <f t="shared" si="14"/>
        <v>0</v>
      </c>
      <c r="V82" s="141">
        <f t="shared" si="14"/>
        <v>1021.8761061946902</v>
      </c>
      <c r="W82" s="142">
        <f t="shared" si="14"/>
        <v>1.2747611025349608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18</v>
      </c>
      <c r="G87" s="131">
        <f t="shared" ref="G87:G92" si="16">IFERROR(SUMPRODUCT($E$52:$E$81,$D$52:$D$81,--($A$52:$A$81=$A87)/$F87),0)</f>
        <v>383</v>
      </c>
      <c r="H87" s="157" t="str">
        <f>IF(COUNTIFS($A$52:$A$81,A87,$H$52:$H$81,"Yes")=0,"N/A",IF(COUNTIFS($A$52:$A$81,A87,$H$52:$H$81,"Yes")&gt;0,"Yes","No"))</f>
        <v>Yes</v>
      </c>
      <c r="I87" s="158">
        <f t="shared" ref="I87:W92" si="17">IFERROR(SUMPRODUCT(I$52:I$81,$D$52:$D$81,--($A$52:$A$81=$A87)/$F87),0)</f>
        <v>1499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1499</v>
      </c>
      <c r="N87" s="84">
        <f t="shared" si="17"/>
        <v>3.9138381201044381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-40</v>
      </c>
      <c r="T87" s="14">
        <f t="shared" si="17"/>
        <v>-5</v>
      </c>
      <c r="U87" s="14">
        <f t="shared" si="17"/>
        <v>0</v>
      </c>
      <c r="V87" s="86">
        <f t="shared" si="17"/>
        <v>1454</v>
      </c>
      <c r="W87" s="15">
        <f t="shared" si="17"/>
        <v>3.7963446475195823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6</v>
      </c>
      <c r="G88" s="131">
        <f t="shared" si="16"/>
        <v>472</v>
      </c>
      <c r="H88" s="157" t="str">
        <f t="shared" ref="H88:H92" si="18">IF(COUNTIFS($A$52:$A$81,A88,$H$52:$H$81,"Yes")=0,"N/A",IF(COUNTIFS($A$52:$A$81,A88,$H$52:$H$81,"Yes")&gt;0,"Yes","No"))</f>
        <v>N/A</v>
      </c>
      <c r="I88" s="158">
        <f t="shared" si="17"/>
        <v>1719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1719</v>
      </c>
      <c r="N88" s="84">
        <f t="shared" si="17"/>
        <v>3.6419491525423724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-40</v>
      </c>
      <c r="T88" s="14">
        <f t="shared" si="17"/>
        <v>-5</v>
      </c>
      <c r="U88" s="14">
        <f t="shared" si="17"/>
        <v>0</v>
      </c>
      <c r="V88" s="86">
        <f t="shared" si="17"/>
        <v>1674</v>
      </c>
      <c r="W88" s="15">
        <f t="shared" si="17"/>
        <v>3.5466101694915251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96</v>
      </c>
      <c r="G89" s="131">
        <f t="shared" si="16"/>
        <v>781</v>
      </c>
      <c r="H89" s="157" t="str">
        <f t="shared" si="18"/>
        <v>Yes</v>
      </c>
      <c r="I89" s="158">
        <f t="shared" si="17"/>
        <v>1069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1069</v>
      </c>
      <c r="N89" s="84">
        <f t="shared" si="17"/>
        <v>1.3787091491103998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-5</v>
      </c>
      <c r="U89" s="14">
        <f t="shared" si="17"/>
        <v>0</v>
      </c>
      <c r="V89" s="86">
        <f t="shared" si="17"/>
        <v>1024</v>
      </c>
      <c r="W89" s="15">
        <f t="shared" si="17"/>
        <v>1.3205687486041837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10</v>
      </c>
      <c r="G90" s="131">
        <f t="shared" si="16"/>
        <v>941</v>
      </c>
      <c r="H90" s="157" t="str">
        <f t="shared" si="18"/>
        <v>N/A</v>
      </c>
      <c r="I90" s="158">
        <f t="shared" si="17"/>
        <v>1009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1009</v>
      </c>
      <c r="N90" s="84">
        <f t="shared" si="17"/>
        <v>1.0722635494155155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-40</v>
      </c>
      <c r="T90" s="14">
        <f t="shared" si="17"/>
        <v>-5</v>
      </c>
      <c r="U90" s="14">
        <f t="shared" si="17"/>
        <v>0</v>
      </c>
      <c r="V90" s="86">
        <f t="shared" si="17"/>
        <v>964</v>
      </c>
      <c r="W90" s="15">
        <f t="shared" si="17"/>
        <v>1.0244420828905421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96</v>
      </c>
      <c r="G91" s="131">
        <f t="shared" si="16"/>
        <v>1414.5</v>
      </c>
      <c r="H91" s="157" t="str">
        <f t="shared" si="18"/>
        <v>Yes</v>
      </c>
      <c r="I91" s="158">
        <f t="shared" si="17"/>
        <v>949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949</v>
      </c>
      <c r="N91" s="84">
        <f t="shared" si="17"/>
        <v>0.67224957256361262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</v>
      </c>
      <c r="T91" s="14">
        <f t="shared" si="17"/>
        <v>-5</v>
      </c>
      <c r="U91" s="14">
        <f t="shared" si="17"/>
        <v>0</v>
      </c>
      <c r="V91" s="86">
        <f t="shared" si="17"/>
        <v>904</v>
      </c>
      <c r="W91" s="15">
        <f t="shared" si="17"/>
        <v>0.64024087297596299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226</v>
      </c>
      <c r="G93" s="152">
        <f>SUMPRODUCT(G87:G92,$F87:$F92)/$F93</f>
        <v>1017.2743362831858</v>
      </c>
      <c r="H93" s="153" t="str">
        <f>IF(COUNTIF(H87:H92,"yes")&gt;0,"Yes","No")</f>
        <v>Yes</v>
      </c>
      <c r="I93" s="154">
        <f>SUMPRODUCT(I87:I92,$F87:$F92)/$F93</f>
        <v>1066.8761061946902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1066.8761061946902</v>
      </c>
      <c r="N93" s="138">
        <f t="shared" si="19"/>
        <v>1.3270595303185595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-5</v>
      </c>
      <c r="U93" s="155">
        <f t="shared" si="19"/>
        <v>0</v>
      </c>
      <c r="V93" s="141">
        <f t="shared" si="19"/>
        <v>1021.8761061946902</v>
      </c>
      <c r="W93" s="142">
        <f t="shared" si="19"/>
        <v>1.2747611025349608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5SEtvV3WfYIk0YCxVamSWvgKYpjTKDL51ItVlbUJ2LQ1m+pzqXyU7CISXHi3v4EiL9TuOFCqd5Q88iEAH4tMYQ==" saltValue="lQfePDELGh9FQLPSSu3mbA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list" allowBlank="1" showInputMessage="1" showErrorMessage="1" sqref="Q38:R44" xr:uid="{00000000-0002-0000-0B00-000000000000}">
      <formula1>"Monday,Tuesday,Wednesday,Thursday,Friday,Saturday,Sunday"</formula1>
    </dataValidation>
    <dataValidation operator="greaterThanOrEqual" allowBlank="1" showInputMessage="1" showErrorMessage="1" sqref="B44" xr:uid="{00000000-0002-0000-0B00-000001000000}"/>
    <dataValidation type="decimal" allowBlank="1" showInputMessage="1" showErrorMessage="1" sqref="B28:B30" xr:uid="{00000000-0002-0000-0B00-000002000000}">
      <formula1>0</formula1>
      <formula2>3000</formula2>
    </dataValidation>
    <dataValidation type="decimal" allowBlank="1" showInputMessage="1" showErrorMessage="1" sqref="B26" xr:uid="{00000000-0002-0000-0B00-000003000000}">
      <formula1>0</formula1>
      <formula2>1.2</formula2>
    </dataValidation>
    <dataValidation type="whole" allowBlank="1" showInputMessage="1" showErrorMessage="1" sqref="I52:M82" xr:uid="{00000000-0002-0000-0B00-000004000000}">
      <formula1>0</formula1>
      <formula2>3000</formula2>
    </dataValidation>
    <dataValidation type="list" allowBlank="1" showInputMessage="1" showErrorMessage="1" sqref="B14" xr:uid="{00000000-0002-0000-0B00-000005000000}">
      <formula1>"1,2,3,4,5"</formula1>
    </dataValidation>
    <dataValidation type="date" allowBlank="1" showInputMessage="1" showErrorMessage="1" errorTitle="Invalid Date" error="The date must fall within this week." sqref="B32:C32 B31" xr:uid="{00000000-0002-0000-0B00-000006000000}">
      <formula1>TODAY()-5</formula1>
      <formula2>TODAY()</formula2>
    </dataValidation>
    <dataValidation type="whole" operator="greaterThanOrEqual" allowBlank="1" showInputMessage="1" showErrorMessage="1" sqref="B42:B43 N48 B35 B38 B45:B47" xr:uid="{00000000-0002-0000-0B00-000007000000}">
      <formula1>0</formula1>
    </dataValidation>
    <dataValidation type="list" allowBlank="1" showInputMessage="1" showErrorMessage="1" sqref="N6:N16" xr:uid="{00000000-0002-0000-0B00-000008000000}">
      <formula1>"Yes,No,Varies"</formula1>
    </dataValidation>
    <dataValidation type="list" allowBlank="1" showInputMessage="1" showErrorMessage="1" sqref="B15" xr:uid="{00000000-0002-0000-0B00-000009000000}">
      <formula1>"Subject Property,Direct,Indirect"</formula1>
    </dataValidation>
    <dataValidation type="whole" allowBlank="1" showInputMessage="1" showErrorMessage="1" sqref="L38:L42 S18" xr:uid="{00000000-0002-0000-0B00-00000A000000}">
      <formula1>0</formula1>
      <formula2>1000</formula2>
    </dataValidation>
    <dataValidation type="list" allowBlank="1" showInputMessage="1" showErrorMessage="1" sqref="AB19 N18 N23 K34:L36 R18 H5:H35 B37 G48 K38:K42 B34 F39:G47 AB17 H52:H81" xr:uid="{00000000-0002-0000-0B00-00000B000000}">
      <formula1>"Yes,No"</formula1>
    </dataValidation>
    <dataValidation type="list" allowBlank="1" showInputMessage="1" showErrorMessage="1" sqref="H4 N4" xr:uid="{00000000-0002-0000-0B00-00000C000000}">
      <formula1>"1,2,3,4,5,N/A"</formula1>
    </dataValidation>
    <dataValidation type="list" allowBlank="1" showInputMessage="1" showErrorMessage="1" sqref="B13" xr:uid="{00000000-0002-0000-0B00-00000D000000}">
      <formula1>"High-Rise,Mid-Rise,Wrap,Garden,Cottage,SFR"</formula1>
    </dataValidation>
    <dataValidation type="list" allowBlank="1" showInputMessage="1" showErrorMessage="1" sqref="B11" xr:uid="{00000000-0002-0000-0B00-00000E000000}">
      <formula1>"Student,Conventional,Affordable,Innovative"</formula1>
    </dataValidation>
    <dataValidation type="list" allowBlank="1" showInputMessage="1" showErrorMessage="1" sqref="N34:N36 N38:N42" xr:uid="{00000000-0002-0000-0B00-00000F000000}">
      <formula1>"Per Bed,Per Unit"</formula1>
    </dataValidation>
    <dataValidation type="list" allowBlank="1" showInputMessage="1" showErrorMessage="1" sqref="B12" xr:uid="{00000000-0002-0000-0B00-000010000000}">
      <formula1>"New Construction,Operational,Undergoing Renovations"</formula1>
    </dataValidation>
    <dataValidation type="list" allowBlank="1" showInputMessage="1" showErrorMessage="1" sqref="B21" xr:uid="{00000000-0002-0000-0B00-000011000000}">
      <formula1>"Saturday-Friday,Sunday-Monday,Monday-Sunday"</formula1>
    </dataValidation>
    <dataValidation type="list" allowBlank="1" showInputMessage="1" showErrorMessage="1" sqref="T45" xr:uid="{00000000-0002-0000-0B00-000012000000}">
      <formula1>"10:00-5:00 PM,10:00-6:00 PM,9:00-6:00 PM,9:00-5:00 PM,12:00-5:00 PM"</formula1>
    </dataValidation>
    <dataValidation type="list" allowBlank="1" showInputMessage="1" showErrorMessage="1" sqref="S38:T44" xr:uid="{00000000-0002-0000-0B00-000013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decimal" allowBlank="1" showInputMessage="1" showErrorMessage="1" sqref="B22" xr:uid="{00000000-0002-0000-0B00-000014000000}">
      <formula1>0</formula1>
      <formula2>100</formula2>
    </dataValidation>
  </dataValidations>
  <pageMargins left="0.25" right="0.25" top="0.75" bottom="0.75" header="0.3" footer="0.3"/>
  <pageSetup scale="55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0" tint="-0.14999847407452621"/>
    <pageSetUpPr fitToPage="1"/>
  </sheetPr>
  <dimension ref="A1:AB263"/>
  <sheetViews>
    <sheetView showGridLines="0" zoomScaleNormal="100" zoomScaleSheetLayoutView="80" workbookViewId="0">
      <pane ySplit="2" topLeftCell="A9" activePane="bottomLeft" state="frozen"/>
      <selection activeCell="F11" sqref="F11"/>
      <selection pane="bottomLeft" activeCell="D27" sqref="D27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University House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5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28</v>
      </c>
      <c r="C4" s="98"/>
      <c r="D4" s="98"/>
      <c r="E4" s="273" t="s">
        <v>120</v>
      </c>
      <c r="F4" s="99"/>
      <c r="G4" s="4"/>
      <c r="H4" s="274">
        <v>4</v>
      </c>
      <c r="I4" s="4"/>
      <c r="J4" s="273" t="s">
        <v>121</v>
      </c>
      <c r="K4" s="99"/>
      <c r="L4" s="4"/>
      <c r="M4" s="100"/>
      <c r="N4" s="274">
        <v>4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374</v>
      </c>
      <c r="C5" s="98"/>
      <c r="D5" s="98"/>
      <c r="E5" s="275" t="s">
        <v>123</v>
      </c>
      <c r="F5" s="4"/>
      <c r="G5" s="4"/>
      <c r="H5" s="276" t="s">
        <v>112</v>
      </c>
      <c r="I5" s="4"/>
      <c r="J5" s="275" t="s">
        <v>124</v>
      </c>
      <c r="K5" s="4"/>
      <c r="L5" s="4"/>
      <c r="M5" s="4"/>
      <c r="N5" s="299">
        <v>3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112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375</v>
      </c>
      <c r="C7" s="102"/>
      <c r="D7" s="98"/>
      <c r="E7" s="277" t="s">
        <v>128</v>
      </c>
      <c r="H7" s="276" t="s">
        <v>207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/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364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207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364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112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112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112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332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4</v>
      </c>
      <c r="C14" s="104"/>
      <c r="D14" s="105"/>
      <c r="E14" s="275" t="s">
        <v>148</v>
      </c>
      <c r="F14" s="4"/>
      <c r="G14" s="4"/>
      <c r="H14" s="276" t="s">
        <v>207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207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2013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>
        <v>44713</v>
      </c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376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112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/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0.95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45195</v>
      </c>
      <c r="C23" s="32"/>
      <c r="D23" s="98"/>
      <c r="E23" s="273" t="s">
        <v>175</v>
      </c>
      <c r="F23" s="99"/>
      <c r="G23" s="4"/>
      <c r="H23" s="276" t="s">
        <v>112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45195</v>
      </c>
      <c r="C24" s="108"/>
      <c r="D24" s="98"/>
      <c r="E24" s="275" t="s">
        <v>176</v>
      </c>
      <c r="F24" s="4"/>
      <c r="G24" s="4"/>
      <c r="H24" s="276" t="s">
        <v>207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0.995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</v>
      </c>
      <c r="C26" s="108"/>
      <c r="D26" s="98"/>
      <c r="E26" s="275" t="s">
        <v>181</v>
      </c>
      <c r="F26" s="4"/>
      <c r="G26" s="4"/>
      <c r="H26" s="276" t="s">
        <v>207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0.76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162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229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25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45583</v>
      </c>
      <c r="C31" s="114"/>
      <c r="D31" s="1"/>
      <c r="E31" s="275" t="s">
        <v>197</v>
      </c>
      <c r="F31" s="4"/>
      <c r="G31" s="4"/>
      <c r="H31" s="276" t="s">
        <v>112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0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207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10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0</v>
      </c>
      <c r="I41" s="17">
        <f t="shared" si="1"/>
        <v>0</v>
      </c>
      <c r="J41" s="277" t="s">
        <v>232</v>
      </c>
      <c r="K41" s="110" t="s">
        <v>112</v>
      </c>
      <c r="L41" s="115">
        <v>6</v>
      </c>
      <c r="M41" s="115"/>
      <c r="N41" s="304" t="s">
        <v>94</v>
      </c>
      <c r="O41" s="179">
        <f>IF($K41="No",$L41,-1 * $L41)</f>
        <v>-6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30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0</v>
      </c>
      <c r="I42" s="17">
        <f t="shared" si="1"/>
        <v>0</v>
      </c>
      <c r="J42" s="305" t="s">
        <v>236</v>
      </c>
      <c r="K42" s="297" t="s">
        <v>207</v>
      </c>
      <c r="L42" s="306">
        <v>0</v>
      </c>
      <c r="M42" s="306"/>
      <c r="N42" s="307" t="s">
        <v>94</v>
      </c>
      <c r="O42" s="179">
        <f>IF($K42="No",$L42, IF($L42 = 0, -5, -1 * $L42))</f>
        <v>0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200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/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/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50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20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104</v>
      </c>
      <c r="B52" s="4" t="s">
        <v>104</v>
      </c>
      <c r="C52" s="98"/>
      <c r="D52" s="104">
        <v>12</v>
      </c>
      <c r="E52" s="131">
        <v>432</v>
      </c>
      <c r="F52" s="131">
        <v>1</v>
      </c>
      <c r="G52" s="132">
        <v>1</v>
      </c>
      <c r="H52" s="133" t="s">
        <v>112</v>
      </c>
      <c r="I52" s="134">
        <v>1379</v>
      </c>
      <c r="J52" s="135">
        <v>0</v>
      </c>
      <c r="K52" s="135">
        <v>0</v>
      </c>
      <c r="L52" s="136">
        <v>0</v>
      </c>
      <c r="M52" s="137">
        <f>IF($X52 = 1, $I52-J52/12-K52/12-L52,"")</f>
        <v>1379</v>
      </c>
      <c r="N52" s="138">
        <f>IF($X52 = 1,$M52/($E52),"")</f>
        <v>3.1921296296296298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-11</v>
      </c>
      <c r="U52" s="137">
        <f>IF($X52 = 1,$I$43,"")</f>
        <v>0</v>
      </c>
      <c r="V52" s="141">
        <f>IF($X52 = 1,M52+SUM(O52:U52),"")</f>
        <v>1328</v>
      </c>
      <c r="W52" s="142">
        <f>IF($X52 = 1,$V52/$E52,"")</f>
        <v>3.074074074074074</v>
      </c>
      <c r="X52" s="17">
        <f>IF(AND(A52&lt;&gt;"", E52 &gt; 0, F52 &lt;&gt; ""),  1, 0 )</f>
        <v>1</v>
      </c>
    </row>
    <row r="53" spans="1:24" ht="12.75" customHeight="1">
      <c r="A53" s="130" t="s">
        <v>106</v>
      </c>
      <c r="B53" s="4" t="s">
        <v>368</v>
      </c>
      <c r="C53" s="98" t="s">
        <v>319</v>
      </c>
      <c r="D53" s="104">
        <v>30</v>
      </c>
      <c r="E53" s="131">
        <v>557</v>
      </c>
      <c r="F53" s="131">
        <v>1</v>
      </c>
      <c r="G53" s="132">
        <v>1</v>
      </c>
      <c r="H53" s="143" t="s">
        <v>112</v>
      </c>
      <c r="I53" s="136">
        <v>1429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1429</v>
      </c>
      <c r="N53" s="144">
        <f t="shared" ref="N53:N81" si="3">IF($X53 = 1,$M53/($E53),"")</f>
        <v>2.5655296229802516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-11</v>
      </c>
      <c r="U53" s="137">
        <f t="shared" ref="U53:U81" si="10">IF($X53 = 1,$I$43,"")</f>
        <v>0</v>
      </c>
      <c r="V53" s="146">
        <f t="shared" ref="V53:V81" si="11">IF($X53 = 1,M53+SUM(O53:U53),"")</f>
        <v>1378</v>
      </c>
      <c r="W53" s="147">
        <f t="shared" ref="W53:W81" si="12">IF($X53 = 1,$V53/$E53,"")</f>
        <v>2.4739676840215439</v>
      </c>
      <c r="X53" s="17">
        <f>IF(AND(A53&lt;&gt;"", E53 &gt; 0, F53 &lt;&gt; ""),  1, 0 )</f>
        <v>1</v>
      </c>
    </row>
    <row r="54" spans="1:24" ht="12.75" customHeight="1">
      <c r="A54" s="130" t="s">
        <v>107</v>
      </c>
      <c r="B54" s="4" t="s">
        <v>377</v>
      </c>
      <c r="C54" s="98"/>
      <c r="D54" s="104">
        <v>66</v>
      </c>
      <c r="E54" s="131">
        <v>922</v>
      </c>
      <c r="F54" s="131">
        <v>2</v>
      </c>
      <c r="G54" s="132">
        <v>2</v>
      </c>
      <c r="H54" s="143" t="s">
        <v>112</v>
      </c>
      <c r="I54" s="136">
        <v>939</v>
      </c>
      <c r="J54" s="135">
        <v>0</v>
      </c>
      <c r="K54" s="135">
        <v>0</v>
      </c>
      <c r="L54" s="136">
        <v>0</v>
      </c>
      <c r="M54" s="137">
        <f t="shared" si="2"/>
        <v>939</v>
      </c>
      <c r="N54" s="144">
        <f t="shared" si="3"/>
        <v>1.0184381778741864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-11</v>
      </c>
      <c r="U54" s="137">
        <f t="shared" si="10"/>
        <v>0</v>
      </c>
      <c r="V54" s="146">
        <f t="shared" si="11"/>
        <v>888</v>
      </c>
      <c r="W54" s="147">
        <f t="shared" si="12"/>
        <v>0.96312364425162689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109</v>
      </c>
      <c r="B55" s="4" t="s">
        <v>378</v>
      </c>
      <c r="C55" s="98"/>
      <c r="D55" s="104">
        <v>102</v>
      </c>
      <c r="E55" s="131">
        <v>1604</v>
      </c>
      <c r="F55" s="131">
        <v>4</v>
      </c>
      <c r="G55" s="132">
        <v>4</v>
      </c>
      <c r="H55" s="143" t="s">
        <v>112</v>
      </c>
      <c r="I55" s="136">
        <v>839</v>
      </c>
      <c r="J55" s="135">
        <v>0</v>
      </c>
      <c r="K55" s="135">
        <v>0</v>
      </c>
      <c r="L55" s="136">
        <v>0</v>
      </c>
      <c r="M55" s="137">
        <f t="shared" si="2"/>
        <v>839</v>
      </c>
      <c r="N55" s="144">
        <f t="shared" si="3"/>
        <v>0.52306733167082298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-11</v>
      </c>
      <c r="U55" s="137">
        <f t="shared" si="10"/>
        <v>0</v>
      </c>
      <c r="V55" s="146">
        <f t="shared" si="11"/>
        <v>788</v>
      </c>
      <c r="W55" s="147">
        <f t="shared" si="12"/>
        <v>0.49127182044887779</v>
      </c>
      <c r="X55" s="17">
        <f t="shared" si="13"/>
        <v>1</v>
      </c>
    </row>
    <row r="56" spans="1:24" ht="12.75" customHeight="1">
      <c r="A56" s="130" t="s">
        <v>109</v>
      </c>
      <c r="B56" s="4" t="s">
        <v>379</v>
      </c>
      <c r="C56" s="98"/>
      <c r="D56" s="104">
        <v>18</v>
      </c>
      <c r="E56" s="131">
        <v>1520</v>
      </c>
      <c r="F56" s="131">
        <v>4</v>
      </c>
      <c r="G56" s="132">
        <v>4</v>
      </c>
      <c r="H56" s="143" t="s">
        <v>112</v>
      </c>
      <c r="I56" s="136">
        <v>869</v>
      </c>
      <c r="J56" s="135">
        <v>0</v>
      </c>
      <c r="K56" s="135">
        <v>0</v>
      </c>
      <c r="L56" s="136">
        <v>0</v>
      </c>
      <c r="M56" s="137">
        <f t="shared" si="2"/>
        <v>869</v>
      </c>
      <c r="N56" s="144">
        <f t="shared" si="3"/>
        <v>0.57171052631578945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-11</v>
      </c>
      <c r="U56" s="137">
        <f t="shared" si="10"/>
        <v>0</v>
      </c>
      <c r="V56" s="146">
        <f t="shared" si="11"/>
        <v>818</v>
      </c>
      <c r="W56" s="147">
        <f t="shared" si="12"/>
        <v>0.53815789473684206</v>
      </c>
      <c r="X56" s="17">
        <f t="shared" si="13"/>
        <v>1</v>
      </c>
    </row>
    <row r="57" spans="1:24" ht="12.75" hidden="1" customHeight="1">
      <c r="A57" s="130"/>
      <c r="B57" s="4"/>
      <c r="C57" s="98"/>
      <c r="D57" s="104"/>
      <c r="E57" s="131"/>
      <c r="F57" s="131"/>
      <c r="G57" s="132"/>
      <c r="H57" s="148"/>
      <c r="I57" s="149"/>
      <c r="J57" s="113"/>
      <c r="K57" s="113"/>
      <c r="L57" s="149"/>
      <c r="M57" s="137" t="str">
        <f t="shared" si="2"/>
        <v/>
      </c>
      <c r="N57" s="144" t="str">
        <f t="shared" si="3"/>
        <v/>
      </c>
      <c r="O57" s="145" t="str">
        <f t="shared" si="4"/>
        <v/>
      </c>
      <c r="P57" s="137" t="str">
        <f t="shared" si="5"/>
        <v/>
      </c>
      <c r="Q57" s="137" t="str">
        <f t="shared" si="6"/>
        <v/>
      </c>
      <c r="R57" s="137" t="str">
        <f t="shared" si="7"/>
        <v/>
      </c>
      <c r="S57" s="137" t="str">
        <f t="shared" si="8"/>
        <v/>
      </c>
      <c r="T57" s="137" t="str">
        <f t="shared" si="9"/>
        <v/>
      </c>
      <c r="U57" s="137" t="str">
        <f t="shared" si="10"/>
        <v/>
      </c>
      <c r="V57" s="146" t="str">
        <f t="shared" si="11"/>
        <v/>
      </c>
      <c r="W57" s="147" t="str">
        <f t="shared" si="12"/>
        <v/>
      </c>
      <c r="X57" s="17">
        <f t="shared" si="13"/>
        <v>0</v>
      </c>
    </row>
    <row r="58" spans="1:24" ht="12.75" hidden="1" customHeight="1">
      <c r="A58" s="130"/>
      <c r="B58" s="4"/>
      <c r="C58" s="98"/>
      <c r="D58" s="104"/>
      <c r="E58" s="131"/>
      <c r="F58" s="131"/>
      <c r="G58" s="132"/>
      <c r="H58" s="148"/>
      <c r="I58" s="149"/>
      <c r="J58" s="113"/>
      <c r="K58" s="113"/>
      <c r="L58" s="149"/>
      <c r="M58" s="137" t="str">
        <f t="shared" si="2"/>
        <v/>
      </c>
      <c r="N58" s="144" t="str">
        <f t="shared" si="3"/>
        <v/>
      </c>
      <c r="O58" s="145" t="str">
        <f t="shared" si="4"/>
        <v/>
      </c>
      <c r="P58" s="137" t="str">
        <f t="shared" si="5"/>
        <v/>
      </c>
      <c r="Q58" s="137" t="str">
        <f t="shared" si="6"/>
        <v/>
      </c>
      <c r="R58" s="137" t="str">
        <f t="shared" si="7"/>
        <v/>
      </c>
      <c r="S58" s="137" t="str">
        <f t="shared" si="8"/>
        <v/>
      </c>
      <c r="T58" s="137" t="str">
        <f t="shared" si="9"/>
        <v/>
      </c>
      <c r="U58" s="137" t="str">
        <f t="shared" si="10"/>
        <v/>
      </c>
      <c r="V58" s="146" t="str">
        <f t="shared" si="11"/>
        <v/>
      </c>
      <c r="W58" s="147" t="str">
        <f t="shared" si="12"/>
        <v/>
      </c>
      <c r="X58" s="17">
        <f t="shared" si="13"/>
        <v>0</v>
      </c>
    </row>
    <row r="59" spans="1:24" ht="12.75" hidden="1" customHeight="1">
      <c r="A59" s="130"/>
      <c r="B59" s="4"/>
      <c r="C59" s="98"/>
      <c r="D59" s="104"/>
      <c r="E59" s="131"/>
      <c r="F59" s="131"/>
      <c r="G59" s="132"/>
      <c r="H59" s="148"/>
      <c r="I59" s="149"/>
      <c r="J59" s="113"/>
      <c r="K59" s="113"/>
      <c r="L59" s="149"/>
      <c r="M59" s="137" t="str">
        <f t="shared" si="2"/>
        <v/>
      </c>
      <c r="N59" s="144" t="str">
        <f t="shared" si="3"/>
        <v/>
      </c>
      <c r="O59" s="145" t="str">
        <f t="shared" si="4"/>
        <v/>
      </c>
      <c r="P59" s="137" t="str">
        <f t="shared" si="5"/>
        <v/>
      </c>
      <c r="Q59" s="137" t="str">
        <f t="shared" si="6"/>
        <v/>
      </c>
      <c r="R59" s="137" t="str">
        <f t="shared" si="7"/>
        <v/>
      </c>
      <c r="S59" s="137" t="str">
        <f t="shared" si="8"/>
        <v/>
      </c>
      <c r="T59" s="137" t="str">
        <f t="shared" si="9"/>
        <v/>
      </c>
      <c r="U59" s="137" t="str">
        <f t="shared" si="10"/>
        <v/>
      </c>
      <c r="V59" s="146" t="str">
        <f t="shared" si="11"/>
        <v/>
      </c>
      <c r="W59" s="147" t="str">
        <f t="shared" si="12"/>
        <v/>
      </c>
      <c r="X59" s="17">
        <f t="shared" si="13"/>
        <v>0</v>
      </c>
    </row>
    <row r="60" spans="1:24" ht="12.75" hidden="1" customHeight="1">
      <c r="A60" s="130"/>
      <c r="B60" s="4"/>
      <c r="C60" s="98"/>
      <c r="D60" s="104"/>
      <c r="E60" s="131"/>
      <c r="F60" s="131"/>
      <c r="G60" s="132"/>
      <c r="H60" s="148"/>
      <c r="I60" s="149"/>
      <c r="J60" s="113"/>
      <c r="K60" s="113"/>
      <c r="L60" s="149"/>
      <c r="M60" s="137" t="str">
        <f t="shared" si="2"/>
        <v/>
      </c>
      <c r="N60" s="144" t="str">
        <f t="shared" si="3"/>
        <v/>
      </c>
      <c r="O60" s="145" t="str">
        <f t="shared" si="4"/>
        <v/>
      </c>
      <c r="P60" s="137" t="str">
        <f t="shared" si="5"/>
        <v/>
      </c>
      <c r="Q60" s="137" t="str">
        <f t="shared" si="6"/>
        <v/>
      </c>
      <c r="R60" s="137" t="str">
        <f t="shared" si="7"/>
        <v/>
      </c>
      <c r="S60" s="137" t="str">
        <f t="shared" si="8"/>
        <v/>
      </c>
      <c r="T60" s="137" t="str">
        <f t="shared" si="9"/>
        <v/>
      </c>
      <c r="U60" s="137" t="str">
        <f t="shared" si="10"/>
        <v/>
      </c>
      <c r="V60" s="146" t="str">
        <f t="shared" si="11"/>
        <v/>
      </c>
      <c r="W60" s="147" t="str">
        <f t="shared" si="12"/>
        <v/>
      </c>
      <c r="X60" s="17">
        <f t="shared" si="13"/>
        <v>0</v>
      </c>
    </row>
    <row r="61" spans="1:24" ht="12.75" hidden="1" customHeight="1">
      <c r="A61" s="130"/>
      <c r="B61" s="4"/>
      <c r="C61" s="98"/>
      <c r="D61" s="104"/>
      <c r="E61" s="131"/>
      <c r="F61" s="131"/>
      <c r="G61" s="132"/>
      <c r="H61" s="148"/>
      <c r="I61" s="149"/>
      <c r="J61" s="113"/>
      <c r="K61" s="113"/>
      <c r="L61" s="149"/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 t="s">
        <v>319</v>
      </c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 t="s">
        <v>319</v>
      </c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 t="s">
        <v>319</v>
      </c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 t="s">
        <v>319</v>
      </c>
      <c r="B81" s="4" t="s">
        <v>319</v>
      </c>
      <c r="C81" s="98" t="s">
        <v>319</v>
      </c>
      <c r="D81" s="104" t="s">
        <v>319</v>
      </c>
      <c r="E81" s="131" t="s">
        <v>319</v>
      </c>
      <c r="F81" s="131" t="s">
        <v>319</v>
      </c>
      <c r="G81" s="132" t="s">
        <v>319</v>
      </c>
      <c r="H81" s="148" t="s">
        <v>319</v>
      </c>
      <c r="I81" s="149" t="s">
        <v>319</v>
      </c>
      <c r="J81" s="113" t="s">
        <v>319</v>
      </c>
      <c r="K81" s="113" t="s">
        <v>319</v>
      </c>
      <c r="L81" s="149" t="s">
        <v>319</v>
      </c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228</v>
      </c>
      <c r="E82" s="152">
        <f>SUMPRODUCT($D52:$D81,E52:E81)/$D82</f>
        <v>1200.5</v>
      </c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976.36842105263156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976.36842105263156</v>
      </c>
      <c r="N82" s="138">
        <f t="shared" si="14"/>
        <v>1.0795264091612613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-11</v>
      </c>
      <c r="U82" s="155">
        <f t="shared" si="14"/>
        <v>0</v>
      </c>
      <c r="V82" s="141">
        <f t="shared" si="14"/>
        <v>925.36842105263156</v>
      </c>
      <c r="W82" s="142">
        <f t="shared" si="14"/>
        <v>1.0283800338648739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12</v>
      </c>
      <c r="G87" s="131">
        <f t="shared" ref="G87:G92" si="16">IFERROR(SUMPRODUCT($E$52:$E$81,$D$52:$D$81,--($A$52:$A$81=$A87)/$F87),0)</f>
        <v>432</v>
      </c>
      <c r="H87" s="157" t="str">
        <f>IF(COUNTIFS($A$52:$A$81,A87,$H$52:$H$81,"Yes")=0,"N/A",IF(COUNTIFS($A$52:$A$81,A87,$H$52:$H$81,"Yes")&gt;0,"Yes","No"))</f>
        <v>Yes</v>
      </c>
      <c r="I87" s="158">
        <f t="shared" ref="I87:W92" si="17">IFERROR(SUMPRODUCT(I$52:I$81,$D$52:$D$81,--($A$52:$A$81=$A87)/$F87),0)</f>
        <v>1379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1379</v>
      </c>
      <c r="N87" s="84">
        <f t="shared" si="17"/>
        <v>3.1921296296296298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-40</v>
      </c>
      <c r="T87" s="14">
        <f t="shared" si="17"/>
        <v>-11</v>
      </c>
      <c r="U87" s="14">
        <f t="shared" si="17"/>
        <v>0</v>
      </c>
      <c r="V87" s="86">
        <f t="shared" si="17"/>
        <v>1328</v>
      </c>
      <c r="W87" s="15">
        <f t="shared" si="17"/>
        <v>3.0740740740740735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30</v>
      </c>
      <c r="G88" s="131">
        <f t="shared" si="16"/>
        <v>557</v>
      </c>
      <c r="H88" s="157" t="str">
        <f t="shared" ref="H88:H92" si="18">IF(COUNTIFS($A$52:$A$81,A88,$H$52:$H$81,"Yes")=0,"N/A",IF(COUNTIFS($A$52:$A$81,A88,$H$52:$H$81,"Yes")&gt;0,"Yes","No"))</f>
        <v>Yes</v>
      </c>
      <c r="I88" s="158">
        <f t="shared" si="17"/>
        <v>1429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1429</v>
      </c>
      <c r="N88" s="84">
        <f t="shared" si="17"/>
        <v>2.5655296229802516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-40</v>
      </c>
      <c r="T88" s="14">
        <f t="shared" si="17"/>
        <v>-11</v>
      </c>
      <c r="U88" s="14">
        <f t="shared" si="17"/>
        <v>0</v>
      </c>
      <c r="V88" s="86">
        <f t="shared" si="17"/>
        <v>1378</v>
      </c>
      <c r="W88" s="15">
        <f t="shared" si="17"/>
        <v>2.4739676840215439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66</v>
      </c>
      <c r="G89" s="131">
        <f t="shared" si="16"/>
        <v>922</v>
      </c>
      <c r="H89" s="157" t="str">
        <f t="shared" si="18"/>
        <v>Yes</v>
      </c>
      <c r="I89" s="158">
        <f t="shared" si="17"/>
        <v>939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939</v>
      </c>
      <c r="N89" s="84">
        <f t="shared" si="17"/>
        <v>1.0184381778741864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-11</v>
      </c>
      <c r="U89" s="14">
        <f t="shared" si="17"/>
        <v>0</v>
      </c>
      <c r="V89" s="86">
        <f t="shared" si="17"/>
        <v>888</v>
      </c>
      <c r="W89" s="15">
        <f t="shared" si="17"/>
        <v>0.96312364425162689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0</v>
      </c>
      <c r="G90" s="131">
        <f t="shared" si="16"/>
        <v>0</v>
      </c>
      <c r="H90" s="157" t="str">
        <f t="shared" si="18"/>
        <v>N/A</v>
      </c>
      <c r="I90" s="158">
        <f t="shared" si="17"/>
        <v>0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0</v>
      </c>
      <c r="N90" s="84">
        <f t="shared" si="17"/>
        <v>0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0</v>
      </c>
      <c r="T90" s="14">
        <f t="shared" si="17"/>
        <v>0</v>
      </c>
      <c r="U90" s="14">
        <f t="shared" si="17"/>
        <v>0</v>
      </c>
      <c r="V90" s="86">
        <f t="shared" si="17"/>
        <v>0</v>
      </c>
      <c r="W90" s="15">
        <f t="shared" si="17"/>
        <v>0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120</v>
      </c>
      <c r="G91" s="131">
        <f t="shared" si="16"/>
        <v>1591.4</v>
      </c>
      <c r="H91" s="157" t="str">
        <f t="shared" si="18"/>
        <v>Yes</v>
      </c>
      <c r="I91" s="158">
        <f t="shared" si="17"/>
        <v>843.5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843.5</v>
      </c>
      <c r="N91" s="84">
        <f t="shared" si="17"/>
        <v>0.5303638108675679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</v>
      </c>
      <c r="T91" s="14">
        <f t="shared" si="17"/>
        <v>-11</v>
      </c>
      <c r="U91" s="14">
        <f t="shared" si="17"/>
        <v>0</v>
      </c>
      <c r="V91" s="86">
        <f t="shared" si="17"/>
        <v>792.5</v>
      </c>
      <c r="W91" s="15">
        <f t="shared" si="17"/>
        <v>0.49830473159207245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228</v>
      </c>
      <c r="G93" s="152">
        <f>SUMPRODUCT(G87:G92,$F87:$F92)/$F93</f>
        <v>1200.5</v>
      </c>
      <c r="H93" s="153" t="str">
        <f>IF(COUNTIF(H87:H92,"yes")&gt;0,"Yes","No")</f>
        <v>Yes</v>
      </c>
      <c r="I93" s="154">
        <f>SUMPRODUCT(I87:I92,$F87:$F92)/$F93</f>
        <v>976.36842105263156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976.36842105263156</v>
      </c>
      <c r="N93" s="138">
        <f t="shared" si="19"/>
        <v>1.0795264091612613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-11</v>
      </c>
      <c r="U93" s="155">
        <f t="shared" si="19"/>
        <v>0</v>
      </c>
      <c r="V93" s="141">
        <f t="shared" si="19"/>
        <v>925.36842105263156</v>
      </c>
      <c r="W93" s="142">
        <f t="shared" si="19"/>
        <v>1.0283800338648739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w6SvcCZ0zKgglQm8y1kqSOB4HCYi7UetDXSqCiBCFi7ouYMYABhlJ3qF2eLCafE2Zdl8NZjS3BBq/8xGSykIJg==" saltValue="OjNVp0PVbkKD1k4d9bpCDA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decimal" allowBlank="1" showInputMessage="1" showErrorMessage="1" sqref="B22" xr:uid="{00000000-0002-0000-0C00-000000000000}">
      <formula1>0</formula1>
      <formula2>100</formula2>
    </dataValidation>
    <dataValidation type="list" allowBlank="1" showInputMessage="1" showErrorMessage="1" sqref="S38:T44" xr:uid="{00000000-0002-0000-0C00-000001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list" allowBlank="1" showInputMessage="1" showErrorMessage="1" sqref="T45" xr:uid="{00000000-0002-0000-0C00-000002000000}">
      <formula1>"10:00-5:00 PM,10:00-6:00 PM,9:00-6:00 PM,9:00-5:00 PM,12:00-5:00 PM"</formula1>
    </dataValidation>
    <dataValidation type="list" allowBlank="1" showInputMessage="1" showErrorMessage="1" sqref="B21" xr:uid="{00000000-0002-0000-0C00-000003000000}">
      <formula1>"Saturday-Friday,Sunday-Monday,Monday-Sunday"</formula1>
    </dataValidation>
    <dataValidation type="list" allowBlank="1" showInputMessage="1" showErrorMessage="1" sqref="B12" xr:uid="{00000000-0002-0000-0C00-000004000000}">
      <formula1>"New Construction,Operational,Undergoing Renovations"</formula1>
    </dataValidation>
    <dataValidation type="list" allowBlank="1" showInputMessage="1" showErrorMessage="1" sqref="N34:N36 N38:N42" xr:uid="{00000000-0002-0000-0C00-000005000000}">
      <formula1>"Per Bed,Per Unit"</formula1>
    </dataValidation>
    <dataValidation type="list" allowBlank="1" showInputMessage="1" showErrorMessage="1" sqref="B11" xr:uid="{00000000-0002-0000-0C00-000006000000}">
      <formula1>"Student,Conventional,Affordable,Innovative"</formula1>
    </dataValidation>
    <dataValidation type="list" allowBlank="1" showInputMessage="1" showErrorMessage="1" sqref="B13" xr:uid="{00000000-0002-0000-0C00-000007000000}">
      <formula1>"High-Rise,Mid-Rise,Wrap,Garden,Cottage,SFR"</formula1>
    </dataValidation>
    <dataValidation type="list" allowBlank="1" showInputMessage="1" showErrorMessage="1" sqref="H4 N4" xr:uid="{00000000-0002-0000-0C00-000008000000}">
      <formula1>"1,2,3,4,5,N/A"</formula1>
    </dataValidation>
    <dataValidation type="list" allowBlank="1" showInputMessage="1" showErrorMessage="1" sqref="AB19 N18 N23 K34:L36 R18 H5:H35 B37 G48 K38:K42 B34 F39:G47 AB17 H52:H81" xr:uid="{00000000-0002-0000-0C00-000009000000}">
      <formula1>"Yes,No"</formula1>
    </dataValidation>
    <dataValidation type="whole" allowBlank="1" showInputMessage="1" showErrorMessage="1" sqref="L38:L42 S18" xr:uid="{00000000-0002-0000-0C00-00000A000000}">
      <formula1>0</formula1>
      <formula2>1000</formula2>
    </dataValidation>
    <dataValidation type="list" allowBlank="1" showInputMessage="1" showErrorMessage="1" sqref="B15" xr:uid="{00000000-0002-0000-0C00-00000B000000}">
      <formula1>"Subject Property,Direct,Indirect"</formula1>
    </dataValidation>
    <dataValidation type="list" allowBlank="1" showInputMessage="1" showErrorMessage="1" sqref="N6:N16" xr:uid="{00000000-0002-0000-0C00-00000C000000}">
      <formula1>"Yes,No,Varies"</formula1>
    </dataValidation>
    <dataValidation type="whole" operator="greaterThanOrEqual" allowBlank="1" showInputMessage="1" showErrorMessage="1" sqref="B42:B43 N48 B35 B38 B45:B47" xr:uid="{00000000-0002-0000-0C00-00000D000000}">
      <formula1>0</formula1>
    </dataValidation>
    <dataValidation type="date" allowBlank="1" showInputMessage="1" showErrorMessage="1" errorTitle="Invalid Date" error="The date must fall within this week." sqref="B32:C32 B31" xr:uid="{00000000-0002-0000-0C00-00000E000000}">
      <formula1>TODAY()-5</formula1>
      <formula2>TODAY()</formula2>
    </dataValidation>
    <dataValidation type="list" allowBlank="1" showInputMessage="1" showErrorMessage="1" sqref="B14" xr:uid="{00000000-0002-0000-0C00-00000F000000}">
      <formula1>"1,2,3,4,5"</formula1>
    </dataValidation>
    <dataValidation type="whole" allowBlank="1" showInputMessage="1" showErrorMessage="1" sqref="I52:M82" xr:uid="{00000000-0002-0000-0C00-000010000000}">
      <formula1>0</formula1>
      <formula2>3000</formula2>
    </dataValidation>
    <dataValidation type="decimal" allowBlank="1" showInputMessage="1" showErrorMessage="1" sqref="B26" xr:uid="{00000000-0002-0000-0C00-000011000000}">
      <formula1>0</formula1>
      <formula2>1.2</formula2>
    </dataValidation>
    <dataValidation type="decimal" allowBlank="1" showInputMessage="1" showErrorMessage="1" sqref="B28:B30" xr:uid="{00000000-0002-0000-0C00-000012000000}">
      <formula1>0</formula1>
      <formula2>3000</formula2>
    </dataValidation>
    <dataValidation operator="greaterThanOrEqual" allowBlank="1" showInputMessage="1" showErrorMessage="1" sqref="B44" xr:uid="{00000000-0002-0000-0C00-000013000000}"/>
    <dataValidation type="list" allowBlank="1" showInputMessage="1" showErrorMessage="1" sqref="Q38:R44" xr:uid="{00000000-0002-0000-0C00-000014000000}">
      <formula1>"Monday,Tuesday,Wednesday,Thursday,Friday,Saturday,Sunday"</formula1>
    </dataValidation>
  </dataValidations>
  <pageMargins left="0.25" right="0.25" top="0.75" bottom="0.75" header="0.3" footer="0.3"/>
  <pageSetup scale="55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4">
    <tabColor theme="0" tint="-0.14999847407452621"/>
    <pageSetUpPr fitToPage="1"/>
  </sheetPr>
  <dimension ref="A1:AB263"/>
  <sheetViews>
    <sheetView showGridLines="0" zoomScaleNormal="100" zoomScaleSheetLayoutView="80" workbookViewId="0">
      <pane ySplit="2" topLeftCell="A11" activePane="bottomLeft" state="frozen"/>
      <selection activeCell="F11" sqref="F11"/>
      <selection pane="bottomLeft" activeCell="B32" sqref="B32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 xml:space="preserve">Property Detail: Hill Place 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6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25</v>
      </c>
      <c r="C4" s="98"/>
      <c r="D4" s="98"/>
      <c r="E4" s="273" t="s">
        <v>120</v>
      </c>
      <c r="F4" s="99"/>
      <c r="G4" s="4"/>
      <c r="H4" s="274">
        <v>3</v>
      </c>
      <c r="I4" s="4"/>
      <c r="J4" s="273" t="s">
        <v>121</v>
      </c>
      <c r="K4" s="99"/>
      <c r="L4" s="4"/>
      <c r="M4" s="100"/>
      <c r="N4" s="274">
        <v>3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380</v>
      </c>
      <c r="C5" s="98"/>
      <c r="D5" s="98"/>
      <c r="E5" s="275" t="s">
        <v>123</v>
      </c>
      <c r="F5" s="4"/>
      <c r="G5" s="4"/>
      <c r="H5" s="276" t="s">
        <v>112</v>
      </c>
      <c r="I5" s="4"/>
      <c r="J5" s="275" t="s">
        <v>124</v>
      </c>
      <c r="K5" s="4"/>
      <c r="L5" s="4"/>
      <c r="M5" s="4"/>
      <c r="N5" s="299">
        <v>3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112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381</v>
      </c>
      <c r="C7" s="102"/>
      <c r="D7" s="98"/>
      <c r="E7" s="277" t="s">
        <v>128</v>
      </c>
      <c r="H7" s="276" t="s">
        <v>207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 t="s">
        <v>382</v>
      </c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383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112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383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207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207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112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332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3</v>
      </c>
      <c r="C14" s="104"/>
      <c r="D14" s="105"/>
      <c r="E14" s="275" t="s">
        <v>148</v>
      </c>
      <c r="F14" s="4"/>
      <c r="G14" s="4"/>
      <c r="H14" s="276" t="s">
        <v>112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207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2009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159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207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/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0.8569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45566</v>
      </c>
      <c r="C23" s="32"/>
      <c r="D23" s="98"/>
      <c r="E23" s="273" t="s">
        <v>175</v>
      </c>
      <c r="F23" s="99"/>
      <c r="G23" s="4"/>
      <c r="H23" s="276" t="s">
        <v>207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45566</v>
      </c>
      <c r="C24" s="108"/>
      <c r="D24" s="98"/>
      <c r="E24" s="275" t="s">
        <v>176</v>
      </c>
      <c r="F24" s="4"/>
      <c r="G24" s="4"/>
      <c r="H24" s="276" t="s">
        <v>207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0.995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0.82379999999999998</v>
      </c>
      <c r="C26" s="108"/>
      <c r="D26" s="98"/>
      <c r="E26" s="275" t="s">
        <v>181</v>
      </c>
      <c r="F26" s="4"/>
      <c r="G26" s="4"/>
      <c r="H26" s="276" t="s">
        <v>207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0.77500000000000002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248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397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10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45719</v>
      </c>
      <c r="C31" s="114"/>
      <c r="D31" s="1"/>
      <c r="E31" s="275" t="s">
        <v>197</v>
      </c>
      <c r="F31" s="4"/>
      <c r="G31" s="4"/>
      <c r="H31" s="276" t="s">
        <v>112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0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112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40</v>
      </c>
      <c r="I41" s="17">
        <f t="shared" si="1"/>
        <v>0</v>
      </c>
      <c r="J41" s="277" t="s">
        <v>232</v>
      </c>
      <c r="K41" s="110" t="s">
        <v>112</v>
      </c>
      <c r="L41" s="115">
        <v>10</v>
      </c>
      <c r="M41" s="115"/>
      <c r="N41" s="304" t="s">
        <v>94</v>
      </c>
      <c r="O41" s="179">
        <f>IF($K41="No",$L41,-1 * $L41)</f>
        <v>-10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160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0</v>
      </c>
      <c r="I42" s="17">
        <f t="shared" si="1"/>
        <v>0</v>
      </c>
      <c r="J42" s="305" t="s">
        <v>236</v>
      </c>
      <c r="K42" s="297" t="s">
        <v>207</v>
      </c>
      <c r="L42" s="306">
        <v>0</v>
      </c>
      <c r="M42" s="306"/>
      <c r="N42" s="307" t="s">
        <v>94</v>
      </c>
      <c r="O42" s="179">
        <f>IF($K42="No",$L42, IF($L42 = 0, -5, -1 * $L42))</f>
        <v>0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 t="s">
        <v>335</v>
      </c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/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300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30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106</v>
      </c>
      <c r="B52" s="4" t="s">
        <v>384</v>
      </c>
      <c r="C52" s="98" t="s">
        <v>319</v>
      </c>
      <c r="D52" s="104">
        <v>48</v>
      </c>
      <c r="E52" s="131">
        <v>545</v>
      </c>
      <c r="F52" s="131">
        <v>1</v>
      </c>
      <c r="G52" s="132">
        <v>1</v>
      </c>
      <c r="H52" s="133" t="s">
        <v>112</v>
      </c>
      <c r="I52" s="134">
        <v>1440</v>
      </c>
      <c r="J52" s="135">
        <v>0</v>
      </c>
      <c r="K52" s="135">
        <v>0</v>
      </c>
      <c r="L52" s="136">
        <v>0</v>
      </c>
      <c r="M52" s="137">
        <f>IF($X52 = 1, $I52-J52/12-K52/12-L52,"")</f>
        <v>1440</v>
      </c>
      <c r="N52" s="138">
        <f>IF($X52 = 1,$M52/($E52),"")</f>
        <v>2.6422018348623855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-15</v>
      </c>
      <c r="U52" s="137">
        <f>IF($X52 = 1,$I$43,"")</f>
        <v>0</v>
      </c>
      <c r="V52" s="141">
        <f>IF($X52 = 1,M52+SUM(O52:U52),"")</f>
        <v>1385</v>
      </c>
      <c r="W52" s="142">
        <f>IF($X52 = 1,$V52/$E52,"")</f>
        <v>2.5412844036697249</v>
      </c>
      <c r="X52" s="17">
        <f>IF(AND(A52&lt;&gt;"", E52 &gt; 0, F52 &lt;&gt; ""),  1, 0 )</f>
        <v>1</v>
      </c>
    </row>
    <row r="53" spans="1:24" ht="12.75" customHeight="1">
      <c r="A53" s="130" t="s">
        <v>107</v>
      </c>
      <c r="B53" s="4" t="s">
        <v>369</v>
      </c>
      <c r="C53" s="98"/>
      <c r="D53" s="104">
        <v>42</v>
      </c>
      <c r="E53" s="131">
        <v>844</v>
      </c>
      <c r="F53" s="131">
        <v>2</v>
      </c>
      <c r="G53" s="132">
        <v>2</v>
      </c>
      <c r="H53" s="143" t="s">
        <v>112</v>
      </c>
      <c r="I53" s="136">
        <v>945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945</v>
      </c>
      <c r="N53" s="144">
        <f t="shared" ref="N53:N81" si="3">IF($X53 = 1,$M53/($E53),"")</f>
        <v>1.1196682464454977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-15</v>
      </c>
      <c r="U53" s="137">
        <f t="shared" ref="U53:U81" si="10">IF($X53 = 1,$I$43,"")</f>
        <v>0</v>
      </c>
      <c r="V53" s="146">
        <f t="shared" ref="V53:V81" si="11">IF($X53 = 1,M53+SUM(O53:U53),"")</f>
        <v>890</v>
      </c>
      <c r="W53" s="147">
        <f t="shared" ref="W53:W81" si="12">IF($X53 = 1,$V53/$E53,"")</f>
        <v>1.0545023696682465</v>
      </c>
      <c r="X53" s="17">
        <f>IF(AND(A53&lt;&gt;"", E53 &gt; 0, F53 &lt;&gt; ""),  1, 0 )</f>
        <v>1</v>
      </c>
    </row>
    <row r="54" spans="1:24" ht="12.75" customHeight="1">
      <c r="A54" s="130" t="s">
        <v>107</v>
      </c>
      <c r="B54" s="4" t="s">
        <v>385</v>
      </c>
      <c r="C54" s="98"/>
      <c r="D54" s="104">
        <v>42</v>
      </c>
      <c r="E54" s="131">
        <v>844</v>
      </c>
      <c r="F54" s="131">
        <v>2</v>
      </c>
      <c r="G54" s="132">
        <v>2</v>
      </c>
      <c r="H54" s="143" t="s">
        <v>112</v>
      </c>
      <c r="I54" s="136">
        <v>985</v>
      </c>
      <c r="J54" s="135">
        <v>0</v>
      </c>
      <c r="K54" s="135">
        <v>0</v>
      </c>
      <c r="L54" s="136">
        <v>0</v>
      </c>
      <c r="M54" s="137">
        <f t="shared" si="2"/>
        <v>985</v>
      </c>
      <c r="N54" s="144">
        <f t="shared" si="3"/>
        <v>1.1670616113744077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-15</v>
      </c>
      <c r="U54" s="137">
        <f t="shared" si="10"/>
        <v>0</v>
      </c>
      <c r="V54" s="146">
        <f t="shared" si="11"/>
        <v>930</v>
      </c>
      <c r="W54" s="147">
        <f t="shared" si="12"/>
        <v>1.1018957345971565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109</v>
      </c>
      <c r="B55" s="4" t="s">
        <v>372</v>
      </c>
      <c r="C55" s="98"/>
      <c r="D55" s="104">
        <v>78</v>
      </c>
      <c r="E55" s="131">
        <v>1348</v>
      </c>
      <c r="F55" s="131">
        <v>4</v>
      </c>
      <c r="G55" s="132">
        <v>4</v>
      </c>
      <c r="H55" s="143" t="s">
        <v>112</v>
      </c>
      <c r="I55" s="136">
        <v>865</v>
      </c>
      <c r="J55" s="135">
        <v>0</v>
      </c>
      <c r="K55" s="135">
        <v>0</v>
      </c>
      <c r="L55" s="136">
        <v>0</v>
      </c>
      <c r="M55" s="137">
        <f t="shared" si="2"/>
        <v>865</v>
      </c>
      <c r="N55" s="144">
        <f t="shared" si="3"/>
        <v>0.64169139465875369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-15</v>
      </c>
      <c r="U55" s="137">
        <f t="shared" si="10"/>
        <v>0</v>
      </c>
      <c r="V55" s="146">
        <f t="shared" si="11"/>
        <v>810</v>
      </c>
      <c r="W55" s="147">
        <f t="shared" si="12"/>
        <v>0.60089020771513357</v>
      </c>
      <c r="X55" s="17">
        <f t="shared" si="13"/>
        <v>1</v>
      </c>
    </row>
    <row r="56" spans="1:24" ht="12.75" customHeight="1">
      <c r="A56" s="130" t="s">
        <v>109</v>
      </c>
      <c r="B56" s="4" t="s">
        <v>386</v>
      </c>
      <c r="C56" s="98"/>
      <c r="D56" s="104">
        <v>78</v>
      </c>
      <c r="E56" s="131">
        <v>1348</v>
      </c>
      <c r="F56" s="131">
        <v>4</v>
      </c>
      <c r="G56" s="132">
        <v>4</v>
      </c>
      <c r="H56" s="143" t="s">
        <v>112</v>
      </c>
      <c r="I56" s="136">
        <v>865</v>
      </c>
      <c r="J56" s="135">
        <v>0</v>
      </c>
      <c r="K56" s="135">
        <v>0</v>
      </c>
      <c r="L56" s="136">
        <v>0</v>
      </c>
      <c r="M56" s="137">
        <f t="shared" si="2"/>
        <v>865</v>
      </c>
      <c r="N56" s="144">
        <f t="shared" si="3"/>
        <v>0.64169139465875369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-15</v>
      </c>
      <c r="U56" s="137">
        <f t="shared" si="10"/>
        <v>0</v>
      </c>
      <c r="V56" s="146">
        <f t="shared" si="11"/>
        <v>810</v>
      </c>
      <c r="W56" s="147">
        <f t="shared" si="12"/>
        <v>0.60089020771513357</v>
      </c>
      <c r="X56" s="17">
        <f t="shared" si="13"/>
        <v>1</v>
      </c>
    </row>
    <row r="57" spans="1:24" ht="12.75" hidden="1" customHeight="1">
      <c r="A57" s="130"/>
      <c r="B57" s="4" t="s">
        <v>387</v>
      </c>
      <c r="C57" s="98"/>
      <c r="D57" s="104"/>
      <c r="E57" s="131"/>
      <c r="F57" s="131"/>
      <c r="G57" s="132"/>
      <c r="H57" s="148"/>
      <c r="I57" s="149"/>
      <c r="J57" s="113">
        <v>0</v>
      </c>
      <c r="K57" s="113">
        <v>0</v>
      </c>
      <c r="L57" s="149">
        <v>0</v>
      </c>
      <c r="M57" s="137" t="str">
        <f t="shared" si="2"/>
        <v/>
      </c>
      <c r="N57" s="144" t="str">
        <f t="shared" si="3"/>
        <v/>
      </c>
      <c r="O57" s="145" t="str">
        <f t="shared" si="4"/>
        <v/>
      </c>
      <c r="P57" s="137" t="str">
        <f t="shared" si="5"/>
        <v/>
      </c>
      <c r="Q57" s="137" t="str">
        <f t="shared" si="6"/>
        <v/>
      </c>
      <c r="R57" s="137" t="str">
        <f t="shared" si="7"/>
        <v/>
      </c>
      <c r="S57" s="137" t="str">
        <f t="shared" si="8"/>
        <v/>
      </c>
      <c r="T57" s="137" t="str">
        <f t="shared" si="9"/>
        <v/>
      </c>
      <c r="U57" s="137" t="str">
        <f t="shared" si="10"/>
        <v/>
      </c>
      <c r="V57" s="146" t="str">
        <f t="shared" si="11"/>
        <v/>
      </c>
      <c r="W57" s="147" t="str">
        <f t="shared" si="12"/>
        <v/>
      </c>
      <c r="X57" s="17">
        <f t="shared" si="13"/>
        <v>0</v>
      </c>
    </row>
    <row r="58" spans="1:24" ht="12.75" hidden="1" customHeight="1">
      <c r="A58" s="130"/>
      <c r="B58" s="4" t="s">
        <v>369</v>
      </c>
      <c r="C58" s="98"/>
      <c r="D58" s="104"/>
      <c r="E58" s="131"/>
      <c r="F58" s="131"/>
      <c r="G58" s="132"/>
      <c r="H58" s="148"/>
      <c r="I58" s="149"/>
      <c r="J58" s="113">
        <v>0</v>
      </c>
      <c r="K58" s="113">
        <v>0</v>
      </c>
      <c r="L58" s="149">
        <v>0</v>
      </c>
      <c r="M58" s="137" t="str">
        <f t="shared" si="2"/>
        <v/>
      </c>
      <c r="N58" s="144" t="str">
        <f t="shared" si="3"/>
        <v/>
      </c>
      <c r="O58" s="145" t="str">
        <f t="shared" si="4"/>
        <v/>
      </c>
      <c r="P58" s="137" t="str">
        <f t="shared" si="5"/>
        <v/>
      </c>
      <c r="Q58" s="137" t="str">
        <f t="shared" si="6"/>
        <v/>
      </c>
      <c r="R58" s="137" t="str">
        <f t="shared" si="7"/>
        <v/>
      </c>
      <c r="S58" s="137" t="str">
        <f t="shared" si="8"/>
        <v/>
      </c>
      <c r="T58" s="137" t="str">
        <f t="shared" si="9"/>
        <v/>
      </c>
      <c r="U58" s="137" t="str">
        <f t="shared" si="10"/>
        <v/>
      </c>
      <c r="V58" s="146" t="str">
        <f t="shared" si="11"/>
        <v/>
      </c>
      <c r="W58" s="147" t="str">
        <f t="shared" si="12"/>
        <v/>
      </c>
      <c r="X58" s="17">
        <f t="shared" si="13"/>
        <v>0</v>
      </c>
    </row>
    <row r="59" spans="1:24" ht="12.75" hidden="1" customHeight="1">
      <c r="A59" s="130"/>
      <c r="B59" s="4" t="s">
        <v>385</v>
      </c>
      <c r="C59" s="98"/>
      <c r="D59" s="104"/>
      <c r="E59" s="131"/>
      <c r="F59" s="131"/>
      <c r="G59" s="132"/>
      <c r="H59" s="148"/>
      <c r="I59" s="149"/>
      <c r="J59" s="113">
        <v>0</v>
      </c>
      <c r="K59" s="113">
        <v>0</v>
      </c>
      <c r="L59" s="149">
        <v>0</v>
      </c>
      <c r="M59" s="137" t="str">
        <f t="shared" si="2"/>
        <v/>
      </c>
      <c r="N59" s="144" t="str">
        <f t="shared" si="3"/>
        <v/>
      </c>
      <c r="O59" s="145" t="str">
        <f t="shared" si="4"/>
        <v/>
      </c>
      <c r="P59" s="137" t="str">
        <f t="shared" si="5"/>
        <v/>
      </c>
      <c r="Q59" s="137" t="str">
        <f t="shared" si="6"/>
        <v/>
      </c>
      <c r="R59" s="137" t="str">
        <f t="shared" si="7"/>
        <v/>
      </c>
      <c r="S59" s="137" t="str">
        <f t="shared" si="8"/>
        <v/>
      </c>
      <c r="T59" s="137" t="str">
        <f t="shared" si="9"/>
        <v/>
      </c>
      <c r="U59" s="137" t="str">
        <f t="shared" si="10"/>
        <v/>
      </c>
      <c r="V59" s="146" t="str">
        <f t="shared" si="11"/>
        <v/>
      </c>
      <c r="W59" s="147" t="str">
        <f t="shared" si="12"/>
        <v/>
      </c>
      <c r="X59" s="17">
        <f t="shared" si="13"/>
        <v>0</v>
      </c>
    </row>
    <row r="60" spans="1:24" ht="12.75" hidden="1" customHeight="1">
      <c r="A60" s="130"/>
      <c r="B60" s="4" t="s">
        <v>372</v>
      </c>
      <c r="C60" s="98"/>
      <c r="D60" s="104"/>
      <c r="E60" s="131"/>
      <c r="F60" s="131"/>
      <c r="G60" s="132"/>
      <c r="H60" s="148"/>
      <c r="I60" s="149"/>
      <c r="J60" s="113">
        <v>0</v>
      </c>
      <c r="K60" s="113">
        <v>0</v>
      </c>
      <c r="L60" s="149">
        <v>0</v>
      </c>
      <c r="M60" s="137" t="str">
        <f t="shared" si="2"/>
        <v/>
      </c>
      <c r="N60" s="144" t="str">
        <f t="shared" si="3"/>
        <v/>
      </c>
      <c r="O60" s="145" t="str">
        <f t="shared" si="4"/>
        <v/>
      </c>
      <c r="P60" s="137" t="str">
        <f t="shared" si="5"/>
        <v/>
      </c>
      <c r="Q60" s="137" t="str">
        <f t="shared" si="6"/>
        <v/>
      </c>
      <c r="R60" s="137" t="str">
        <f t="shared" si="7"/>
        <v/>
      </c>
      <c r="S60" s="137" t="str">
        <f t="shared" si="8"/>
        <v/>
      </c>
      <c r="T60" s="137" t="str">
        <f t="shared" si="9"/>
        <v/>
      </c>
      <c r="U60" s="137" t="str">
        <f t="shared" si="10"/>
        <v/>
      </c>
      <c r="V60" s="146" t="str">
        <f t="shared" si="11"/>
        <v/>
      </c>
      <c r="W60" s="147" t="str">
        <f t="shared" si="12"/>
        <v/>
      </c>
      <c r="X60" s="17">
        <f t="shared" si="13"/>
        <v>0</v>
      </c>
    </row>
    <row r="61" spans="1:24" ht="12.75" hidden="1" customHeight="1">
      <c r="A61" s="130"/>
      <c r="B61" s="4" t="s">
        <v>386</v>
      </c>
      <c r="C61" s="98"/>
      <c r="D61" s="104"/>
      <c r="E61" s="131"/>
      <c r="F61" s="131"/>
      <c r="G61" s="132"/>
      <c r="H61" s="148"/>
      <c r="I61" s="149"/>
      <c r="J61" s="113">
        <v>0</v>
      </c>
      <c r="K61" s="113">
        <v>0</v>
      </c>
      <c r="L61" s="149">
        <v>0</v>
      </c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/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/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/>
      <c r="B81" s="4"/>
      <c r="C81" s="98"/>
      <c r="D81" s="104"/>
      <c r="E81" s="131"/>
      <c r="F81" s="131"/>
      <c r="G81" s="132"/>
      <c r="H81" s="148"/>
      <c r="I81" s="149"/>
      <c r="J81" s="113"/>
      <c r="K81" s="113"/>
      <c r="L81" s="149"/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288</v>
      </c>
      <c r="E82" s="152">
        <f>SUMPRODUCT($D52:$D81,E52:E81)/$D82</f>
        <v>1067.1666666666667</v>
      </c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990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990</v>
      </c>
      <c r="N82" s="138">
        <f t="shared" si="14"/>
        <v>1.1214312488492919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-15</v>
      </c>
      <c r="U82" s="155">
        <f t="shared" si="14"/>
        <v>0</v>
      </c>
      <c r="V82" s="141">
        <f t="shared" si="14"/>
        <v>935</v>
      </c>
      <c r="W82" s="142">
        <f t="shared" si="14"/>
        <v>1.0635043199960228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0</v>
      </c>
      <c r="G87" s="131">
        <f t="shared" ref="G87:G92" si="16">IFERROR(SUMPRODUCT($E$52:$E$81,$D$52:$D$81,--($A$52:$A$81=$A87)/$F87),0)</f>
        <v>0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0</v>
      </c>
      <c r="N87" s="84">
        <f t="shared" si="17"/>
        <v>0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0</v>
      </c>
      <c r="T87" s="14">
        <f t="shared" si="17"/>
        <v>0</v>
      </c>
      <c r="U87" s="14">
        <f t="shared" si="17"/>
        <v>0</v>
      </c>
      <c r="V87" s="86">
        <f t="shared" si="17"/>
        <v>0</v>
      </c>
      <c r="W87" s="15">
        <f t="shared" si="17"/>
        <v>0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48</v>
      </c>
      <c r="G88" s="131">
        <f t="shared" si="16"/>
        <v>545</v>
      </c>
      <c r="H88" s="157" t="str">
        <f t="shared" ref="H88:H92" si="18">IF(COUNTIFS($A$52:$A$81,A88,$H$52:$H$81,"Yes")=0,"N/A",IF(COUNTIFS($A$52:$A$81,A88,$H$52:$H$81,"Yes")&gt;0,"Yes","No"))</f>
        <v>Yes</v>
      </c>
      <c r="I88" s="158">
        <f t="shared" si="17"/>
        <v>1440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1440</v>
      </c>
      <c r="N88" s="84">
        <f t="shared" si="17"/>
        <v>2.6422018348623855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-40</v>
      </c>
      <c r="T88" s="14">
        <f t="shared" si="17"/>
        <v>-15</v>
      </c>
      <c r="U88" s="14">
        <f t="shared" si="17"/>
        <v>0</v>
      </c>
      <c r="V88" s="86">
        <f t="shared" si="17"/>
        <v>1385</v>
      </c>
      <c r="W88" s="15">
        <f t="shared" si="17"/>
        <v>2.5412844036697249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84</v>
      </c>
      <c r="G89" s="131">
        <f t="shared" si="16"/>
        <v>844</v>
      </c>
      <c r="H89" s="157" t="str">
        <f t="shared" si="18"/>
        <v>Yes</v>
      </c>
      <c r="I89" s="158">
        <f t="shared" si="17"/>
        <v>965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965</v>
      </c>
      <c r="N89" s="84">
        <f t="shared" si="17"/>
        <v>1.1433649289099526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-15</v>
      </c>
      <c r="U89" s="14">
        <f t="shared" si="17"/>
        <v>0</v>
      </c>
      <c r="V89" s="86">
        <f t="shared" si="17"/>
        <v>910</v>
      </c>
      <c r="W89" s="15">
        <f t="shared" si="17"/>
        <v>1.0781990521327014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0</v>
      </c>
      <c r="G90" s="131">
        <f t="shared" si="16"/>
        <v>0</v>
      </c>
      <c r="H90" s="157" t="str">
        <f t="shared" si="18"/>
        <v>N/A</v>
      </c>
      <c r="I90" s="158">
        <f t="shared" si="17"/>
        <v>0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0</v>
      </c>
      <c r="N90" s="84">
        <f t="shared" si="17"/>
        <v>0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0</v>
      </c>
      <c r="T90" s="14">
        <f t="shared" si="17"/>
        <v>0</v>
      </c>
      <c r="U90" s="14">
        <f t="shared" si="17"/>
        <v>0</v>
      </c>
      <c r="V90" s="86">
        <f t="shared" si="17"/>
        <v>0</v>
      </c>
      <c r="W90" s="15">
        <f t="shared" si="17"/>
        <v>0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156</v>
      </c>
      <c r="G91" s="131">
        <f t="shared" si="16"/>
        <v>1348</v>
      </c>
      <c r="H91" s="157" t="str">
        <f t="shared" si="18"/>
        <v>Yes</v>
      </c>
      <c r="I91" s="158">
        <f t="shared" si="17"/>
        <v>865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865</v>
      </c>
      <c r="N91" s="84">
        <f t="shared" si="17"/>
        <v>0.64169139465875358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</v>
      </c>
      <c r="T91" s="14">
        <f t="shared" si="17"/>
        <v>-15</v>
      </c>
      <c r="U91" s="14">
        <f t="shared" si="17"/>
        <v>0</v>
      </c>
      <c r="V91" s="86">
        <f t="shared" si="17"/>
        <v>810</v>
      </c>
      <c r="W91" s="15">
        <f t="shared" si="17"/>
        <v>0.60089020771513357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288</v>
      </c>
      <c r="G93" s="152">
        <f>SUMPRODUCT(G87:G92,$F87:$F92)/$F93</f>
        <v>1067.1666666666667</v>
      </c>
      <c r="H93" s="153" t="str">
        <f>IF(COUNTIF(H87:H92,"yes")&gt;0,"Yes","No")</f>
        <v>Yes</v>
      </c>
      <c r="I93" s="154">
        <f>SUMPRODUCT(I87:I92,$F87:$F92)/$F93</f>
        <v>990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990</v>
      </c>
      <c r="N93" s="138">
        <f t="shared" si="19"/>
        <v>1.1214312488492919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-15</v>
      </c>
      <c r="U93" s="155">
        <f t="shared" si="19"/>
        <v>0</v>
      </c>
      <c r="V93" s="141">
        <f t="shared" si="19"/>
        <v>935</v>
      </c>
      <c r="W93" s="142">
        <f t="shared" si="19"/>
        <v>1.0635043199960228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iue8fVvdeI1GuUbQKFDopWS7AatwCdX2OLdC0wxfsaSbOyYt/GlNRsn+3XBDq6LDBDm45mSM2RCHsVqEJAiWxw==" saltValue="e14eUBL0LwJHY3X4VbQvFg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list" allowBlank="1" showInputMessage="1" showErrorMessage="1" sqref="Q38:R44" xr:uid="{00000000-0002-0000-0D00-000000000000}">
      <formula1>"Monday,Tuesday,Wednesday,Thursday,Friday,Saturday,Sunday"</formula1>
    </dataValidation>
    <dataValidation operator="greaterThanOrEqual" allowBlank="1" showInputMessage="1" showErrorMessage="1" sqref="B44" xr:uid="{00000000-0002-0000-0D00-000001000000}"/>
    <dataValidation type="decimal" allowBlank="1" showInputMessage="1" showErrorMessage="1" sqref="B28:B30" xr:uid="{00000000-0002-0000-0D00-000002000000}">
      <formula1>0</formula1>
      <formula2>3000</formula2>
    </dataValidation>
    <dataValidation type="decimal" allowBlank="1" showInputMessage="1" showErrorMessage="1" sqref="B26" xr:uid="{00000000-0002-0000-0D00-000003000000}">
      <formula1>0</formula1>
      <formula2>1.2</formula2>
    </dataValidation>
    <dataValidation type="whole" allowBlank="1" showInputMessage="1" showErrorMessage="1" sqref="I52:M82" xr:uid="{00000000-0002-0000-0D00-000004000000}">
      <formula1>0</formula1>
      <formula2>3000</formula2>
    </dataValidation>
    <dataValidation type="list" allowBlank="1" showInputMessage="1" showErrorMessage="1" sqref="B14" xr:uid="{00000000-0002-0000-0D00-000005000000}">
      <formula1>"1,2,3,4,5"</formula1>
    </dataValidation>
    <dataValidation type="date" allowBlank="1" showInputMessage="1" showErrorMessage="1" errorTitle="Invalid Date" error="The date must fall within this week." sqref="B32:C32 B31" xr:uid="{00000000-0002-0000-0D00-000006000000}">
      <formula1>TODAY()-5</formula1>
      <formula2>TODAY()</formula2>
    </dataValidation>
    <dataValidation type="whole" operator="greaterThanOrEqual" allowBlank="1" showInputMessage="1" showErrorMessage="1" sqref="B42:B43 N48 B35 B38 B45:B47" xr:uid="{00000000-0002-0000-0D00-000007000000}">
      <formula1>0</formula1>
    </dataValidation>
    <dataValidation type="list" allowBlank="1" showInputMessage="1" showErrorMessage="1" sqref="N6:N16" xr:uid="{00000000-0002-0000-0D00-000008000000}">
      <formula1>"Yes,No,Varies"</formula1>
    </dataValidation>
    <dataValidation type="list" allowBlank="1" showInputMessage="1" showErrorMessage="1" sqref="B15" xr:uid="{00000000-0002-0000-0D00-000009000000}">
      <formula1>"Subject Property,Direct,Indirect"</formula1>
    </dataValidation>
    <dataValidation type="whole" allowBlank="1" showInputMessage="1" showErrorMessage="1" sqref="L38:L42 S18" xr:uid="{00000000-0002-0000-0D00-00000A000000}">
      <formula1>0</formula1>
      <formula2>1000</formula2>
    </dataValidation>
    <dataValidation type="list" allowBlank="1" showInputMessage="1" showErrorMessage="1" sqref="AB19 N18 N23 K34:L36 R18 H5:H35 B37 G48 K38:K42 B34 F39:G47 AB17 H52:H81" xr:uid="{00000000-0002-0000-0D00-00000B000000}">
      <formula1>"Yes,No"</formula1>
    </dataValidation>
    <dataValidation type="list" allowBlank="1" showInputMessage="1" showErrorMessage="1" sqref="H4 N4" xr:uid="{00000000-0002-0000-0D00-00000C000000}">
      <formula1>"1,2,3,4,5,N/A"</formula1>
    </dataValidation>
    <dataValidation type="list" allowBlank="1" showInputMessage="1" showErrorMessage="1" sqref="B13" xr:uid="{00000000-0002-0000-0D00-00000D000000}">
      <formula1>"High-Rise,Mid-Rise,Wrap,Garden,Cottage,SFR"</formula1>
    </dataValidation>
    <dataValidation type="list" allowBlank="1" showInputMessage="1" showErrorMessage="1" sqref="B11" xr:uid="{00000000-0002-0000-0D00-00000E000000}">
      <formula1>"Student,Conventional,Affordable,Innovative"</formula1>
    </dataValidation>
    <dataValidation type="list" allowBlank="1" showInputMessage="1" showErrorMessage="1" sqref="N34:N36 N38:N42" xr:uid="{00000000-0002-0000-0D00-00000F000000}">
      <formula1>"Per Bed,Per Unit"</formula1>
    </dataValidation>
    <dataValidation type="list" allowBlank="1" showInputMessage="1" showErrorMessage="1" sqref="B12" xr:uid="{00000000-0002-0000-0D00-000010000000}">
      <formula1>"New Construction,Operational,Undergoing Renovations"</formula1>
    </dataValidation>
    <dataValidation type="list" allowBlank="1" showInputMessage="1" showErrorMessage="1" sqref="B21" xr:uid="{00000000-0002-0000-0D00-000011000000}">
      <formula1>"Saturday-Friday,Sunday-Monday,Monday-Sunday"</formula1>
    </dataValidation>
    <dataValidation type="list" allowBlank="1" showInputMessage="1" showErrorMessage="1" sqref="T45" xr:uid="{00000000-0002-0000-0D00-000012000000}">
      <formula1>"10:00-5:00 PM,10:00-6:00 PM,9:00-6:00 PM,9:00-5:00 PM,12:00-5:00 PM"</formula1>
    </dataValidation>
    <dataValidation type="list" allowBlank="1" showInputMessage="1" showErrorMessage="1" sqref="S38:T44" xr:uid="{00000000-0002-0000-0D00-000013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decimal" allowBlank="1" showInputMessage="1" showErrorMessage="1" sqref="B22" xr:uid="{00000000-0002-0000-0D00-000014000000}">
      <formula1>0</formula1>
      <formula2>100</formula2>
    </dataValidation>
  </dataValidations>
  <pageMargins left="0.25" right="0.25" top="0.75" bottom="0.75" header="0.3" footer="0.3"/>
  <pageSetup scale="55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5">
    <tabColor theme="0" tint="-0.14999847407452621"/>
    <pageSetUpPr fitToPage="1"/>
  </sheetPr>
  <dimension ref="A1:AB263"/>
  <sheetViews>
    <sheetView showGridLines="0" zoomScale="112" zoomScaleNormal="112" zoomScaleSheetLayoutView="80" workbookViewId="0">
      <pane ySplit="2" topLeftCell="A15" activePane="bottomLeft" state="frozen"/>
      <selection activeCell="F11" sqref="F11"/>
      <selection pane="bottomLeft" activeCell="E31" sqref="E31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The Younion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7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388</v>
      </c>
      <c r="C4" s="98"/>
      <c r="D4" s="98"/>
      <c r="E4" s="273" t="s">
        <v>120</v>
      </c>
      <c r="F4" s="99"/>
      <c r="G4" s="4"/>
      <c r="H4" s="274">
        <v>4</v>
      </c>
      <c r="I4" s="4"/>
      <c r="J4" s="273" t="s">
        <v>121</v>
      </c>
      <c r="K4" s="99"/>
      <c r="L4" s="4"/>
      <c r="M4" s="100"/>
      <c r="N4" s="274">
        <v>4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389</v>
      </c>
      <c r="C5" s="98"/>
      <c r="D5" s="98"/>
      <c r="E5" s="275" t="s">
        <v>123</v>
      </c>
      <c r="F5" s="4"/>
      <c r="G5" s="4"/>
      <c r="H5" s="276" t="s">
        <v>207</v>
      </c>
      <c r="I5" s="4"/>
      <c r="J5" s="275" t="s">
        <v>124</v>
      </c>
      <c r="K5" s="4"/>
      <c r="L5" s="4"/>
      <c r="M5" s="4"/>
      <c r="N5" s="299">
        <v>6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207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390</v>
      </c>
      <c r="C7" s="102"/>
      <c r="D7" s="98"/>
      <c r="E7" s="277" t="s">
        <v>128</v>
      </c>
      <c r="H7" s="276" t="s">
        <v>112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 t="s">
        <v>391</v>
      </c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392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207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392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112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112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112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314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4</v>
      </c>
      <c r="C14" s="104"/>
      <c r="D14" s="105"/>
      <c r="E14" s="275" t="s">
        <v>148</v>
      </c>
      <c r="F14" s="4"/>
      <c r="G14" s="4"/>
      <c r="H14" s="276" t="s">
        <v>112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112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2016</v>
      </c>
      <c r="C16" s="98"/>
      <c r="D16" s="105"/>
      <c r="E16" s="275" t="s">
        <v>154</v>
      </c>
      <c r="F16" s="4"/>
      <c r="G16" s="4"/>
      <c r="H16" s="276" t="s">
        <v>207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393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207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/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0.98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45201</v>
      </c>
      <c r="C23" s="32"/>
      <c r="D23" s="98"/>
      <c r="E23" s="273" t="s">
        <v>175</v>
      </c>
      <c r="F23" s="99"/>
      <c r="G23" s="4"/>
      <c r="H23" s="276" t="s">
        <v>112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45201</v>
      </c>
      <c r="C24" s="108"/>
      <c r="D24" s="98"/>
      <c r="E24" s="275" t="s">
        <v>176</v>
      </c>
      <c r="F24" s="4"/>
      <c r="G24" s="4"/>
      <c r="H24" s="276" t="s">
        <v>207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0.99099999999999999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0.87</v>
      </c>
      <c r="C26" s="108"/>
      <c r="D26" s="98"/>
      <c r="E26" s="275" t="s">
        <v>181</v>
      </c>
      <c r="F26" s="4"/>
      <c r="G26" s="4"/>
      <c r="H26" s="276" t="s">
        <v>207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1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25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300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50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258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0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45719</v>
      </c>
      <c r="C31" s="114"/>
      <c r="D31" s="1"/>
      <c r="E31" s="275" t="s">
        <v>197</v>
      </c>
      <c r="F31" s="4"/>
      <c r="G31" s="4"/>
      <c r="H31" s="276" t="s">
        <v>207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112</v>
      </c>
      <c r="M34" s="115">
        <v>10</v>
      </c>
      <c r="N34" s="304" t="s">
        <v>94</v>
      </c>
      <c r="O34" s="179">
        <f>IF(OR($K34="Yes", $L34= "Yes"), IF($M34 = 0, -35, -1 * $M34), 0)</f>
        <v>-10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112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0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0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50</v>
      </c>
      <c r="I41" s="17">
        <f t="shared" si="1"/>
        <v>0</v>
      </c>
      <c r="J41" s="277" t="s">
        <v>232</v>
      </c>
      <c r="K41" s="110" t="s">
        <v>112</v>
      </c>
      <c r="L41" s="115">
        <v>0</v>
      </c>
      <c r="M41" s="115"/>
      <c r="N41" s="304" t="s">
        <v>94</v>
      </c>
      <c r="O41" s="179">
        <f>IF($K41="No",$L41,-1 * $L41)</f>
        <v>0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0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35</v>
      </c>
      <c r="I42" s="17">
        <f t="shared" si="1"/>
        <v>0</v>
      </c>
      <c r="J42" s="305" t="s">
        <v>236</v>
      </c>
      <c r="K42" s="297" t="s">
        <v>112</v>
      </c>
      <c r="L42" s="306">
        <v>0</v>
      </c>
      <c r="M42" s="306"/>
      <c r="N42" s="307" t="s">
        <v>94</v>
      </c>
      <c r="O42" s="179">
        <f>IF($K42="No",$L42, IF($L42 = 0, -5, -1 * $L42))</f>
        <v>-5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199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 t="s">
        <v>335</v>
      </c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/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250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25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106</v>
      </c>
      <c r="B52" s="4" t="s">
        <v>394</v>
      </c>
      <c r="C52" s="98" t="s">
        <v>319</v>
      </c>
      <c r="D52" s="104">
        <v>10</v>
      </c>
      <c r="E52" s="131">
        <v>517</v>
      </c>
      <c r="F52" s="131">
        <v>1</v>
      </c>
      <c r="G52" s="132">
        <v>1</v>
      </c>
      <c r="H52" s="133" t="s">
        <v>207</v>
      </c>
      <c r="I52" s="134">
        <v>1449</v>
      </c>
      <c r="J52" s="135">
        <v>0</v>
      </c>
      <c r="K52" s="135">
        <v>0</v>
      </c>
      <c r="L52" s="136">
        <v>0</v>
      </c>
      <c r="M52" s="137">
        <f>IF($X52 = 1, $I52-J52/12-K52/12-L52,"")</f>
        <v>1449</v>
      </c>
      <c r="N52" s="138">
        <f>IF($X52 = 1,$M52/($E52),"")</f>
        <v>2.8027079303675047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-10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-10</v>
      </c>
      <c r="U52" s="137">
        <f>IF($X52 = 1,$I$43,"")</f>
        <v>0</v>
      </c>
      <c r="V52" s="141">
        <f>IF($X52 = 1,M52+SUM(O52:U52),"")</f>
        <v>1389</v>
      </c>
      <c r="W52" s="142">
        <f>IF($X52 = 1,$V52/$E52,"")</f>
        <v>2.6866537717601546</v>
      </c>
      <c r="X52" s="17">
        <f>IF(AND(A52&lt;&gt;"", E52 &gt; 0, F52 &lt;&gt; ""),  1, 0 )</f>
        <v>1</v>
      </c>
    </row>
    <row r="53" spans="1:24" ht="12.75" customHeight="1">
      <c r="A53" s="130" t="s">
        <v>106</v>
      </c>
      <c r="B53" s="4" t="s">
        <v>253</v>
      </c>
      <c r="C53" s="98"/>
      <c r="D53" s="104">
        <v>10</v>
      </c>
      <c r="E53" s="131">
        <v>597</v>
      </c>
      <c r="F53" s="131">
        <v>1</v>
      </c>
      <c r="G53" s="132">
        <v>1</v>
      </c>
      <c r="H53" s="143" t="s">
        <v>112</v>
      </c>
      <c r="I53" s="136">
        <v>1359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1359</v>
      </c>
      <c r="N53" s="144">
        <f t="shared" ref="N53:N81" si="3">IF($X53 = 1,$M53/($E53),"")</f>
        <v>2.2763819095477387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-10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-10</v>
      </c>
      <c r="U53" s="137">
        <f t="shared" ref="U53:U81" si="10">IF($X53 = 1,$I$43,"")</f>
        <v>0</v>
      </c>
      <c r="V53" s="146">
        <f t="shared" ref="V53:V81" si="11">IF($X53 = 1,M53+SUM(O53:U53),"")</f>
        <v>1299</v>
      </c>
      <c r="W53" s="147">
        <f t="shared" ref="W53:W81" si="12">IF($X53 = 1,$V53/$E53,"")</f>
        <v>2.1758793969849246</v>
      </c>
      <c r="X53" s="17">
        <f>IF(AND(A53&lt;&gt;"", E53 &gt; 0, F53 &lt;&gt; ""),  1, 0 )</f>
        <v>1</v>
      </c>
    </row>
    <row r="54" spans="1:24" ht="12.75" customHeight="1">
      <c r="A54" s="130" t="s">
        <v>106</v>
      </c>
      <c r="B54" s="4" t="s">
        <v>320</v>
      </c>
      <c r="C54" s="98"/>
      <c r="D54" s="104">
        <v>9</v>
      </c>
      <c r="E54" s="131">
        <v>620</v>
      </c>
      <c r="F54" s="131">
        <v>1</v>
      </c>
      <c r="G54" s="132">
        <v>1</v>
      </c>
      <c r="H54" s="143" t="s">
        <v>207</v>
      </c>
      <c r="I54" s="136">
        <v>1359</v>
      </c>
      <c r="J54" s="135">
        <v>0</v>
      </c>
      <c r="K54" s="135">
        <v>0</v>
      </c>
      <c r="L54" s="136">
        <v>0</v>
      </c>
      <c r="M54" s="137">
        <f t="shared" si="2"/>
        <v>1359</v>
      </c>
      <c r="N54" s="144">
        <f t="shared" si="3"/>
        <v>2.1919354838709677</v>
      </c>
      <c r="O54" s="145">
        <f t="shared" si="4"/>
        <v>0</v>
      </c>
      <c r="P54" s="140">
        <f t="shared" si="5"/>
        <v>0</v>
      </c>
      <c r="Q54" s="137">
        <f t="shared" si="6"/>
        <v>-10</v>
      </c>
      <c r="R54" s="137">
        <f t="shared" si="7"/>
        <v>0</v>
      </c>
      <c r="S54" s="137">
        <f t="shared" si="8"/>
        <v>-40</v>
      </c>
      <c r="T54" s="137">
        <f t="shared" si="9"/>
        <v>-10</v>
      </c>
      <c r="U54" s="137">
        <f t="shared" si="10"/>
        <v>0</v>
      </c>
      <c r="V54" s="146">
        <f t="shared" si="11"/>
        <v>1299</v>
      </c>
      <c r="W54" s="147">
        <f t="shared" si="12"/>
        <v>2.0951612903225807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107</v>
      </c>
      <c r="B55" s="4" t="s">
        <v>395</v>
      </c>
      <c r="C55" s="98"/>
      <c r="D55" s="104">
        <v>28</v>
      </c>
      <c r="E55" s="131">
        <v>848</v>
      </c>
      <c r="F55" s="131">
        <v>2</v>
      </c>
      <c r="G55" s="132">
        <v>2</v>
      </c>
      <c r="H55" s="143" t="s">
        <v>112</v>
      </c>
      <c r="I55" s="136">
        <v>949</v>
      </c>
      <c r="J55" s="135">
        <v>0</v>
      </c>
      <c r="K55" s="135">
        <v>0</v>
      </c>
      <c r="L55" s="136">
        <v>0</v>
      </c>
      <c r="M55" s="137">
        <f t="shared" si="2"/>
        <v>949</v>
      </c>
      <c r="N55" s="144">
        <f t="shared" si="3"/>
        <v>1.1191037735849056</v>
      </c>
      <c r="O55" s="145">
        <f t="shared" si="4"/>
        <v>0</v>
      </c>
      <c r="P55" s="140">
        <f t="shared" si="5"/>
        <v>0</v>
      </c>
      <c r="Q55" s="137">
        <f t="shared" si="6"/>
        <v>-10</v>
      </c>
      <c r="R55" s="137">
        <f t="shared" si="7"/>
        <v>0</v>
      </c>
      <c r="S55" s="137">
        <f t="shared" si="8"/>
        <v>-40</v>
      </c>
      <c r="T55" s="137">
        <f t="shared" si="9"/>
        <v>-10</v>
      </c>
      <c r="U55" s="137">
        <f t="shared" si="10"/>
        <v>0</v>
      </c>
      <c r="V55" s="146">
        <f t="shared" si="11"/>
        <v>889</v>
      </c>
      <c r="W55" s="147">
        <f t="shared" si="12"/>
        <v>1.0483490566037736</v>
      </c>
      <c r="X55" s="17">
        <f t="shared" si="13"/>
        <v>1</v>
      </c>
    </row>
    <row r="56" spans="1:24" ht="12.75" customHeight="1">
      <c r="A56" s="130" t="s">
        <v>107</v>
      </c>
      <c r="B56" s="4" t="s">
        <v>254</v>
      </c>
      <c r="C56" s="98"/>
      <c r="D56" s="104">
        <v>28</v>
      </c>
      <c r="E56" s="131">
        <v>794</v>
      </c>
      <c r="F56" s="131">
        <v>2</v>
      </c>
      <c r="G56" s="132">
        <v>2</v>
      </c>
      <c r="H56" s="143" t="s">
        <v>112</v>
      </c>
      <c r="I56" s="136">
        <v>989</v>
      </c>
      <c r="J56" s="135">
        <v>0</v>
      </c>
      <c r="K56" s="135">
        <v>0</v>
      </c>
      <c r="L56" s="136">
        <v>0</v>
      </c>
      <c r="M56" s="137">
        <f t="shared" si="2"/>
        <v>989</v>
      </c>
      <c r="N56" s="144">
        <f t="shared" si="3"/>
        <v>1.2455919395465995</v>
      </c>
      <c r="O56" s="145">
        <f t="shared" si="4"/>
        <v>0</v>
      </c>
      <c r="P56" s="137">
        <f t="shared" si="5"/>
        <v>0</v>
      </c>
      <c r="Q56" s="137">
        <f t="shared" si="6"/>
        <v>-10</v>
      </c>
      <c r="R56" s="137">
        <f t="shared" si="7"/>
        <v>0</v>
      </c>
      <c r="S56" s="137">
        <f t="shared" si="8"/>
        <v>-40</v>
      </c>
      <c r="T56" s="137">
        <f t="shared" si="9"/>
        <v>-10</v>
      </c>
      <c r="U56" s="137">
        <f t="shared" si="10"/>
        <v>0</v>
      </c>
      <c r="V56" s="146">
        <f t="shared" si="11"/>
        <v>929</v>
      </c>
      <c r="W56" s="147">
        <f t="shared" si="12"/>
        <v>1.1700251889168767</v>
      </c>
      <c r="X56" s="17">
        <f t="shared" si="13"/>
        <v>1</v>
      </c>
    </row>
    <row r="57" spans="1:24" ht="12.75" customHeight="1">
      <c r="A57" s="130" t="s">
        <v>108</v>
      </c>
      <c r="B57" s="4" t="s">
        <v>323</v>
      </c>
      <c r="C57" s="98"/>
      <c r="D57" s="104">
        <v>1</v>
      </c>
      <c r="E57" s="131">
        <v>1148</v>
      </c>
      <c r="F57" s="131">
        <v>3</v>
      </c>
      <c r="G57" s="132">
        <v>3</v>
      </c>
      <c r="H57" s="148" t="s">
        <v>112</v>
      </c>
      <c r="I57" s="149">
        <v>859</v>
      </c>
      <c r="J57" s="113">
        <v>0</v>
      </c>
      <c r="K57" s="113">
        <v>0</v>
      </c>
      <c r="L57" s="149">
        <v>0</v>
      </c>
      <c r="M57" s="137">
        <f t="shared" si="2"/>
        <v>859</v>
      </c>
      <c r="N57" s="144">
        <f t="shared" si="3"/>
        <v>0.74825783972125437</v>
      </c>
      <c r="O57" s="145">
        <f t="shared" si="4"/>
        <v>0</v>
      </c>
      <c r="P57" s="137">
        <f t="shared" si="5"/>
        <v>0</v>
      </c>
      <c r="Q57" s="137">
        <f t="shared" si="6"/>
        <v>-10</v>
      </c>
      <c r="R57" s="137">
        <f t="shared" si="7"/>
        <v>0</v>
      </c>
      <c r="S57" s="137">
        <f t="shared" si="8"/>
        <v>-40</v>
      </c>
      <c r="T57" s="137">
        <f t="shared" si="9"/>
        <v>-10</v>
      </c>
      <c r="U57" s="137">
        <f t="shared" si="10"/>
        <v>0</v>
      </c>
      <c r="V57" s="146">
        <f t="shared" si="11"/>
        <v>799</v>
      </c>
      <c r="W57" s="147">
        <f t="shared" si="12"/>
        <v>0.69599303135888502</v>
      </c>
      <c r="X57" s="17">
        <f t="shared" si="13"/>
        <v>1</v>
      </c>
    </row>
    <row r="58" spans="1:24" ht="12.75" customHeight="1">
      <c r="A58" s="130" t="s">
        <v>109</v>
      </c>
      <c r="B58" s="4" t="s">
        <v>256</v>
      </c>
      <c r="C58" s="98"/>
      <c r="D58" s="104">
        <v>37</v>
      </c>
      <c r="E58" s="131">
        <v>1309</v>
      </c>
      <c r="F58" s="131">
        <v>4</v>
      </c>
      <c r="G58" s="132">
        <v>4</v>
      </c>
      <c r="H58" s="148" t="s">
        <v>112</v>
      </c>
      <c r="I58" s="149">
        <v>919</v>
      </c>
      <c r="J58" s="113">
        <v>0</v>
      </c>
      <c r="K58" s="113">
        <v>0</v>
      </c>
      <c r="L58" s="149">
        <v>0</v>
      </c>
      <c r="M58" s="137">
        <f t="shared" si="2"/>
        <v>919</v>
      </c>
      <c r="N58" s="144">
        <f t="shared" si="3"/>
        <v>0.70206264323911383</v>
      </c>
      <c r="O58" s="145">
        <f t="shared" si="4"/>
        <v>0</v>
      </c>
      <c r="P58" s="137">
        <f t="shared" si="5"/>
        <v>0</v>
      </c>
      <c r="Q58" s="137">
        <f t="shared" si="6"/>
        <v>-10</v>
      </c>
      <c r="R58" s="137">
        <f t="shared" si="7"/>
        <v>0</v>
      </c>
      <c r="S58" s="137">
        <f t="shared" si="8"/>
        <v>-40</v>
      </c>
      <c r="T58" s="137">
        <f t="shared" si="9"/>
        <v>-10</v>
      </c>
      <c r="U58" s="137">
        <f t="shared" si="10"/>
        <v>0</v>
      </c>
      <c r="V58" s="146">
        <f t="shared" si="11"/>
        <v>859</v>
      </c>
      <c r="W58" s="147">
        <f t="shared" si="12"/>
        <v>0.6562261268143621</v>
      </c>
      <c r="X58" s="17">
        <f t="shared" si="13"/>
        <v>1</v>
      </c>
    </row>
    <row r="59" spans="1:24" ht="12.75" customHeight="1">
      <c r="A59" s="130" t="s">
        <v>109</v>
      </c>
      <c r="B59" s="4" t="s">
        <v>324</v>
      </c>
      <c r="C59" s="98"/>
      <c r="D59" s="104">
        <v>37</v>
      </c>
      <c r="E59" s="131">
        <v>1335</v>
      </c>
      <c r="F59" s="131">
        <v>4</v>
      </c>
      <c r="G59" s="132">
        <v>4</v>
      </c>
      <c r="H59" s="148" t="s">
        <v>112</v>
      </c>
      <c r="I59" s="149">
        <v>939</v>
      </c>
      <c r="J59" s="113">
        <v>0</v>
      </c>
      <c r="K59" s="113">
        <v>0</v>
      </c>
      <c r="L59" s="149">
        <v>0</v>
      </c>
      <c r="M59" s="137">
        <f t="shared" si="2"/>
        <v>939</v>
      </c>
      <c r="N59" s="144">
        <f t="shared" si="3"/>
        <v>0.70337078651685392</v>
      </c>
      <c r="O59" s="145">
        <f t="shared" si="4"/>
        <v>0</v>
      </c>
      <c r="P59" s="137">
        <f t="shared" si="5"/>
        <v>0</v>
      </c>
      <c r="Q59" s="137">
        <f t="shared" si="6"/>
        <v>-10</v>
      </c>
      <c r="R59" s="137">
        <f t="shared" si="7"/>
        <v>0</v>
      </c>
      <c r="S59" s="137">
        <f t="shared" si="8"/>
        <v>-40</v>
      </c>
      <c r="T59" s="137">
        <f t="shared" si="9"/>
        <v>-10</v>
      </c>
      <c r="U59" s="137">
        <f t="shared" si="10"/>
        <v>0</v>
      </c>
      <c r="V59" s="146">
        <f t="shared" si="11"/>
        <v>879</v>
      </c>
      <c r="W59" s="147">
        <f t="shared" si="12"/>
        <v>0.65842696629213482</v>
      </c>
      <c r="X59" s="17">
        <f t="shared" si="13"/>
        <v>1</v>
      </c>
    </row>
    <row r="60" spans="1:24" ht="12.75" customHeight="1">
      <c r="A60" s="130" t="s">
        <v>109</v>
      </c>
      <c r="B60" s="4" t="s">
        <v>325</v>
      </c>
      <c r="C60" s="98"/>
      <c r="D60" s="104">
        <v>38</v>
      </c>
      <c r="E60" s="131">
        <v>1500</v>
      </c>
      <c r="F60" s="131">
        <v>4</v>
      </c>
      <c r="G60" s="132">
        <v>4</v>
      </c>
      <c r="H60" s="148" t="s">
        <v>112</v>
      </c>
      <c r="I60" s="149">
        <v>909</v>
      </c>
      <c r="J60" s="113">
        <v>0</v>
      </c>
      <c r="K60" s="113">
        <v>0</v>
      </c>
      <c r="L60" s="149">
        <v>0</v>
      </c>
      <c r="M60" s="137">
        <f t="shared" si="2"/>
        <v>909</v>
      </c>
      <c r="N60" s="144">
        <f t="shared" si="3"/>
        <v>0.60599999999999998</v>
      </c>
      <c r="O60" s="145">
        <f t="shared" si="4"/>
        <v>0</v>
      </c>
      <c r="P60" s="137">
        <f t="shared" si="5"/>
        <v>0</v>
      </c>
      <c r="Q60" s="137">
        <f t="shared" si="6"/>
        <v>-10</v>
      </c>
      <c r="R60" s="137">
        <f t="shared" si="7"/>
        <v>0</v>
      </c>
      <c r="S60" s="137">
        <f t="shared" si="8"/>
        <v>-40</v>
      </c>
      <c r="T60" s="137">
        <f t="shared" si="9"/>
        <v>-10</v>
      </c>
      <c r="U60" s="137">
        <f t="shared" si="10"/>
        <v>0</v>
      </c>
      <c r="V60" s="146">
        <f t="shared" si="11"/>
        <v>849</v>
      </c>
      <c r="W60" s="147">
        <f t="shared" si="12"/>
        <v>0.56599999999999995</v>
      </c>
      <c r="X60" s="17">
        <f t="shared" si="13"/>
        <v>1</v>
      </c>
    </row>
    <row r="61" spans="1:24" ht="12.75" customHeight="1">
      <c r="A61" s="130"/>
      <c r="B61" s="4"/>
      <c r="C61" s="98"/>
      <c r="D61" s="104"/>
      <c r="E61" s="131"/>
      <c r="F61" s="131"/>
      <c r="G61" s="132"/>
      <c r="H61" s="148"/>
      <c r="I61" s="149"/>
      <c r="J61" s="113"/>
      <c r="K61" s="113"/>
      <c r="L61" s="149"/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 t="s">
        <v>319</v>
      </c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 t="s">
        <v>319</v>
      </c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 t="s">
        <v>319</v>
      </c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 t="s">
        <v>319</v>
      </c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 t="s">
        <v>319</v>
      </c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 t="s">
        <v>319</v>
      </c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 t="s">
        <v>319</v>
      </c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 t="s">
        <v>319</v>
      </c>
      <c r="B81" s="4" t="s">
        <v>319</v>
      </c>
      <c r="C81" s="98" t="s">
        <v>319</v>
      </c>
      <c r="D81" s="104" t="s">
        <v>319</v>
      </c>
      <c r="E81" s="131" t="s">
        <v>319</v>
      </c>
      <c r="F81" s="131" t="s">
        <v>319</v>
      </c>
      <c r="G81" s="132" t="s">
        <v>319</v>
      </c>
      <c r="H81" s="148" t="s">
        <v>319</v>
      </c>
      <c r="I81" s="149" t="s">
        <v>319</v>
      </c>
      <c r="J81" s="113" t="s">
        <v>319</v>
      </c>
      <c r="K81" s="113" t="s">
        <v>319</v>
      </c>
      <c r="L81" s="149" t="s">
        <v>319</v>
      </c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198</v>
      </c>
      <c r="E82" s="152">
        <f>SUMPRODUCT($D52:$D81,E52:E81)/$D82</f>
        <v>1104.4040404040404</v>
      </c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1003.6464646464647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1003.6464646464647</v>
      </c>
      <c r="N82" s="138">
        <f t="shared" si="14"/>
        <v>1.0732681437493199</v>
      </c>
      <c r="O82" s="155">
        <f t="shared" si="14"/>
        <v>0</v>
      </c>
      <c r="P82" s="155">
        <f t="shared" si="14"/>
        <v>0</v>
      </c>
      <c r="Q82" s="155">
        <f t="shared" si="14"/>
        <v>-10</v>
      </c>
      <c r="R82" s="155">
        <f t="shared" si="14"/>
        <v>0</v>
      </c>
      <c r="S82" s="155">
        <f t="shared" si="14"/>
        <v>-40</v>
      </c>
      <c r="T82" s="155">
        <f t="shared" si="14"/>
        <v>-10</v>
      </c>
      <c r="U82" s="155">
        <f t="shared" si="14"/>
        <v>0</v>
      </c>
      <c r="V82" s="141">
        <f t="shared" si="14"/>
        <v>943.64646464646466</v>
      </c>
      <c r="W82" s="142">
        <f t="shared" si="14"/>
        <v>1.0123354527839976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0</v>
      </c>
      <c r="G87" s="131">
        <f t="shared" ref="G87:G92" si="16">IFERROR(SUMPRODUCT($E$52:$E$81,$D$52:$D$81,--($A$52:$A$81=$A87)/$F87),0)</f>
        <v>0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0</v>
      </c>
      <c r="N87" s="84">
        <f t="shared" si="17"/>
        <v>0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0</v>
      </c>
      <c r="T87" s="14">
        <f t="shared" si="17"/>
        <v>0</v>
      </c>
      <c r="U87" s="14">
        <f t="shared" si="17"/>
        <v>0</v>
      </c>
      <c r="V87" s="86">
        <f t="shared" si="17"/>
        <v>0</v>
      </c>
      <c r="W87" s="15">
        <f t="shared" si="17"/>
        <v>0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29</v>
      </c>
      <c r="G88" s="131">
        <f t="shared" si="16"/>
        <v>576.55172413793105</v>
      </c>
      <c r="H88" s="157" t="str">
        <f t="shared" ref="H88:H92" si="18">IF(COUNTIFS($A$52:$A$81,A88,$H$52:$H$81,"Yes")=0,"N/A",IF(COUNTIFS($A$52:$A$81,A88,$H$52:$H$81,"Yes")&gt;0,"Yes","No"))</f>
        <v>Yes</v>
      </c>
      <c r="I88" s="158">
        <f t="shared" si="17"/>
        <v>1390.0344827586207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1390.0344827586207</v>
      </c>
      <c r="N88" s="84">
        <f t="shared" si="17"/>
        <v>2.4316661294479704</v>
      </c>
      <c r="O88" s="159">
        <f t="shared" si="17"/>
        <v>0</v>
      </c>
      <c r="P88" s="159">
        <f t="shared" si="17"/>
        <v>0</v>
      </c>
      <c r="Q88" s="14">
        <f t="shared" si="17"/>
        <v>-10</v>
      </c>
      <c r="R88" s="14">
        <f t="shared" si="17"/>
        <v>0</v>
      </c>
      <c r="S88" s="14">
        <f t="shared" si="17"/>
        <v>-40</v>
      </c>
      <c r="T88" s="14">
        <f t="shared" si="17"/>
        <v>-10</v>
      </c>
      <c r="U88" s="14">
        <f t="shared" si="17"/>
        <v>0</v>
      </c>
      <c r="V88" s="86">
        <f t="shared" si="17"/>
        <v>1330.0344827586207</v>
      </c>
      <c r="W88" s="15">
        <f t="shared" si="17"/>
        <v>2.3269580448397935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56</v>
      </c>
      <c r="G89" s="131">
        <f t="shared" si="16"/>
        <v>821</v>
      </c>
      <c r="H89" s="157" t="str">
        <f t="shared" si="18"/>
        <v>Yes</v>
      </c>
      <c r="I89" s="158">
        <f t="shared" si="17"/>
        <v>969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969</v>
      </c>
      <c r="N89" s="84">
        <f t="shared" si="17"/>
        <v>1.1823478565657526</v>
      </c>
      <c r="O89" s="159">
        <f t="shared" si="17"/>
        <v>0</v>
      </c>
      <c r="P89" s="159">
        <f t="shared" si="17"/>
        <v>0</v>
      </c>
      <c r="Q89" s="14">
        <f t="shared" si="17"/>
        <v>-10</v>
      </c>
      <c r="R89" s="14">
        <f t="shared" si="17"/>
        <v>0</v>
      </c>
      <c r="S89" s="14">
        <f t="shared" si="17"/>
        <v>-40</v>
      </c>
      <c r="T89" s="14">
        <f t="shared" si="17"/>
        <v>-10</v>
      </c>
      <c r="U89" s="14">
        <f t="shared" si="17"/>
        <v>0</v>
      </c>
      <c r="V89" s="86">
        <f t="shared" si="17"/>
        <v>909</v>
      </c>
      <c r="W89" s="15">
        <f t="shared" si="17"/>
        <v>1.1091871227603249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1</v>
      </c>
      <c r="G90" s="131">
        <f t="shared" si="16"/>
        <v>1148</v>
      </c>
      <c r="H90" s="157" t="str">
        <f t="shared" si="18"/>
        <v>Yes</v>
      </c>
      <c r="I90" s="158">
        <f t="shared" si="17"/>
        <v>859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859</v>
      </c>
      <c r="N90" s="84">
        <f t="shared" si="17"/>
        <v>0.74825783972125437</v>
      </c>
      <c r="O90" s="159">
        <f t="shared" si="17"/>
        <v>0</v>
      </c>
      <c r="P90" s="159">
        <f t="shared" si="17"/>
        <v>0</v>
      </c>
      <c r="Q90" s="14">
        <f t="shared" si="17"/>
        <v>-10</v>
      </c>
      <c r="R90" s="14">
        <f t="shared" si="17"/>
        <v>0</v>
      </c>
      <c r="S90" s="14">
        <f t="shared" si="17"/>
        <v>-40</v>
      </c>
      <c r="T90" s="14">
        <f t="shared" si="17"/>
        <v>-10</v>
      </c>
      <c r="U90" s="14">
        <f t="shared" si="17"/>
        <v>0</v>
      </c>
      <c r="V90" s="86">
        <f t="shared" si="17"/>
        <v>799</v>
      </c>
      <c r="W90" s="15">
        <f t="shared" si="17"/>
        <v>0.69599303135888502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112</v>
      </c>
      <c r="G91" s="131">
        <f t="shared" si="16"/>
        <v>1382.3928571428571</v>
      </c>
      <c r="H91" s="157" t="str">
        <f t="shared" si="18"/>
        <v>Yes</v>
      </c>
      <c r="I91" s="158">
        <f t="shared" si="17"/>
        <v>922.21428571428555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922.21428571428555</v>
      </c>
      <c r="N91" s="84">
        <f t="shared" si="17"/>
        <v>0.6699021151872393</v>
      </c>
      <c r="O91" s="159">
        <f t="shared" si="17"/>
        <v>0</v>
      </c>
      <c r="P91" s="159">
        <f t="shared" si="17"/>
        <v>0</v>
      </c>
      <c r="Q91" s="14">
        <f t="shared" si="17"/>
        <v>-10</v>
      </c>
      <c r="R91" s="14">
        <f t="shared" si="17"/>
        <v>0</v>
      </c>
      <c r="S91" s="14">
        <f t="shared" si="17"/>
        <v>-40</v>
      </c>
      <c r="T91" s="14">
        <f t="shared" si="17"/>
        <v>-10</v>
      </c>
      <c r="U91" s="14">
        <f t="shared" si="17"/>
        <v>0</v>
      </c>
      <c r="V91" s="86">
        <f t="shared" si="17"/>
        <v>862.21428571428555</v>
      </c>
      <c r="W91" s="15">
        <f t="shared" si="17"/>
        <v>0.62634075397268196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198</v>
      </c>
      <c r="G93" s="152">
        <f>SUMPRODUCT(G87:G92,$F87:$F92)/$F93</f>
        <v>1104.4040404040404</v>
      </c>
      <c r="H93" s="153" t="str">
        <f>IF(COUNTIF(H87:H92,"yes")&gt;0,"Yes","No")</f>
        <v>Yes</v>
      </c>
      <c r="I93" s="154">
        <f>SUMPRODUCT(I87:I92,$F87:$F92)/$F93</f>
        <v>1003.6464646464647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1003.6464646464647</v>
      </c>
      <c r="N93" s="138">
        <f t="shared" si="19"/>
        <v>1.0732681437493199</v>
      </c>
      <c r="O93" s="155">
        <f t="shared" si="19"/>
        <v>0</v>
      </c>
      <c r="P93" s="155">
        <f t="shared" si="19"/>
        <v>0</v>
      </c>
      <c r="Q93" s="155">
        <f t="shared" si="19"/>
        <v>-10</v>
      </c>
      <c r="R93" s="155">
        <f t="shared" si="19"/>
        <v>0</v>
      </c>
      <c r="S93" s="155">
        <f t="shared" si="19"/>
        <v>-40</v>
      </c>
      <c r="T93" s="155">
        <f t="shared" si="19"/>
        <v>-10</v>
      </c>
      <c r="U93" s="155">
        <f t="shared" si="19"/>
        <v>0</v>
      </c>
      <c r="V93" s="141">
        <f t="shared" si="19"/>
        <v>943.64646464646466</v>
      </c>
      <c r="W93" s="142">
        <f t="shared" si="19"/>
        <v>1.0123354527839972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JJ55KMhtLMwckLuSniRnF5sljJ+uC1jwId9ZVaIQCASmFtz1c8t8JXwB9mpMBRBPDp4FAdJtM/8S/QBbYwPG0w==" saltValue="/++I12MypRqm5bXbo0Mg2g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decimal" allowBlank="1" showInputMessage="1" showErrorMessage="1" sqref="B22" xr:uid="{00000000-0002-0000-0F00-000000000000}">
      <formula1>0</formula1>
      <formula2>100</formula2>
    </dataValidation>
    <dataValidation type="list" allowBlank="1" showInputMessage="1" showErrorMessage="1" sqref="S38:T44" xr:uid="{00000000-0002-0000-0F00-000001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list" allowBlank="1" showInputMessage="1" showErrorMessage="1" sqref="T45" xr:uid="{00000000-0002-0000-0F00-000002000000}">
      <formula1>"10:00-5:00 PM,10:00-6:00 PM,9:00-6:00 PM,9:00-5:00 PM,12:00-5:00 PM"</formula1>
    </dataValidation>
    <dataValidation type="list" allowBlank="1" showInputMessage="1" showErrorMessage="1" sqref="B21" xr:uid="{00000000-0002-0000-0F00-000003000000}">
      <formula1>"Saturday-Friday,Sunday-Monday,Monday-Sunday"</formula1>
    </dataValidation>
    <dataValidation type="list" allowBlank="1" showInputMessage="1" showErrorMessage="1" sqref="B12" xr:uid="{00000000-0002-0000-0F00-000004000000}">
      <formula1>"New Construction,Operational,Undergoing Renovations"</formula1>
    </dataValidation>
    <dataValidation type="list" allowBlank="1" showInputMessage="1" showErrorMessage="1" sqref="N34:N36 N38:N42" xr:uid="{00000000-0002-0000-0F00-000005000000}">
      <formula1>"Per Bed,Per Unit"</formula1>
    </dataValidation>
    <dataValidation type="list" allowBlank="1" showInputMessage="1" showErrorMessage="1" sqref="B11" xr:uid="{00000000-0002-0000-0F00-000006000000}">
      <formula1>"Student,Conventional,Affordable,Innovative"</formula1>
    </dataValidation>
    <dataValidation type="list" allowBlank="1" showInputMessage="1" showErrorMessage="1" sqref="B13" xr:uid="{00000000-0002-0000-0F00-000007000000}">
      <formula1>"High-Rise,Mid-Rise,Wrap,Garden,Cottage,SFR"</formula1>
    </dataValidation>
    <dataValidation type="list" allowBlank="1" showInputMessage="1" showErrorMessage="1" sqref="H4 N4" xr:uid="{00000000-0002-0000-0F00-000008000000}">
      <formula1>"1,2,3,4,5,N/A"</formula1>
    </dataValidation>
    <dataValidation type="list" allowBlank="1" showInputMessage="1" showErrorMessage="1" sqref="AB19 N18 N23 K34:L36 R18 H5:H35 B37 G48 K38:K42 B34 F39:G47 AB17 H52:H81" xr:uid="{00000000-0002-0000-0F00-000009000000}">
      <formula1>"Yes,No"</formula1>
    </dataValidation>
    <dataValidation type="whole" allowBlank="1" showInputMessage="1" showErrorMessage="1" sqref="L38:L42 S18" xr:uid="{00000000-0002-0000-0F00-00000A000000}">
      <formula1>0</formula1>
      <formula2>1000</formula2>
    </dataValidation>
    <dataValidation type="list" allowBlank="1" showInputMessage="1" showErrorMessage="1" sqref="B15" xr:uid="{00000000-0002-0000-0F00-00000B000000}">
      <formula1>"Subject Property,Direct,Indirect"</formula1>
    </dataValidation>
    <dataValidation type="list" allowBlank="1" showInputMessage="1" showErrorMessage="1" sqref="N6:N16" xr:uid="{00000000-0002-0000-0F00-00000C000000}">
      <formula1>"Yes,No,Varies"</formula1>
    </dataValidation>
    <dataValidation type="whole" operator="greaterThanOrEqual" allowBlank="1" showInputMessage="1" showErrorMessage="1" sqref="B42:B43 N48 B35 B38 B45:B47" xr:uid="{00000000-0002-0000-0F00-00000D000000}">
      <formula1>0</formula1>
    </dataValidation>
    <dataValidation type="date" allowBlank="1" showInputMessage="1" showErrorMessage="1" errorTitle="Invalid Date" error="The date must fall within this week." sqref="B32:C32 B31" xr:uid="{00000000-0002-0000-0F00-00000E000000}">
      <formula1>TODAY()-5</formula1>
      <formula2>TODAY()</formula2>
    </dataValidation>
    <dataValidation type="list" allowBlank="1" showInputMessage="1" showErrorMessage="1" sqref="B14" xr:uid="{00000000-0002-0000-0F00-00000F000000}">
      <formula1>"1,2,3,4,5"</formula1>
    </dataValidation>
    <dataValidation type="whole" allowBlank="1" showInputMessage="1" showErrorMessage="1" sqref="I52:M82" xr:uid="{00000000-0002-0000-0F00-000010000000}">
      <formula1>0</formula1>
      <formula2>3000</formula2>
    </dataValidation>
    <dataValidation type="decimal" allowBlank="1" showInputMessage="1" showErrorMessage="1" sqref="B26" xr:uid="{00000000-0002-0000-0F00-000011000000}">
      <formula1>0</formula1>
      <formula2>1.2</formula2>
    </dataValidation>
    <dataValidation type="decimal" allowBlank="1" showInputMessage="1" showErrorMessage="1" sqref="B28:B30" xr:uid="{00000000-0002-0000-0F00-000012000000}">
      <formula1>0</formula1>
      <formula2>3000</formula2>
    </dataValidation>
    <dataValidation operator="greaterThanOrEqual" allowBlank="1" showInputMessage="1" showErrorMessage="1" sqref="B44" xr:uid="{00000000-0002-0000-0F00-000013000000}"/>
    <dataValidation type="list" allowBlank="1" showInputMessage="1" showErrorMessage="1" sqref="Q38:R44" xr:uid="{00000000-0002-0000-0F00-000014000000}">
      <formula1>"Monday,Tuesday,Wednesday,Thursday,Friday,Saturday,Sunday"</formula1>
    </dataValidation>
  </dataValidations>
  <pageMargins left="0.25" right="0.25" top="0.75" bottom="0.75" header="0.3" footer="0.3"/>
  <pageSetup scale="55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6">
    <tabColor theme="0" tint="-0.14999847407452621"/>
    <pageSetUpPr fitToPage="1"/>
  </sheetPr>
  <dimension ref="A1:AB263"/>
  <sheetViews>
    <sheetView showGridLines="0" tabSelected="1" zoomScaleNormal="100" zoomScaleSheetLayoutView="80" workbookViewId="0">
      <pane ySplit="2" topLeftCell="A3" activePane="bottomLeft" state="frozen"/>
      <selection activeCell="F11" sqref="F11"/>
      <selection pane="bottomLeft" activeCell="C31" sqref="C31"/>
    </sheetView>
  </sheetViews>
  <sheetFormatPr defaultColWidth="9.28515625" defaultRowHeight="12.75"/>
  <cols>
    <col min="1" max="1" width="22.7109375" style="58" customWidth="1"/>
    <col min="2" max="2" width="23" style="1" customWidth="1"/>
    <col min="3" max="3" width="7.7109375" style="34" customWidth="1"/>
    <col min="4" max="5" width="10.42578125" style="167" customWidth="1"/>
    <col min="6" max="6" width="9.28515625" style="1" bestFit="1" customWidth="1"/>
    <col min="7" max="7" width="9.28515625" style="1" customWidth="1"/>
    <col min="8" max="8" width="9.42578125" style="11" bestFit="1" customWidth="1"/>
    <col min="9" max="9" width="7.7109375" style="42" customWidth="1"/>
    <col min="10" max="10" width="13.28515625" style="42" customWidth="1"/>
    <col min="11" max="11" width="9.7109375" style="42" customWidth="1"/>
    <col min="12" max="13" width="9.28515625" style="42" bestFit="1" customWidth="1"/>
    <col min="14" max="14" width="11.7109375" style="43" customWidth="1"/>
    <col min="15" max="15" width="11.140625" style="42" customWidth="1"/>
    <col min="16" max="16" width="7.7109375" style="42" customWidth="1"/>
    <col min="17" max="17" width="8.7109375" style="42" customWidth="1"/>
    <col min="18" max="18" width="9.28515625" style="42" bestFit="1" customWidth="1"/>
    <col min="19" max="19" width="9.7109375" style="42" customWidth="1"/>
    <col min="20" max="20" width="8.28515625" style="42" customWidth="1"/>
    <col min="21" max="21" width="8" style="42" customWidth="1"/>
    <col min="22" max="22" width="7.7109375" style="1" customWidth="1"/>
    <col min="23" max="23" width="7.42578125" style="43" customWidth="1"/>
    <col min="24" max="24" width="10.42578125" style="1" bestFit="1" customWidth="1"/>
    <col min="25" max="25" width="9.7109375" style="1" bestFit="1" customWidth="1"/>
    <col min="26" max="16384" width="9.28515625" style="1"/>
  </cols>
  <sheetData>
    <row r="1" spans="1:25" ht="22.35" customHeight="1">
      <c r="A1" s="96" t="str">
        <f>Dashboard!$A$1</f>
        <v>MARKET SURVEY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7" t="str">
        <f>"Property Detail: "&amp;B4</f>
        <v>Property Detail: The Locale</v>
      </c>
      <c r="X1" s="342"/>
      <c r="Y1" s="342"/>
    </row>
    <row r="2" spans="1:25" ht="18" customHeight="1" thickBot="1">
      <c r="A2" s="4"/>
      <c r="B2" s="4"/>
      <c r="C2" s="98"/>
      <c r="D2" s="98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1"/>
      <c r="X2" s="343"/>
      <c r="Y2" s="343"/>
    </row>
    <row r="3" spans="1:25" ht="12.75" customHeight="1" thickBot="1">
      <c r="A3" s="308" t="s">
        <v>116</v>
      </c>
      <c r="B3" s="308"/>
      <c r="C3" s="32"/>
      <c r="D3" s="98"/>
      <c r="E3" s="309" t="s">
        <v>117</v>
      </c>
      <c r="F3" s="308"/>
      <c r="G3" s="308"/>
      <c r="H3" s="308"/>
      <c r="I3" s="4"/>
      <c r="J3" s="308" t="s">
        <v>118</v>
      </c>
      <c r="K3" s="308"/>
      <c r="L3" s="308"/>
      <c r="M3" s="308"/>
      <c r="N3" s="308"/>
      <c r="O3" s="4"/>
      <c r="P3" s="1"/>
      <c r="Q3" s="345" t="e" vm="8">
        <v>#VALUE!</v>
      </c>
      <c r="R3" s="345"/>
      <c r="S3" s="345"/>
      <c r="T3" s="345"/>
      <c r="U3" s="345"/>
      <c r="V3" s="345"/>
      <c r="W3" s="345"/>
      <c r="X3" s="343"/>
      <c r="Y3" s="343"/>
    </row>
    <row r="4" spans="1:25" ht="12.75" customHeight="1">
      <c r="A4" s="275" t="s">
        <v>1</v>
      </c>
      <c r="B4" s="281" t="s">
        <v>396</v>
      </c>
      <c r="C4" s="98"/>
      <c r="D4" s="98"/>
      <c r="E4" s="273" t="s">
        <v>120</v>
      </c>
      <c r="F4" s="99"/>
      <c r="G4" s="4"/>
      <c r="H4" s="274">
        <v>3</v>
      </c>
      <c r="I4" s="4"/>
      <c r="J4" s="273" t="s">
        <v>121</v>
      </c>
      <c r="K4" s="99"/>
      <c r="L4" s="4"/>
      <c r="M4" s="100"/>
      <c r="N4" s="274">
        <v>4</v>
      </c>
      <c r="O4" s="4"/>
      <c r="P4" s="1"/>
      <c r="Q4" s="345"/>
      <c r="R4" s="345"/>
      <c r="S4" s="345"/>
      <c r="T4" s="345"/>
      <c r="U4" s="345"/>
      <c r="V4" s="345"/>
      <c r="W4" s="345"/>
      <c r="X4" s="343"/>
      <c r="Y4" s="343"/>
    </row>
    <row r="5" spans="1:25" ht="12.75" customHeight="1">
      <c r="A5" s="275" t="s">
        <v>122</v>
      </c>
      <c r="B5" s="281" t="s">
        <v>397</v>
      </c>
      <c r="C5" s="98"/>
      <c r="D5" s="98"/>
      <c r="E5" s="275" t="s">
        <v>123</v>
      </c>
      <c r="F5" s="4"/>
      <c r="G5" s="4"/>
      <c r="H5" s="276" t="s">
        <v>112</v>
      </c>
      <c r="I5" s="4"/>
      <c r="J5" s="275" t="s">
        <v>124</v>
      </c>
      <c r="K5" s="4"/>
      <c r="L5" s="4"/>
      <c r="M5" s="4"/>
      <c r="N5" s="299">
        <v>4</v>
      </c>
      <c r="O5" s="4"/>
      <c r="P5" s="1"/>
      <c r="Q5" s="345"/>
      <c r="R5" s="345"/>
      <c r="S5" s="345"/>
      <c r="T5" s="345"/>
      <c r="U5" s="345"/>
      <c r="V5" s="345"/>
      <c r="W5" s="345"/>
      <c r="X5" s="343"/>
      <c r="Y5" s="343"/>
    </row>
    <row r="6" spans="1:25" ht="12.75" customHeight="1">
      <c r="A6" s="275"/>
      <c r="B6" s="281" t="s">
        <v>309</v>
      </c>
      <c r="C6" s="98"/>
      <c r="D6" s="98"/>
      <c r="E6" s="275" t="s">
        <v>125</v>
      </c>
      <c r="F6" s="4"/>
      <c r="G6" s="4"/>
      <c r="H6" s="276" t="s">
        <v>207</v>
      </c>
      <c r="I6" s="4"/>
      <c r="J6" s="275" t="s">
        <v>126</v>
      </c>
      <c r="K6" s="4"/>
      <c r="L6" s="4"/>
      <c r="M6" s="4"/>
      <c r="N6" s="300" t="s">
        <v>112</v>
      </c>
      <c r="O6" s="4"/>
      <c r="P6" s="1"/>
      <c r="Q6" s="345"/>
      <c r="R6" s="345"/>
      <c r="S6" s="345"/>
      <c r="T6" s="345"/>
      <c r="U6" s="345"/>
      <c r="V6" s="345"/>
      <c r="W6" s="345"/>
    </row>
    <row r="7" spans="1:25" ht="12.75" customHeight="1">
      <c r="A7" s="275" t="s">
        <v>127</v>
      </c>
      <c r="B7" s="282" t="s">
        <v>398</v>
      </c>
      <c r="C7" s="102"/>
      <c r="D7" s="98"/>
      <c r="E7" s="277" t="s">
        <v>128</v>
      </c>
      <c r="H7" s="276" t="s">
        <v>112</v>
      </c>
      <c r="I7" s="4"/>
      <c r="J7" s="275" t="s">
        <v>129</v>
      </c>
      <c r="K7" s="4"/>
      <c r="L7" s="4"/>
      <c r="M7" s="4"/>
      <c r="N7" s="300" t="s">
        <v>112</v>
      </c>
      <c r="O7" s="4"/>
      <c r="P7" s="1"/>
      <c r="Q7" s="345"/>
      <c r="R7" s="345"/>
      <c r="S7" s="345"/>
      <c r="T7" s="345"/>
      <c r="U7" s="345"/>
      <c r="V7" s="345"/>
      <c r="W7" s="345"/>
    </row>
    <row r="8" spans="1:25" ht="12.75" customHeight="1">
      <c r="A8" s="275" t="s">
        <v>130</v>
      </c>
      <c r="B8" s="281" t="s">
        <v>331</v>
      </c>
      <c r="C8" s="98"/>
      <c r="D8" s="98"/>
      <c r="E8" s="273" t="s">
        <v>131</v>
      </c>
      <c r="F8" s="99"/>
      <c r="G8" s="4"/>
      <c r="H8" s="276" t="s">
        <v>112</v>
      </c>
      <c r="I8" s="4"/>
      <c r="J8" s="275" t="s">
        <v>132</v>
      </c>
      <c r="K8" s="4"/>
      <c r="L8" s="4"/>
      <c r="M8" s="4"/>
      <c r="N8" s="300" t="s">
        <v>112</v>
      </c>
      <c r="O8" s="4"/>
      <c r="P8" s="1"/>
      <c r="Q8" s="345"/>
      <c r="R8" s="345"/>
      <c r="S8" s="345"/>
      <c r="T8" s="345"/>
      <c r="U8" s="345"/>
      <c r="V8" s="345"/>
      <c r="W8" s="345"/>
    </row>
    <row r="9" spans="1:25" ht="12.75" customHeight="1">
      <c r="A9" s="275" t="s">
        <v>133</v>
      </c>
      <c r="B9" s="281" t="s">
        <v>399</v>
      </c>
      <c r="C9" s="98"/>
      <c r="D9" s="98"/>
      <c r="E9" s="273" t="s">
        <v>134</v>
      </c>
      <c r="F9" s="99"/>
      <c r="G9" s="4"/>
      <c r="H9" s="276" t="s">
        <v>112</v>
      </c>
      <c r="I9" s="4"/>
      <c r="J9" s="275" t="s">
        <v>135</v>
      </c>
      <c r="K9" s="4"/>
      <c r="L9" s="4"/>
      <c r="M9" s="4"/>
      <c r="N9" s="300" t="s">
        <v>112</v>
      </c>
      <c r="O9" s="4"/>
      <c r="P9" s="1"/>
      <c r="Q9" s="345"/>
      <c r="R9" s="345"/>
      <c r="S9" s="345"/>
      <c r="T9" s="345"/>
      <c r="U9" s="345"/>
      <c r="V9" s="345"/>
      <c r="W9" s="345"/>
    </row>
    <row r="10" spans="1:25" ht="12.75" customHeight="1">
      <c r="A10" s="275" t="s">
        <v>136</v>
      </c>
      <c r="B10" s="281" t="s">
        <v>399</v>
      </c>
      <c r="C10" s="98"/>
      <c r="D10" s="98"/>
      <c r="E10" s="277" t="s">
        <v>137</v>
      </c>
      <c r="H10" s="276" t="s">
        <v>112</v>
      </c>
      <c r="I10" s="4"/>
      <c r="J10" s="275" t="s">
        <v>138</v>
      </c>
      <c r="K10" s="4"/>
      <c r="L10" s="4"/>
      <c r="M10" s="4"/>
      <c r="N10" s="300" t="s">
        <v>207</v>
      </c>
      <c r="O10" s="4"/>
      <c r="P10" s="1"/>
      <c r="Q10" s="345"/>
      <c r="R10" s="345"/>
      <c r="S10" s="345"/>
      <c r="T10" s="345"/>
      <c r="U10" s="345"/>
      <c r="V10" s="345"/>
      <c r="W10" s="345"/>
      <c r="X10"/>
    </row>
    <row r="11" spans="1:25" ht="12.75" customHeight="1">
      <c r="A11" s="275" t="s">
        <v>139</v>
      </c>
      <c r="B11" s="283" t="s">
        <v>313</v>
      </c>
      <c r="C11" s="103"/>
      <c r="D11" s="98"/>
      <c r="E11" s="275" t="s">
        <v>140</v>
      </c>
      <c r="F11" s="4"/>
      <c r="G11" s="4"/>
      <c r="H11" s="276" t="s">
        <v>207</v>
      </c>
      <c r="I11" s="4"/>
      <c r="J11" s="275" t="s">
        <v>141</v>
      </c>
      <c r="K11" s="4"/>
      <c r="L11" s="4"/>
      <c r="M11" s="4"/>
      <c r="N11" s="300" t="s">
        <v>112</v>
      </c>
      <c r="O11" s="4"/>
      <c r="P11" s="1"/>
      <c r="Q11" s="345"/>
      <c r="R11" s="345"/>
      <c r="S11" s="345"/>
      <c r="T11" s="345"/>
      <c r="U11" s="345"/>
      <c r="V11" s="345"/>
      <c r="W11" s="345"/>
    </row>
    <row r="12" spans="1:25" ht="12.75" customHeight="1">
      <c r="A12" s="275" t="s">
        <v>142</v>
      </c>
      <c r="B12" s="283" t="s">
        <v>32</v>
      </c>
      <c r="C12" s="103"/>
      <c r="D12" s="98"/>
      <c r="E12" s="275" t="s">
        <v>143</v>
      </c>
      <c r="F12" s="4"/>
      <c r="G12" s="4"/>
      <c r="H12" s="276" t="s">
        <v>207</v>
      </c>
      <c r="I12" s="4"/>
      <c r="J12" s="275" t="s">
        <v>144</v>
      </c>
      <c r="K12" s="4"/>
      <c r="L12" s="4"/>
      <c r="M12" s="4"/>
      <c r="N12" s="300" t="s">
        <v>112</v>
      </c>
      <c r="O12" s="4"/>
      <c r="P12" s="1"/>
      <c r="Q12" s="345"/>
      <c r="R12" s="345"/>
      <c r="S12" s="345"/>
      <c r="T12" s="345"/>
      <c r="U12" s="345"/>
      <c r="V12" s="345"/>
      <c r="W12" s="345"/>
    </row>
    <row r="13" spans="1:25" ht="12.75" customHeight="1">
      <c r="A13" s="275" t="s">
        <v>3</v>
      </c>
      <c r="B13" s="281" t="s">
        <v>314</v>
      </c>
      <c r="C13" s="98"/>
      <c r="D13" s="98"/>
      <c r="E13" s="275" t="s">
        <v>145</v>
      </c>
      <c r="F13" s="4"/>
      <c r="G13" s="4"/>
      <c r="H13" s="276" t="s">
        <v>112</v>
      </c>
      <c r="I13" s="4"/>
      <c r="J13" s="275" t="s">
        <v>146</v>
      </c>
      <c r="K13" s="4"/>
      <c r="L13" s="4"/>
      <c r="M13" s="4"/>
      <c r="N13" s="300" t="s">
        <v>112</v>
      </c>
      <c r="O13" s="4"/>
      <c r="P13" s="1"/>
      <c r="Q13" s="345"/>
      <c r="R13" s="345"/>
      <c r="S13" s="345"/>
      <c r="T13" s="345"/>
      <c r="U13" s="345"/>
      <c r="V13" s="345"/>
      <c r="W13" s="345"/>
    </row>
    <row r="14" spans="1:25" ht="12.75" customHeight="1">
      <c r="A14" s="275" t="s">
        <v>147</v>
      </c>
      <c r="B14" s="284">
        <v>3</v>
      </c>
      <c r="C14" s="104"/>
      <c r="D14" s="105"/>
      <c r="E14" s="275" t="s">
        <v>148</v>
      </c>
      <c r="F14" s="4"/>
      <c r="G14" s="4"/>
      <c r="H14" s="276" t="s">
        <v>207</v>
      </c>
      <c r="I14" s="4"/>
      <c r="J14" s="275" t="s">
        <v>149</v>
      </c>
      <c r="K14" s="4"/>
      <c r="L14" s="4"/>
      <c r="M14" s="4"/>
      <c r="N14" s="300" t="s">
        <v>112</v>
      </c>
      <c r="O14" s="4"/>
      <c r="P14" s="1"/>
      <c r="Q14" s="345"/>
      <c r="R14" s="345"/>
      <c r="S14" s="345"/>
      <c r="T14" s="345"/>
      <c r="U14" s="345"/>
      <c r="V14" s="345"/>
      <c r="W14" s="345"/>
    </row>
    <row r="15" spans="1:25" ht="12.75" customHeight="1">
      <c r="A15" s="275" t="s">
        <v>150</v>
      </c>
      <c r="B15" s="281" t="s">
        <v>333</v>
      </c>
      <c r="C15" s="98"/>
      <c r="D15" s="105"/>
      <c r="E15" s="275" t="s">
        <v>151</v>
      </c>
      <c r="F15" s="4"/>
      <c r="G15" s="4"/>
      <c r="H15" s="276" t="s">
        <v>112</v>
      </c>
      <c r="I15" s="4"/>
      <c r="J15" s="275" t="s">
        <v>152</v>
      </c>
      <c r="K15" s="4"/>
      <c r="L15" s="4"/>
      <c r="M15" s="4"/>
      <c r="N15" s="300" t="s">
        <v>207</v>
      </c>
      <c r="O15" s="4"/>
      <c r="P15" s="1"/>
      <c r="Q15" s="345"/>
      <c r="R15" s="345"/>
      <c r="S15" s="345"/>
      <c r="T15" s="345"/>
      <c r="U15" s="345"/>
      <c r="V15" s="345"/>
      <c r="W15" s="345"/>
    </row>
    <row r="16" spans="1:25" ht="12.75" customHeight="1">
      <c r="A16" s="275" t="s">
        <v>153</v>
      </c>
      <c r="B16" s="281">
        <v>2018</v>
      </c>
      <c r="C16" s="98"/>
      <c r="D16" s="105"/>
      <c r="E16" s="275" t="s">
        <v>154</v>
      </c>
      <c r="F16" s="4"/>
      <c r="G16" s="4"/>
      <c r="H16" s="276" t="s">
        <v>112</v>
      </c>
      <c r="I16" s="4"/>
      <c r="J16" s="275" t="s">
        <v>155</v>
      </c>
      <c r="K16" s="4"/>
      <c r="L16" s="4"/>
      <c r="M16" s="4"/>
      <c r="N16" s="300" t="s">
        <v>207</v>
      </c>
      <c r="O16" s="4"/>
      <c r="P16" s="1"/>
      <c r="Q16" s="345"/>
      <c r="R16" s="345"/>
      <c r="S16" s="345"/>
      <c r="T16" s="345"/>
      <c r="U16" s="345"/>
      <c r="V16" s="345"/>
      <c r="W16" s="345"/>
    </row>
    <row r="17" spans="1:28" ht="12.75" customHeight="1">
      <c r="A17" s="275" t="s">
        <v>156</v>
      </c>
      <c r="B17" s="283"/>
      <c r="C17" s="103"/>
      <c r="D17" s="105"/>
      <c r="E17" s="275" t="s">
        <v>157</v>
      </c>
      <c r="F17" s="4"/>
      <c r="G17" s="4"/>
      <c r="H17" s="276" t="s">
        <v>207</v>
      </c>
      <c r="I17" s="4"/>
      <c r="J17" s="310" t="s">
        <v>97</v>
      </c>
      <c r="K17" s="311"/>
      <c r="L17" s="311"/>
      <c r="M17" s="311"/>
      <c r="N17" s="312"/>
      <c r="O17" s="4"/>
      <c r="P17" s="1"/>
      <c r="Q17" s="345"/>
      <c r="R17" s="345"/>
      <c r="S17" s="345"/>
      <c r="T17" s="345"/>
      <c r="U17" s="345"/>
      <c r="V17" s="345"/>
      <c r="W17" s="345"/>
      <c r="Y17" s="4"/>
      <c r="Z17" s="4"/>
      <c r="AA17" s="4"/>
      <c r="AB17" s="107"/>
    </row>
    <row r="18" spans="1:28" ht="12.75" customHeight="1" thickBot="1">
      <c r="A18" s="278" t="s">
        <v>158</v>
      </c>
      <c r="B18" s="285" t="s">
        <v>400</v>
      </c>
      <c r="C18" s="103"/>
      <c r="D18" s="98"/>
      <c r="E18" s="273" t="s">
        <v>160</v>
      </c>
      <c r="F18" s="99"/>
      <c r="G18" s="4"/>
      <c r="H18" s="276" t="s">
        <v>207</v>
      </c>
      <c r="I18" s="4"/>
      <c r="J18" s="275" t="s">
        <v>161</v>
      </c>
      <c r="K18" s="4"/>
      <c r="L18" s="4"/>
      <c r="M18" s="4"/>
      <c r="N18" s="276" t="s">
        <v>112</v>
      </c>
      <c r="O18" s="4"/>
      <c r="P18" s="1"/>
      <c r="Q18" s="1"/>
      <c r="R18" s="11"/>
      <c r="S18" s="344"/>
      <c r="T18" s="344"/>
      <c r="U18" s="106"/>
      <c r="V18" s="106"/>
      <c r="W18" s="106"/>
      <c r="Y18" s="4"/>
      <c r="AA18" s="4"/>
      <c r="AB18" s="107"/>
    </row>
    <row r="19" spans="1:28" ht="12.75" customHeight="1">
      <c r="A19" s="1"/>
      <c r="C19" s="11"/>
      <c r="D19" s="98"/>
      <c r="E19" s="275" t="s">
        <v>162</v>
      </c>
      <c r="F19" s="4"/>
      <c r="G19" s="4"/>
      <c r="H19" s="276" t="s">
        <v>207</v>
      </c>
      <c r="I19" s="4"/>
      <c r="J19" s="275" t="s">
        <v>163</v>
      </c>
      <c r="K19" s="4"/>
      <c r="L19" s="4"/>
      <c r="M19" s="4"/>
      <c r="N19" s="301">
        <v>0</v>
      </c>
      <c r="O19" s="215">
        <f>IF($N$18="No",$N$19 + $N$20 + $N$21,0)</f>
        <v>0</v>
      </c>
      <c r="Q19" s="308" t="s">
        <v>164</v>
      </c>
      <c r="R19" s="308"/>
      <c r="S19" s="308"/>
      <c r="T19" s="308"/>
      <c r="U19" s="308"/>
      <c r="V19" s="308"/>
      <c r="W19" s="308"/>
      <c r="X19" s="99"/>
      <c r="Y19" s="4"/>
      <c r="Z19" s="4"/>
      <c r="AB19" s="107"/>
    </row>
    <row r="20" spans="1:28" ht="12.75" customHeight="1">
      <c r="A20" s="308" t="s">
        <v>165</v>
      </c>
      <c r="B20" s="308"/>
      <c r="C20" s="32"/>
      <c r="D20" s="98"/>
      <c r="E20" s="275" t="s">
        <v>166</v>
      </c>
      <c r="F20" s="4"/>
      <c r="G20" s="4"/>
      <c r="H20" s="276" t="s">
        <v>207</v>
      </c>
      <c r="I20" s="4"/>
      <c r="J20" s="275" t="s">
        <v>167</v>
      </c>
      <c r="K20" s="4"/>
      <c r="L20" s="4"/>
      <c r="M20" s="4"/>
      <c r="N20" s="301">
        <v>0</v>
      </c>
      <c r="O20" s="99"/>
      <c r="Q20" s="332" t="s">
        <v>168</v>
      </c>
      <c r="R20" s="333"/>
      <c r="S20" s="333"/>
      <c r="T20" s="333"/>
      <c r="U20" s="333"/>
      <c r="V20" s="333"/>
      <c r="W20" s="334"/>
      <c r="X20" s="99"/>
      <c r="Y20" s="99"/>
      <c r="Z20" s="99"/>
      <c r="AB20" s="107"/>
    </row>
    <row r="21" spans="1:28" ht="12.75" customHeight="1">
      <c r="A21" s="275" t="s">
        <v>169</v>
      </c>
      <c r="B21" s="281" t="s">
        <v>170</v>
      </c>
      <c r="C21" s="32"/>
      <c r="D21" s="98"/>
      <c r="E21" s="275" t="s">
        <v>171</v>
      </c>
      <c r="F21" s="4"/>
      <c r="G21" s="4"/>
      <c r="H21" s="276" t="s">
        <v>112</v>
      </c>
      <c r="I21" s="4"/>
      <c r="J21" s="275" t="s">
        <v>172</v>
      </c>
      <c r="K21" s="4"/>
      <c r="L21" s="4"/>
      <c r="M21" s="4"/>
      <c r="N21" s="301">
        <v>0</v>
      </c>
      <c r="O21" s="99"/>
      <c r="Q21" s="335" t="s">
        <v>401</v>
      </c>
      <c r="R21" s="336"/>
      <c r="S21" s="336"/>
      <c r="T21" s="336"/>
      <c r="U21" s="336"/>
      <c r="V21" s="336"/>
      <c r="W21" s="337"/>
      <c r="X21" s="99"/>
      <c r="Y21" s="99"/>
      <c r="Z21" s="99"/>
      <c r="AB21" s="107"/>
    </row>
    <row r="22" spans="1:28" ht="12.75" customHeight="1">
      <c r="A22" s="275" t="s">
        <v>173</v>
      </c>
      <c r="B22" s="271">
        <v>0.95</v>
      </c>
      <c r="C22" s="32"/>
      <c r="D22" s="98"/>
      <c r="E22" s="273" t="s">
        <v>174</v>
      </c>
      <c r="F22" s="4"/>
      <c r="G22" s="4"/>
      <c r="H22" s="276" t="s">
        <v>112</v>
      </c>
      <c r="I22" s="4"/>
      <c r="J22" s="310" t="s">
        <v>96</v>
      </c>
      <c r="K22" s="311"/>
      <c r="L22" s="311"/>
      <c r="M22" s="311"/>
      <c r="N22" s="312"/>
      <c r="O22" s="99"/>
      <c r="Q22" s="335"/>
      <c r="R22" s="336"/>
      <c r="S22" s="336"/>
      <c r="T22" s="336"/>
      <c r="U22" s="336"/>
      <c r="V22" s="336"/>
      <c r="W22" s="337"/>
      <c r="X22" s="99"/>
      <c r="Y22" s="99"/>
      <c r="Z22" s="99"/>
      <c r="AB22" s="107"/>
    </row>
    <row r="23" spans="1:28" ht="12.75" customHeight="1">
      <c r="A23" s="275" t="s">
        <v>8</v>
      </c>
      <c r="B23" s="272">
        <v>45171</v>
      </c>
      <c r="C23" s="32"/>
      <c r="D23" s="98"/>
      <c r="E23" s="273" t="s">
        <v>175</v>
      </c>
      <c r="F23" s="99"/>
      <c r="G23" s="4"/>
      <c r="H23" s="276" t="s">
        <v>112</v>
      </c>
      <c r="I23" s="4"/>
      <c r="J23" s="275" t="s">
        <v>161</v>
      </c>
      <c r="K23" s="4"/>
      <c r="L23" s="4"/>
      <c r="M23" s="4"/>
      <c r="N23" s="276" t="s">
        <v>112</v>
      </c>
      <c r="O23" s="99"/>
      <c r="Q23" s="335"/>
      <c r="R23" s="336"/>
      <c r="S23" s="336"/>
      <c r="T23" s="336"/>
      <c r="U23" s="336"/>
      <c r="V23" s="336"/>
      <c r="W23" s="337"/>
      <c r="X23" s="99"/>
      <c r="Y23" s="99"/>
      <c r="Z23" s="99"/>
      <c r="AB23" s="107"/>
    </row>
    <row r="24" spans="1:28" ht="12.75" customHeight="1">
      <c r="A24" s="277" t="s">
        <v>9</v>
      </c>
      <c r="B24" s="272">
        <v>45171</v>
      </c>
      <c r="C24" s="108"/>
      <c r="D24" s="98"/>
      <c r="E24" s="275" t="s">
        <v>176</v>
      </c>
      <c r="F24" s="4"/>
      <c r="G24" s="4"/>
      <c r="H24" s="276" t="s">
        <v>207</v>
      </c>
      <c r="I24" s="4"/>
      <c r="J24" s="275" t="s">
        <v>163</v>
      </c>
      <c r="K24" s="4"/>
      <c r="L24" s="4"/>
      <c r="M24" s="4"/>
      <c r="N24" s="301">
        <v>0</v>
      </c>
      <c r="O24" s="4"/>
      <c r="Q24" s="335"/>
      <c r="R24" s="336"/>
      <c r="S24" s="336"/>
      <c r="T24" s="336"/>
      <c r="U24" s="336"/>
      <c r="V24" s="336"/>
      <c r="W24" s="337"/>
      <c r="X24" s="99"/>
      <c r="Y24" s="4"/>
      <c r="Z24" s="4"/>
      <c r="AA24" s="4"/>
      <c r="AB24" s="107"/>
    </row>
    <row r="25" spans="1:28" ht="12.75" customHeight="1">
      <c r="A25" s="275" t="s">
        <v>177</v>
      </c>
      <c r="B25" s="286">
        <v>0.98899999999999999</v>
      </c>
      <c r="C25" s="109"/>
      <c r="D25" s="98"/>
      <c r="E25" s="275" t="s">
        <v>178</v>
      </c>
      <c r="F25" s="4"/>
      <c r="G25" s="4"/>
      <c r="H25" s="276" t="s">
        <v>207</v>
      </c>
      <c r="I25" s="1"/>
      <c r="J25" s="310" t="s">
        <v>179</v>
      </c>
      <c r="K25" s="311"/>
      <c r="L25" s="311"/>
      <c r="M25" s="311"/>
      <c r="N25" s="312"/>
      <c r="O25" s="1"/>
      <c r="Q25" s="335"/>
      <c r="R25" s="336"/>
      <c r="S25" s="336"/>
      <c r="T25" s="336"/>
      <c r="U25" s="336"/>
      <c r="V25" s="336"/>
      <c r="W25" s="337"/>
      <c r="X25" s="99"/>
      <c r="Y25" s="4"/>
      <c r="Z25" s="4"/>
      <c r="AA25" s="4"/>
      <c r="AB25" s="107"/>
    </row>
    <row r="26" spans="1:28" ht="12.75" customHeight="1">
      <c r="A26" s="275" t="s">
        <v>180</v>
      </c>
      <c r="B26" s="271">
        <v>0.73</v>
      </c>
      <c r="C26" s="108"/>
      <c r="D26" s="98"/>
      <c r="E26" s="275" t="s">
        <v>181</v>
      </c>
      <c r="F26" s="4"/>
      <c r="G26" s="4"/>
      <c r="H26" s="276" t="s">
        <v>207</v>
      </c>
      <c r="I26" s="1"/>
      <c r="J26" s="275" t="s">
        <v>182</v>
      </c>
      <c r="K26" s="4"/>
      <c r="L26" s="4"/>
      <c r="M26" s="4"/>
      <c r="N26" s="301">
        <v>0</v>
      </c>
      <c r="O26" s="1"/>
      <c r="Q26" s="335"/>
      <c r="R26" s="336"/>
      <c r="S26" s="336"/>
      <c r="T26" s="336"/>
      <c r="U26" s="336"/>
      <c r="V26" s="336"/>
      <c r="W26" s="337"/>
      <c r="X26" s="99"/>
      <c r="Y26" s="4"/>
      <c r="Z26" s="4"/>
      <c r="AA26" s="4"/>
      <c r="AB26" s="107"/>
    </row>
    <row r="27" spans="1:28" ht="12.75" customHeight="1">
      <c r="A27" s="275" t="s">
        <v>183</v>
      </c>
      <c r="B27" s="271">
        <v>1</v>
      </c>
      <c r="C27" s="109"/>
      <c r="D27" s="98"/>
      <c r="E27" s="275" t="s">
        <v>184</v>
      </c>
      <c r="F27" s="4"/>
      <c r="G27" s="4"/>
      <c r="H27" s="276" t="s">
        <v>207</v>
      </c>
      <c r="I27" s="1"/>
      <c r="J27" s="275" t="s">
        <v>185</v>
      </c>
      <c r="K27" s="4"/>
      <c r="L27" s="4"/>
      <c r="M27" s="4"/>
      <c r="N27" s="301">
        <v>10</v>
      </c>
      <c r="O27" s="1"/>
      <c r="Q27" s="335"/>
      <c r="R27" s="336"/>
      <c r="S27" s="336"/>
      <c r="T27" s="336"/>
      <c r="U27" s="336"/>
      <c r="V27" s="336"/>
      <c r="W27" s="337"/>
      <c r="X27" s="99"/>
      <c r="Y27" s="99"/>
      <c r="Z27" s="99"/>
      <c r="AA27" s="4"/>
      <c r="AB27" s="107"/>
    </row>
    <row r="28" spans="1:28" ht="12.75" customHeight="1">
      <c r="A28" s="275" t="s">
        <v>186</v>
      </c>
      <c r="B28" s="287">
        <v>200</v>
      </c>
      <c r="C28" s="111"/>
      <c r="D28" s="98"/>
      <c r="E28" s="275" t="s">
        <v>187</v>
      </c>
      <c r="F28" s="4"/>
      <c r="G28" s="4"/>
      <c r="H28" s="276" t="s">
        <v>207</v>
      </c>
      <c r="I28" s="1"/>
      <c r="J28" s="275" t="s">
        <v>188</v>
      </c>
      <c r="K28" s="4"/>
      <c r="L28" s="4"/>
      <c r="M28" s="4"/>
      <c r="N28" s="301">
        <v>10</v>
      </c>
      <c r="O28" s="1"/>
      <c r="Q28" s="335"/>
      <c r="R28" s="336"/>
      <c r="S28" s="336"/>
      <c r="T28" s="336"/>
      <c r="U28" s="336"/>
      <c r="V28" s="336"/>
      <c r="W28" s="337"/>
      <c r="X28" s="99"/>
      <c r="Y28" s="99"/>
    </row>
    <row r="29" spans="1:28" ht="12.75" customHeight="1">
      <c r="A29" s="275" t="s">
        <v>189</v>
      </c>
      <c r="B29" s="287">
        <v>230</v>
      </c>
      <c r="C29" s="111"/>
      <c r="D29" s="98"/>
      <c r="E29" s="273" t="s">
        <v>190</v>
      </c>
      <c r="F29" s="99"/>
      <c r="G29" s="4"/>
      <c r="H29" s="276" t="s">
        <v>207</v>
      </c>
      <c r="I29" s="1"/>
      <c r="J29" s="275" t="s">
        <v>191</v>
      </c>
      <c r="K29" s="4"/>
      <c r="L29" s="4"/>
      <c r="M29" s="4"/>
      <c r="N29" s="301">
        <v>0</v>
      </c>
      <c r="O29" s="1"/>
      <c r="Q29" s="335"/>
      <c r="R29" s="336"/>
      <c r="S29" s="336"/>
      <c r="T29" s="336"/>
      <c r="U29" s="336"/>
      <c r="V29" s="336"/>
      <c r="W29" s="337"/>
      <c r="X29" s="99"/>
      <c r="Y29" s="4"/>
    </row>
    <row r="30" spans="1:28" ht="12.75" customHeight="1" thickBot="1">
      <c r="A30" s="275" t="s">
        <v>192</v>
      </c>
      <c r="B30" s="288">
        <v>0</v>
      </c>
      <c r="C30" s="111"/>
      <c r="D30" s="1"/>
      <c r="E30" s="275" t="s">
        <v>193</v>
      </c>
      <c r="F30" s="4"/>
      <c r="G30" s="4"/>
      <c r="H30" s="276" t="s">
        <v>112</v>
      </c>
      <c r="I30" s="1"/>
      <c r="J30" s="278" t="s">
        <v>194</v>
      </c>
      <c r="K30" s="279"/>
      <c r="L30" s="279"/>
      <c r="M30" s="279"/>
      <c r="N30" s="302">
        <v>10</v>
      </c>
      <c r="O30" s="1"/>
      <c r="Q30" s="332" t="s">
        <v>195</v>
      </c>
      <c r="R30" s="333"/>
      <c r="S30" s="333"/>
      <c r="T30" s="333"/>
      <c r="U30" s="333"/>
      <c r="V30" s="333"/>
      <c r="W30" s="334"/>
      <c r="X30" s="99"/>
      <c r="Y30" s="4"/>
    </row>
    <row r="31" spans="1:28" ht="12.75" customHeight="1" thickBot="1">
      <c r="A31" s="278" t="s">
        <v>196</v>
      </c>
      <c r="B31" s="289">
        <v>45709</v>
      </c>
      <c r="C31" s="114"/>
      <c r="D31" s="1"/>
      <c r="E31" s="275" t="s">
        <v>197</v>
      </c>
      <c r="F31" s="4"/>
      <c r="G31" s="4"/>
      <c r="H31" s="276" t="s">
        <v>207</v>
      </c>
      <c r="I31" s="1"/>
      <c r="J31" s="1"/>
      <c r="K31" s="1"/>
      <c r="L31" s="1"/>
      <c r="M31" s="1"/>
      <c r="N31" s="1"/>
      <c r="O31" s="1"/>
      <c r="Q31" s="335"/>
      <c r="R31" s="336"/>
      <c r="S31" s="336"/>
      <c r="T31" s="336"/>
      <c r="U31" s="336"/>
      <c r="V31" s="336"/>
      <c r="W31" s="337"/>
      <c r="X31" s="99"/>
    </row>
    <row r="32" spans="1:28" ht="12.75" customHeight="1">
      <c r="A32" s="4"/>
      <c r="B32" s="116"/>
      <c r="C32" s="117"/>
      <c r="D32" s="1"/>
      <c r="E32" s="275" t="s">
        <v>198</v>
      </c>
      <c r="F32" s="4"/>
      <c r="G32" s="4"/>
      <c r="H32" s="276" t="s">
        <v>207</v>
      </c>
      <c r="I32" s="1"/>
      <c r="J32" s="308" t="s">
        <v>199</v>
      </c>
      <c r="K32" s="308"/>
      <c r="L32" s="308"/>
      <c r="M32" s="308"/>
      <c r="N32" s="316"/>
      <c r="Q32" s="335"/>
      <c r="R32" s="336"/>
      <c r="S32" s="336"/>
      <c r="T32" s="336"/>
      <c r="U32" s="336"/>
      <c r="V32" s="336"/>
      <c r="W32" s="337"/>
      <c r="X32" s="99"/>
    </row>
    <row r="33" spans="1:24" ht="12.75" customHeight="1">
      <c r="A33" s="308" t="s">
        <v>200</v>
      </c>
      <c r="B33" s="308"/>
      <c r="C33" s="118"/>
      <c r="D33" s="1"/>
      <c r="E33" s="273" t="s">
        <v>201</v>
      </c>
      <c r="F33" s="4"/>
      <c r="G33" s="4"/>
      <c r="H33" s="276" t="s">
        <v>112</v>
      </c>
      <c r="I33" s="1"/>
      <c r="J33" s="313"/>
      <c r="K33" s="317" t="s">
        <v>202</v>
      </c>
      <c r="L33" s="318" t="s">
        <v>203</v>
      </c>
      <c r="M33" s="318" t="s">
        <v>204</v>
      </c>
      <c r="N33" s="319" t="s">
        <v>205</v>
      </c>
      <c r="Q33" s="335"/>
      <c r="R33" s="336"/>
      <c r="S33" s="336"/>
      <c r="T33" s="336"/>
      <c r="U33" s="336"/>
      <c r="V33" s="336"/>
      <c r="W33" s="337"/>
      <c r="X33" s="99"/>
    </row>
    <row r="34" spans="1:24" ht="12.75" customHeight="1">
      <c r="A34" s="275" t="s">
        <v>206</v>
      </c>
      <c r="B34" s="290" t="s">
        <v>207</v>
      </c>
      <c r="C34" s="120"/>
      <c r="D34" s="1"/>
      <c r="E34" s="273" t="s">
        <v>208</v>
      </c>
      <c r="F34" s="99"/>
      <c r="G34" s="4"/>
      <c r="H34" s="276" t="s">
        <v>207</v>
      </c>
      <c r="I34" s="1"/>
      <c r="J34" s="303" t="s">
        <v>209</v>
      </c>
      <c r="K34" s="110" t="s">
        <v>207</v>
      </c>
      <c r="L34" s="110" t="s">
        <v>207</v>
      </c>
      <c r="M34" s="115">
        <v>14</v>
      </c>
      <c r="N34" s="304" t="s">
        <v>94</v>
      </c>
      <c r="O34" s="179">
        <f>IF(OR($K34="Yes", $L34= "Yes"), IF($M34 = 0, -35, -1 * $M34), 0)</f>
        <v>0</v>
      </c>
      <c r="Q34" s="335"/>
      <c r="R34" s="336"/>
      <c r="S34" s="336"/>
      <c r="T34" s="336"/>
      <c r="U34" s="336"/>
      <c r="V34" s="336"/>
      <c r="W34" s="337"/>
      <c r="X34" s="99"/>
    </row>
    <row r="35" spans="1:24" ht="12.75" customHeight="1" thickBot="1">
      <c r="A35" s="275" t="s">
        <v>210</v>
      </c>
      <c r="B35" s="291">
        <v>0</v>
      </c>
      <c r="C35" s="118"/>
      <c r="D35" s="1"/>
      <c r="E35" s="278" t="s">
        <v>211</v>
      </c>
      <c r="F35" s="279"/>
      <c r="G35" s="279"/>
      <c r="H35" s="280" t="s">
        <v>207</v>
      </c>
      <c r="I35" s="1"/>
      <c r="J35" s="277" t="s">
        <v>212</v>
      </c>
      <c r="K35" s="110" t="s">
        <v>207</v>
      </c>
      <c r="L35" s="110" t="s">
        <v>207</v>
      </c>
      <c r="M35" s="115">
        <v>0</v>
      </c>
      <c r="N35" s="304" t="s">
        <v>94</v>
      </c>
      <c r="O35" s="179">
        <f>IF(OR($K35="Yes", $L35= "Yes"), IF($M35 = 0, -35, -1 * $M35), 0)</f>
        <v>0</v>
      </c>
      <c r="Q35" s="335"/>
      <c r="R35" s="336"/>
      <c r="S35" s="336"/>
      <c r="T35" s="336"/>
      <c r="U35" s="336"/>
      <c r="V35" s="336"/>
      <c r="W35" s="337"/>
      <c r="X35" s="99"/>
    </row>
    <row r="36" spans="1:24" ht="12.75" customHeight="1">
      <c r="A36" s="275" t="s">
        <v>213</v>
      </c>
      <c r="B36" s="292" t="s">
        <v>105</v>
      </c>
      <c r="C36" s="120"/>
      <c r="D36" s="1"/>
      <c r="E36" s="1"/>
      <c r="H36" s="1"/>
      <c r="I36" s="1"/>
      <c r="J36" s="277" t="s">
        <v>99</v>
      </c>
      <c r="K36" s="110" t="s">
        <v>207</v>
      </c>
      <c r="L36" s="110" t="s">
        <v>207</v>
      </c>
      <c r="M36" s="115">
        <v>0</v>
      </c>
      <c r="N36" s="304" t="s">
        <v>94</v>
      </c>
      <c r="O36" s="179">
        <f>IF(OR($K36="Yes", $L36= "Yes"), IF($M36 = 0, -15, -1 * $M36), 0)</f>
        <v>0</v>
      </c>
      <c r="Q36" s="335"/>
      <c r="R36" s="336"/>
      <c r="S36" s="336"/>
      <c r="T36" s="336"/>
      <c r="U36" s="336"/>
      <c r="V36" s="336"/>
      <c r="W36" s="337"/>
      <c r="X36" s="99"/>
    </row>
    <row r="37" spans="1:24" ht="12.75" customHeight="1">
      <c r="A37" s="275" t="s">
        <v>214</v>
      </c>
      <c r="B37" s="290" t="s">
        <v>207</v>
      </c>
      <c r="C37" s="120"/>
      <c r="D37" s="1"/>
      <c r="E37" s="308" t="s">
        <v>102</v>
      </c>
      <c r="F37" s="308"/>
      <c r="G37" s="308"/>
      <c r="H37" s="308"/>
      <c r="I37" s="1"/>
      <c r="J37" s="313" t="s">
        <v>215</v>
      </c>
      <c r="K37" s="314" t="s">
        <v>216</v>
      </c>
      <c r="L37" s="314" t="s">
        <v>204</v>
      </c>
      <c r="M37" s="314"/>
      <c r="N37" s="320"/>
      <c r="O37" s="179">
        <f t="shared" ref="O37" si="0">IF(K37="No",1,-1)</f>
        <v>-1</v>
      </c>
      <c r="Q37" s="332" t="s">
        <v>217</v>
      </c>
      <c r="R37" s="333"/>
      <c r="S37" s="333"/>
      <c r="T37" s="333"/>
      <c r="U37" s="333"/>
      <c r="V37" s="333"/>
      <c r="W37" s="334"/>
      <c r="X37" s="99"/>
    </row>
    <row r="38" spans="1:24" ht="12.75" customHeight="1">
      <c r="A38" s="275" t="s">
        <v>218</v>
      </c>
      <c r="B38" s="291">
        <v>0</v>
      </c>
      <c r="C38" s="120"/>
      <c r="D38" s="1"/>
      <c r="E38" s="313"/>
      <c r="F38" s="314" t="s">
        <v>219</v>
      </c>
      <c r="G38" s="314" t="s">
        <v>216</v>
      </c>
      <c r="H38" s="315" t="s">
        <v>204</v>
      </c>
      <c r="I38" s="216"/>
      <c r="J38" s="277" t="s">
        <v>220</v>
      </c>
      <c r="K38" s="110" t="s">
        <v>112</v>
      </c>
      <c r="L38" s="115">
        <v>0</v>
      </c>
      <c r="M38" s="115"/>
      <c r="N38" s="304" t="s">
        <v>94</v>
      </c>
      <c r="O38" s="179">
        <f>IF($K38="No",$L38,-1 * $L38)</f>
        <v>0</v>
      </c>
      <c r="Q38" s="338" t="s">
        <v>221</v>
      </c>
      <c r="R38" s="339"/>
      <c r="S38" s="339" t="s">
        <v>316</v>
      </c>
      <c r="T38" s="339"/>
      <c r="U38" s="178"/>
      <c r="V38" s="178"/>
      <c r="W38" s="268"/>
      <c r="X38" s="99"/>
    </row>
    <row r="39" spans="1:24" ht="12.75" customHeight="1" thickBot="1">
      <c r="A39" s="278" t="s">
        <v>223</v>
      </c>
      <c r="B39" s="293" t="s">
        <v>105</v>
      </c>
      <c r="C39" s="120"/>
      <c r="D39" s="1"/>
      <c r="E39" s="273" t="s">
        <v>224</v>
      </c>
      <c r="F39" s="119" t="s">
        <v>207</v>
      </c>
      <c r="G39" s="119" t="s">
        <v>207</v>
      </c>
      <c r="H39" s="295">
        <v>75</v>
      </c>
      <c r="I39" s="17">
        <f>IF(AND($G39="Yes",$F39="No"), -1 * $H39,IF(AND($G39="No",$F39="Yes"), $H39, 0))</f>
        <v>0</v>
      </c>
      <c r="J39" s="277" t="s">
        <v>225</v>
      </c>
      <c r="K39" s="110" t="s">
        <v>112</v>
      </c>
      <c r="L39" s="115">
        <v>0</v>
      </c>
      <c r="M39" s="115"/>
      <c r="N39" s="304" t="s">
        <v>94</v>
      </c>
      <c r="O39" s="179">
        <f>IF($K39="No",$L39, IF($L39 = 0, -40, -1 * $L39))</f>
        <v>-40</v>
      </c>
      <c r="Q39" s="338" t="s">
        <v>226</v>
      </c>
      <c r="R39" s="339"/>
      <c r="S39" s="339" t="s">
        <v>316</v>
      </c>
      <c r="T39" s="339"/>
      <c r="U39" s="178"/>
      <c r="V39" s="178"/>
      <c r="W39" s="268"/>
      <c r="X39" s="99"/>
    </row>
    <row r="40" spans="1:24" ht="12.75" customHeight="1">
      <c r="A40" s="4"/>
      <c r="B40" s="121"/>
      <c r="C40" s="120"/>
      <c r="D40" s="1"/>
      <c r="E40" s="273" t="s">
        <v>227</v>
      </c>
      <c r="F40" s="119" t="s">
        <v>207</v>
      </c>
      <c r="G40" s="119" t="s">
        <v>207</v>
      </c>
      <c r="H40" s="295">
        <v>125</v>
      </c>
      <c r="I40" s="17">
        <f t="shared" ref="I40:I42" si="1">IF(AND($G40="Yes",$F40="No"), -1 * $H40,IF(AND($G40="No",$F40="Yes"), $H40, 0))</f>
        <v>0</v>
      </c>
      <c r="J40" s="277" t="s">
        <v>228</v>
      </c>
      <c r="K40" s="110" t="s">
        <v>112</v>
      </c>
      <c r="L40" s="115">
        <v>0</v>
      </c>
      <c r="M40" s="115"/>
      <c r="N40" s="304" t="s">
        <v>94</v>
      </c>
      <c r="O40" s="179">
        <f>IF($K40="No",$L40, IF($L40 = 0, -5, -1 * $L40))</f>
        <v>-5</v>
      </c>
      <c r="Q40" s="338" t="s">
        <v>229</v>
      </c>
      <c r="R40" s="339"/>
      <c r="S40" s="339" t="s">
        <v>316</v>
      </c>
      <c r="T40" s="339"/>
      <c r="U40" s="178"/>
      <c r="V40" s="178"/>
      <c r="W40" s="268"/>
      <c r="X40" s="99"/>
    </row>
    <row r="41" spans="1:24" ht="12.75" customHeight="1">
      <c r="A41" s="308" t="s">
        <v>230</v>
      </c>
      <c r="B41" s="308"/>
      <c r="C41" s="4"/>
      <c r="D41" s="1"/>
      <c r="E41" s="273" t="s">
        <v>231</v>
      </c>
      <c r="F41" s="119" t="s">
        <v>207</v>
      </c>
      <c r="G41" s="119" t="s">
        <v>207</v>
      </c>
      <c r="H41" s="295">
        <v>0</v>
      </c>
      <c r="I41" s="17">
        <f t="shared" si="1"/>
        <v>0</v>
      </c>
      <c r="J41" s="277" t="s">
        <v>232</v>
      </c>
      <c r="K41" s="110" t="s">
        <v>112</v>
      </c>
      <c r="L41" s="115">
        <v>13</v>
      </c>
      <c r="M41" s="115"/>
      <c r="N41" s="304" t="s">
        <v>94</v>
      </c>
      <c r="O41" s="179">
        <f>IF($K41="No",$L41,-1 * $L41)</f>
        <v>-13</v>
      </c>
      <c r="Q41" s="338" t="s">
        <v>233</v>
      </c>
      <c r="R41" s="339"/>
      <c r="S41" s="339" t="s">
        <v>316</v>
      </c>
      <c r="T41" s="339"/>
      <c r="U41" s="178"/>
      <c r="V41" s="178"/>
      <c r="W41" s="268"/>
      <c r="X41" s="99"/>
    </row>
    <row r="42" spans="1:24" ht="12.75" customHeight="1" thickBot="1">
      <c r="A42" s="275" t="s">
        <v>234</v>
      </c>
      <c r="B42" s="291">
        <v>35</v>
      </c>
      <c r="C42" s="99"/>
      <c r="D42" s="1"/>
      <c r="E42" s="296" t="s">
        <v>235</v>
      </c>
      <c r="F42" s="297" t="s">
        <v>207</v>
      </c>
      <c r="G42" s="297" t="s">
        <v>207</v>
      </c>
      <c r="H42" s="298">
        <v>0</v>
      </c>
      <c r="I42" s="17">
        <f t="shared" si="1"/>
        <v>0</v>
      </c>
      <c r="J42" s="305" t="s">
        <v>236</v>
      </c>
      <c r="K42" s="297" t="s">
        <v>207</v>
      </c>
      <c r="L42" s="306">
        <v>0</v>
      </c>
      <c r="M42" s="306"/>
      <c r="N42" s="307" t="s">
        <v>94</v>
      </c>
      <c r="O42" s="179">
        <f>IF($K42="No",$L42, IF($L42 = 0, -5, -1 * $L42))</f>
        <v>0</v>
      </c>
      <c r="Q42" s="338" t="s">
        <v>237</v>
      </c>
      <c r="R42" s="339"/>
      <c r="S42" s="339" t="s">
        <v>316</v>
      </c>
      <c r="T42" s="339"/>
      <c r="U42" s="178"/>
      <c r="V42" s="178"/>
      <c r="W42" s="268"/>
      <c r="X42" s="99"/>
    </row>
    <row r="43" spans="1:24" ht="12.75" customHeight="1">
      <c r="A43" s="275" t="s">
        <v>238</v>
      </c>
      <c r="B43" s="291">
        <v>200</v>
      </c>
      <c r="C43" s="4"/>
      <c r="D43" s="1"/>
      <c r="E43" s="99"/>
      <c r="F43" s="119"/>
      <c r="G43" s="119"/>
      <c r="H43" s="112"/>
      <c r="I43" s="17">
        <f>SUM(I39:I42)</f>
        <v>0</v>
      </c>
      <c r="J43" s="1"/>
      <c r="K43" s="1"/>
      <c r="L43" s="1"/>
      <c r="M43" s="1"/>
      <c r="N43" s="1"/>
      <c r="O43" s="1"/>
      <c r="Q43" s="338" t="s">
        <v>239</v>
      </c>
      <c r="R43" s="339"/>
      <c r="S43" s="339" t="s">
        <v>335</v>
      </c>
      <c r="T43" s="339"/>
      <c r="U43" s="178"/>
      <c r="V43" s="178"/>
      <c r="W43" s="268"/>
      <c r="X43" s="99"/>
    </row>
    <row r="44" spans="1:24" ht="12.75" customHeight="1" thickBot="1">
      <c r="A44" s="275" t="s">
        <v>240</v>
      </c>
      <c r="B44" s="291">
        <v>0</v>
      </c>
      <c r="C44" s="4"/>
      <c r="D44" s="1"/>
      <c r="E44" s="99"/>
      <c r="F44" s="119"/>
      <c r="G44" s="119"/>
      <c r="H44" s="112"/>
      <c r="I44" s="1"/>
      <c r="J44" s="1"/>
      <c r="K44" s="1"/>
      <c r="L44" s="1"/>
      <c r="M44" s="1"/>
      <c r="N44" s="1"/>
      <c r="O44" s="1"/>
      <c r="Q44" s="340" t="s">
        <v>241</v>
      </c>
      <c r="R44" s="341"/>
      <c r="S44" s="341"/>
      <c r="T44" s="341"/>
      <c r="U44" s="269"/>
      <c r="V44" s="269"/>
      <c r="W44" s="270"/>
      <c r="X44" s="99"/>
    </row>
    <row r="45" spans="1:24" ht="12.75" customHeight="1">
      <c r="A45" s="275" t="s">
        <v>242</v>
      </c>
      <c r="B45" s="291">
        <v>0</v>
      </c>
      <c r="C45" s="4"/>
      <c r="D45" s="1"/>
      <c r="E45" s="99"/>
      <c r="F45" s="119"/>
      <c r="G45" s="119"/>
      <c r="H45" s="112"/>
      <c r="I45" s="1"/>
      <c r="J45" s="1"/>
      <c r="K45" s="1"/>
      <c r="L45" s="1"/>
      <c r="M45" s="1"/>
      <c r="N45" s="1"/>
      <c r="O45" s="1"/>
      <c r="Q45" s="214"/>
      <c r="R45" s="214"/>
      <c r="S45" s="214"/>
      <c r="T45" s="214"/>
      <c r="U45" s="214"/>
      <c r="V45" s="214"/>
      <c r="W45" s="214"/>
      <c r="X45" s="99"/>
    </row>
    <row r="46" spans="1:24" ht="12.75" customHeight="1">
      <c r="A46" s="275" t="s">
        <v>243</v>
      </c>
      <c r="B46" s="291">
        <v>50</v>
      </c>
      <c r="C46" s="4"/>
      <c r="D46" s="1"/>
      <c r="E46" s="99"/>
      <c r="F46" s="119"/>
      <c r="G46" s="119"/>
      <c r="H46" s="112"/>
      <c r="I46" s="1"/>
      <c r="J46" s="1"/>
      <c r="K46" s="1"/>
      <c r="L46" s="1"/>
      <c r="M46" s="1"/>
      <c r="N46" s="1"/>
      <c r="O46" s="1"/>
      <c r="Q46" s="214"/>
      <c r="R46" s="214"/>
      <c r="S46" s="214"/>
      <c r="T46" s="214"/>
      <c r="U46" s="214"/>
      <c r="V46" s="214"/>
      <c r="W46" s="214"/>
      <c r="X46" s="214"/>
    </row>
    <row r="47" spans="1:24" ht="12.75" customHeight="1" thickBot="1">
      <c r="A47" s="278" t="s">
        <v>244</v>
      </c>
      <c r="B47" s="294">
        <v>35</v>
      </c>
      <c r="C47" s="4"/>
      <c r="D47" s="1"/>
      <c r="E47" s="99"/>
      <c r="F47" s="119"/>
      <c r="G47" s="119"/>
      <c r="H47" s="112"/>
      <c r="I47" s="1"/>
      <c r="J47" s="1"/>
      <c r="K47" s="1"/>
      <c r="L47" s="1"/>
      <c r="M47" s="1"/>
      <c r="N47" s="1"/>
      <c r="O47" s="1"/>
      <c r="Q47" s="214"/>
      <c r="R47" s="214"/>
      <c r="S47" s="214"/>
      <c r="T47" s="214"/>
      <c r="U47" s="214"/>
      <c r="V47" s="214"/>
      <c r="W47" s="214"/>
      <c r="X47" s="214"/>
    </row>
    <row r="48" spans="1:24" ht="12.75" customHeight="1">
      <c r="A48" s="4"/>
      <c r="B48" s="122"/>
      <c r="C48" s="118"/>
      <c r="D48" s="1"/>
      <c r="E48" s="99"/>
      <c r="F48" s="4"/>
      <c r="G48" s="11"/>
      <c r="H48" s="123"/>
      <c r="I48" s="1"/>
      <c r="J48" s="4"/>
      <c r="K48" s="4"/>
      <c r="L48" s="4"/>
      <c r="M48" s="4"/>
      <c r="N48" s="123"/>
      <c r="O48" s="1"/>
      <c r="P48" s="1"/>
      <c r="Q48" s="1"/>
      <c r="R48" s="1"/>
      <c r="S48" s="1"/>
      <c r="T48" s="1"/>
      <c r="U48" s="1"/>
      <c r="W48" s="1"/>
    </row>
    <row r="49" spans="1:24" ht="12.75" customHeight="1">
      <c r="A49" s="308" t="s">
        <v>245</v>
      </c>
      <c r="B49" s="308"/>
      <c r="C49" s="308"/>
      <c r="D49" s="308"/>
      <c r="E49" s="308"/>
      <c r="F49" s="308"/>
      <c r="G49" s="308"/>
      <c r="H49" s="308"/>
      <c r="I49" s="308"/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</row>
    <row r="50" spans="1:24" ht="12.75" customHeight="1">
      <c r="A50" s="314"/>
      <c r="B50" s="314"/>
      <c r="C50" s="314"/>
      <c r="D50" s="314"/>
      <c r="E50" s="314"/>
      <c r="F50" s="314"/>
      <c r="G50" s="314"/>
      <c r="H50" s="314"/>
      <c r="I50" s="314"/>
      <c r="J50" s="346" t="s">
        <v>14</v>
      </c>
      <c r="K50" s="346"/>
      <c r="L50" s="346"/>
      <c r="M50" s="346" t="s">
        <v>246</v>
      </c>
      <c r="N50" s="346"/>
      <c r="O50" s="346" t="s">
        <v>78</v>
      </c>
      <c r="P50" s="346"/>
      <c r="Q50" s="346"/>
      <c r="R50" s="346"/>
      <c r="S50" s="346"/>
      <c r="T50" s="346"/>
      <c r="U50" s="346"/>
      <c r="V50" s="346" t="s">
        <v>247</v>
      </c>
      <c r="W50" s="346"/>
    </row>
    <row r="51" spans="1:24" ht="25.5">
      <c r="A51" s="72" t="s">
        <v>248</v>
      </c>
      <c r="B51" s="72" t="s">
        <v>249</v>
      </c>
      <c r="C51" s="124"/>
      <c r="D51" s="124" t="s">
        <v>87</v>
      </c>
      <c r="E51" s="124" t="s">
        <v>88</v>
      </c>
      <c r="F51" s="124" t="s">
        <v>250</v>
      </c>
      <c r="G51" s="124" t="s">
        <v>251</v>
      </c>
      <c r="H51" s="124" t="s">
        <v>89</v>
      </c>
      <c r="I51" s="168" t="s">
        <v>252</v>
      </c>
      <c r="J51" s="125" t="s">
        <v>91</v>
      </c>
      <c r="K51" s="126" t="s">
        <v>92</v>
      </c>
      <c r="L51" s="127" t="s">
        <v>93</v>
      </c>
      <c r="M51" s="125" t="s">
        <v>94</v>
      </c>
      <c r="N51" s="128" t="s">
        <v>95</v>
      </c>
      <c r="O51" s="125" t="s">
        <v>96</v>
      </c>
      <c r="P51" s="126" t="s">
        <v>97</v>
      </c>
      <c r="Q51" s="126" t="s">
        <v>98</v>
      </c>
      <c r="R51" s="126" t="s">
        <v>99</v>
      </c>
      <c r="S51" s="126" t="s">
        <v>100</v>
      </c>
      <c r="T51" s="126" t="s">
        <v>101</v>
      </c>
      <c r="U51" s="126" t="s">
        <v>102</v>
      </c>
      <c r="V51" s="125" t="s">
        <v>94</v>
      </c>
      <c r="W51" s="129" t="s">
        <v>95</v>
      </c>
    </row>
    <row r="52" spans="1:24" ht="12.75" customHeight="1">
      <c r="A52" s="130" t="s">
        <v>107</v>
      </c>
      <c r="B52" s="4" t="s">
        <v>253</v>
      </c>
      <c r="C52" s="98"/>
      <c r="D52" s="104">
        <v>11</v>
      </c>
      <c r="E52" s="131">
        <v>872</v>
      </c>
      <c r="F52" s="131">
        <v>2</v>
      </c>
      <c r="G52" s="132">
        <v>2</v>
      </c>
      <c r="H52" s="133" t="s">
        <v>112</v>
      </c>
      <c r="I52" s="134">
        <v>909</v>
      </c>
      <c r="J52" s="135">
        <v>0</v>
      </c>
      <c r="K52" s="135">
        <v>0</v>
      </c>
      <c r="L52" s="136">
        <v>0</v>
      </c>
      <c r="M52" s="137">
        <f>IF($X52 = 1, $I52-J52/12-K52/12-L52,"")</f>
        <v>909</v>
      </c>
      <c r="N52" s="138">
        <f>IF($X52 = 1,$M52/($E52),"")</f>
        <v>1.0424311926605505</v>
      </c>
      <c r="O52" s="139">
        <f>IF($X52 = 1,IF($N$23="No",$N$24,0),"")</f>
        <v>0</v>
      </c>
      <c r="P52" s="140">
        <f>IF($X52 = 1,$O$19,"")</f>
        <v>0</v>
      </c>
      <c r="Q52" s="137">
        <f>IF($X52 = 1,IFERROR(IF($N$34="Per Bed",$O$34,$O$34 /F52),0) + IFERROR(IF($N$35="Per Bed",$O$35,$O$35/F52),0),"")</f>
        <v>0</v>
      </c>
      <c r="R52" s="137">
        <f>IF($X52 = 1,IFERROR(IF($N$36="Per Bed",$O$36,$O$36/F52),0),"")</f>
        <v>0</v>
      </c>
      <c r="S52" s="137">
        <f>IF($X52 = 1,IFERROR(IF($N$38="Per Bed",$O$38,$O$38 /F52),0) + IFERROR(IF($N$39="Per Bed",$O$39,$O$39/F52),0),"")</f>
        <v>-40</v>
      </c>
      <c r="T52" s="137">
        <f>IF($X52 = 1,IFERROR(IF($N$40="Per Bed",$O$40,$O$40/F52),0) + IFERROR(IF($N$41="Per Bed",$O$41,$O$41/F52),0) + IFERROR(IF($N$42="Per Bed",$O$42,$O$42/F52),0),"")</f>
        <v>-18</v>
      </c>
      <c r="U52" s="137">
        <f>IF($X52 = 1,$I$43,"")</f>
        <v>0</v>
      </c>
      <c r="V52" s="141">
        <f>IF($X52 = 1,M52+SUM(O52:U52),"")</f>
        <v>851</v>
      </c>
      <c r="W52" s="142">
        <f>IF($X52 = 1,$V52/$E52,"")</f>
        <v>0.9759174311926605</v>
      </c>
      <c r="X52" s="17">
        <f>IF(AND(A52&lt;&gt;"", E52 &gt; 0, F52 &lt;&gt; ""),  1, 0 )</f>
        <v>1</v>
      </c>
    </row>
    <row r="53" spans="1:24" ht="12.75" customHeight="1">
      <c r="A53" s="130" t="s">
        <v>107</v>
      </c>
      <c r="B53" s="4" t="s">
        <v>320</v>
      </c>
      <c r="C53" s="98" t="s">
        <v>319</v>
      </c>
      <c r="D53" s="104">
        <v>11</v>
      </c>
      <c r="E53" s="131">
        <v>881</v>
      </c>
      <c r="F53" s="131">
        <v>2</v>
      </c>
      <c r="G53" s="132">
        <v>2</v>
      </c>
      <c r="H53" s="143" t="s">
        <v>112</v>
      </c>
      <c r="I53" s="136">
        <v>899</v>
      </c>
      <c r="J53" s="135">
        <v>0</v>
      </c>
      <c r="K53" s="135">
        <v>0</v>
      </c>
      <c r="L53" s="136">
        <v>0</v>
      </c>
      <c r="M53" s="137">
        <f t="shared" ref="M53:M81" si="2">IF($X53 = 1, $I53-J53/12-K53/12-L53,"")</f>
        <v>899</v>
      </c>
      <c r="N53" s="144">
        <f t="shared" ref="N53:N81" si="3">IF($X53 = 1,$M53/($E53),"")</f>
        <v>1.0204313280363224</v>
      </c>
      <c r="O53" s="145">
        <f t="shared" ref="O53:O81" si="4">IF($X53 = 1,IF($N$23="No",$N$24,0),"")</f>
        <v>0</v>
      </c>
      <c r="P53" s="140">
        <f t="shared" ref="P53:P81" si="5">IF($X53 = 1,$O$19,"")</f>
        <v>0</v>
      </c>
      <c r="Q53" s="137">
        <f t="shared" ref="Q53:Q81" si="6">IF($X53 = 1,IFERROR(IF($N$34="Per Bed",$O$34,$O$34 /F53),0) + IFERROR(IF($N$35="Per Bed",$O$35,$O$35/F53),0),"")</f>
        <v>0</v>
      </c>
      <c r="R53" s="137">
        <f t="shared" ref="R53:R81" si="7">IF($X53 = 1,IFERROR(IF($N$36="Per Bed",$O$36,$O$36/F53),0),"")</f>
        <v>0</v>
      </c>
      <c r="S53" s="137">
        <f t="shared" ref="S53:S81" si="8">IF($X53 = 1,IFERROR(IF($N$38="Per Bed",$O$38,$O$38 /F53),0) + IFERROR(IF($N$39="Per Bed",$O$39,$O$39/F53),0),"")</f>
        <v>-40</v>
      </c>
      <c r="T53" s="137">
        <f t="shared" ref="T53:T81" si="9">IF($X53 = 1,IFERROR(IF($N$40="Per Bed",$O$40,$O$40/F53),0) + IFERROR(IF($N$41="Per Bed",$O$41,$O$41/F53),0) + IFERROR(IF($N$42="Per Bed",$O$42,$O$42/F53),0),"")</f>
        <v>-18</v>
      </c>
      <c r="U53" s="137">
        <f t="shared" ref="U53:U81" si="10">IF($X53 = 1,$I$43,"")</f>
        <v>0</v>
      </c>
      <c r="V53" s="146">
        <f t="shared" ref="V53:V81" si="11">IF($X53 = 1,M53+SUM(O53:U53),"")</f>
        <v>841</v>
      </c>
      <c r="W53" s="147">
        <f t="shared" ref="W53:W81" si="12">IF($X53 = 1,$V53/$E53,"")</f>
        <v>0.95459704880817253</v>
      </c>
      <c r="X53" s="17">
        <f>IF(AND(A53&lt;&gt;"", E53 &gt; 0, F53 &lt;&gt; ""),  1, 0 )</f>
        <v>1</v>
      </c>
    </row>
    <row r="54" spans="1:24" ht="12.75" customHeight="1">
      <c r="A54" s="130" t="s">
        <v>107</v>
      </c>
      <c r="B54" s="4" t="s">
        <v>402</v>
      </c>
      <c r="C54" s="98"/>
      <c r="D54" s="104">
        <v>12</v>
      </c>
      <c r="E54" s="131">
        <v>881</v>
      </c>
      <c r="F54" s="131">
        <v>2</v>
      </c>
      <c r="G54" s="132">
        <v>2</v>
      </c>
      <c r="H54" s="143" t="s">
        <v>112</v>
      </c>
      <c r="I54" s="136">
        <v>899</v>
      </c>
      <c r="J54" s="135">
        <v>0</v>
      </c>
      <c r="K54" s="135">
        <v>0</v>
      </c>
      <c r="L54" s="136">
        <v>0</v>
      </c>
      <c r="M54" s="137">
        <f t="shared" si="2"/>
        <v>899</v>
      </c>
      <c r="N54" s="144">
        <f t="shared" si="3"/>
        <v>1.0204313280363224</v>
      </c>
      <c r="O54" s="145">
        <f t="shared" si="4"/>
        <v>0</v>
      </c>
      <c r="P54" s="140">
        <f t="shared" si="5"/>
        <v>0</v>
      </c>
      <c r="Q54" s="137">
        <f t="shared" si="6"/>
        <v>0</v>
      </c>
      <c r="R54" s="137">
        <f t="shared" si="7"/>
        <v>0</v>
      </c>
      <c r="S54" s="137">
        <f t="shared" si="8"/>
        <v>-40</v>
      </c>
      <c r="T54" s="137">
        <f t="shared" si="9"/>
        <v>-18</v>
      </c>
      <c r="U54" s="137">
        <f t="shared" si="10"/>
        <v>0</v>
      </c>
      <c r="V54" s="146">
        <f t="shared" si="11"/>
        <v>841</v>
      </c>
      <c r="W54" s="147">
        <f t="shared" si="12"/>
        <v>0.95459704880817253</v>
      </c>
      <c r="X54" s="17">
        <f t="shared" ref="X54:X81" si="13">IF(AND(A54&lt;&gt;"", E54 &gt; 0, F54 &lt;&gt; ""),  1, 0 )</f>
        <v>1</v>
      </c>
    </row>
    <row r="55" spans="1:24" ht="12.75" customHeight="1">
      <c r="A55" s="4" t="s">
        <v>109</v>
      </c>
      <c r="B55" s="4" t="s">
        <v>254</v>
      </c>
      <c r="C55" s="98"/>
      <c r="D55" s="104">
        <v>48</v>
      </c>
      <c r="E55" s="131">
        <v>1384</v>
      </c>
      <c r="F55" s="131">
        <v>4</v>
      </c>
      <c r="G55" s="132">
        <v>4</v>
      </c>
      <c r="H55" s="143" t="s">
        <v>112</v>
      </c>
      <c r="I55" s="136">
        <v>729</v>
      </c>
      <c r="J55" s="135">
        <v>0</v>
      </c>
      <c r="K55" s="135">
        <v>0</v>
      </c>
      <c r="L55" s="136">
        <v>0</v>
      </c>
      <c r="M55" s="137">
        <f t="shared" si="2"/>
        <v>729</v>
      </c>
      <c r="N55" s="144">
        <f t="shared" si="3"/>
        <v>0.52673410404624277</v>
      </c>
      <c r="O55" s="145">
        <f t="shared" si="4"/>
        <v>0</v>
      </c>
      <c r="P55" s="140">
        <f t="shared" si="5"/>
        <v>0</v>
      </c>
      <c r="Q55" s="137">
        <f t="shared" si="6"/>
        <v>0</v>
      </c>
      <c r="R55" s="137">
        <f t="shared" si="7"/>
        <v>0</v>
      </c>
      <c r="S55" s="137">
        <f t="shared" si="8"/>
        <v>-40</v>
      </c>
      <c r="T55" s="137">
        <f t="shared" si="9"/>
        <v>-18</v>
      </c>
      <c r="U55" s="137">
        <f t="shared" si="10"/>
        <v>0</v>
      </c>
      <c r="V55" s="146">
        <f t="shared" si="11"/>
        <v>671</v>
      </c>
      <c r="W55" s="147">
        <f t="shared" si="12"/>
        <v>0.48482658959537572</v>
      </c>
      <c r="X55" s="17">
        <f t="shared" si="13"/>
        <v>1</v>
      </c>
    </row>
    <row r="56" spans="1:24" ht="12.75" customHeight="1">
      <c r="A56" s="130" t="s">
        <v>109</v>
      </c>
      <c r="B56" s="4" t="s">
        <v>255</v>
      </c>
      <c r="C56" s="98"/>
      <c r="D56" s="104">
        <v>48</v>
      </c>
      <c r="E56" s="131">
        <v>1421</v>
      </c>
      <c r="F56" s="131">
        <v>4</v>
      </c>
      <c r="G56" s="132">
        <v>4</v>
      </c>
      <c r="H56" s="143" t="s">
        <v>112</v>
      </c>
      <c r="I56" s="136">
        <v>735</v>
      </c>
      <c r="J56" s="135">
        <v>0</v>
      </c>
      <c r="K56" s="135">
        <v>0</v>
      </c>
      <c r="L56" s="136">
        <v>0</v>
      </c>
      <c r="M56" s="137">
        <f t="shared" si="2"/>
        <v>735</v>
      </c>
      <c r="N56" s="144">
        <f t="shared" si="3"/>
        <v>0.51724137931034486</v>
      </c>
      <c r="O56" s="145">
        <f t="shared" si="4"/>
        <v>0</v>
      </c>
      <c r="P56" s="137">
        <f t="shared" si="5"/>
        <v>0</v>
      </c>
      <c r="Q56" s="137">
        <f t="shared" si="6"/>
        <v>0</v>
      </c>
      <c r="R56" s="137">
        <f t="shared" si="7"/>
        <v>0</v>
      </c>
      <c r="S56" s="137">
        <f t="shared" si="8"/>
        <v>-40</v>
      </c>
      <c r="T56" s="137">
        <f t="shared" si="9"/>
        <v>-18</v>
      </c>
      <c r="U56" s="137">
        <f t="shared" si="10"/>
        <v>0</v>
      </c>
      <c r="V56" s="146">
        <f t="shared" si="11"/>
        <v>677</v>
      </c>
      <c r="W56" s="147">
        <f t="shared" si="12"/>
        <v>0.47642505277973257</v>
      </c>
      <c r="X56" s="17">
        <f t="shared" si="13"/>
        <v>1</v>
      </c>
    </row>
    <row r="57" spans="1:24" ht="12.75" customHeight="1">
      <c r="A57" s="130" t="s">
        <v>109</v>
      </c>
      <c r="B57" s="4" t="s">
        <v>322</v>
      </c>
      <c r="C57" s="98"/>
      <c r="D57" s="104">
        <v>50</v>
      </c>
      <c r="E57" s="131">
        <v>1421</v>
      </c>
      <c r="F57" s="131">
        <v>4</v>
      </c>
      <c r="G57" s="132">
        <v>4</v>
      </c>
      <c r="H57" s="148" t="s">
        <v>112</v>
      </c>
      <c r="I57" s="149">
        <v>725</v>
      </c>
      <c r="J57" s="113">
        <v>0</v>
      </c>
      <c r="K57" s="113">
        <v>0</v>
      </c>
      <c r="L57" s="149">
        <v>0</v>
      </c>
      <c r="M57" s="137">
        <f t="shared" si="2"/>
        <v>725</v>
      </c>
      <c r="N57" s="144">
        <f t="shared" si="3"/>
        <v>0.51020408163265307</v>
      </c>
      <c r="O57" s="145">
        <f t="shared" si="4"/>
        <v>0</v>
      </c>
      <c r="P57" s="137">
        <f t="shared" si="5"/>
        <v>0</v>
      </c>
      <c r="Q57" s="137">
        <f t="shared" si="6"/>
        <v>0</v>
      </c>
      <c r="R57" s="137">
        <f t="shared" si="7"/>
        <v>0</v>
      </c>
      <c r="S57" s="137">
        <f t="shared" si="8"/>
        <v>-40</v>
      </c>
      <c r="T57" s="137">
        <f t="shared" si="9"/>
        <v>-18</v>
      </c>
      <c r="U57" s="137">
        <f t="shared" si="10"/>
        <v>0</v>
      </c>
      <c r="V57" s="146">
        <f t="shared" si="11"/>
        <v>667</v>
      </c>
      <c r="W57" s="147">
        <f t="shared" si="12"/>
        <v>0.46938775510204084</v>
      </c>
      <c r="X57" s="17">
        <f t="shared" si="13"/>
        <v>1</v>
      </c>
    </row>
    <row r="58" spans="1:24" ht="12.75" hidden="1" customHeight="1">
      <c r="A58" s="130"/>
      <c r="B58" s="4"/>
      <c r="C58" s="98"/>
      <c r="D58" s="104"/>
      <c r="E58" s="131"/>
      <c r="F58" s="131"/>
      <c r="G58" s="132"/>
      <c r="H58" s="148"/>
      <c r="I58" s="149"/>
      <c r="J58" s="113"/>
      <c r="K58" s="113"/>
      <c r="L58" s="149"/>
      <c r="M58" s="137" t="str">
        <f t="shared" si="2"/>
        <v/>
      </c>
      <c r="N58" s="144" t="str">
        <f t="shared" si="3"/>
        <v/>
      </c>
      <c r="O58" s="145" t="str">
        <f t="shared" si="4"/>
        <v/>
      </c>
      <c r="P58" s="137" t="str">
        <f t="shared" si="5"/>
        <v/>
      </c>
      <c r="Q58" s="137" t="str">
        <f t="shared" si="6"/>
        <v/>
      </c>
      <c r="R58" s="137" t="str">
        <f t="shared" si="7"/>
        <v/>
      </c>
      <c r="S58" s="137" t="str">
        <f t="shared" si="8"/>
        <v/>
      </c>
      <c r="T58" s="137" t="str">
        <f t="shared" si="9"/>
        <v/>
      </c>
      <c r="U58" s="137" t="str">
        <f t="shared" si="10"/>
        <v/>
      </c>
      <c r="V58" s="146" t="str">
        <f t="shared" si="11"/>
        <v/>
      </c>
      <c r="W58" s="147" t="str">
        <f t="shared" si="12"/>
        <v/>
      </c>
      <c r="X58" s="17">
        <f t="shared" si="13"/>
        <v>0</v>
      </c>
    </row>
    <row r="59" spans="1:24" ht="12.75" hidden="1" customHeight="1">
      <c r="A59" s="130"/>
      <c r="B59" s="4"/>
      <c r="C59" s="98"/>
      <c r="D59" s="104"/>
      <c r="E59" s="131"/>
      <c r="F59" s="131"/>
      <c r="G59" s="132"/>
      <c r="H59" s="148"/>
      <c r="I59" s="149"/>
      <c r="J59" s="113"/>
      <c r="K59" s="113"/>
      <c r="L59" s="149"/>
      <c r="M59" s="137" t="str">
        <f t="shared" si="2"/>
        <v/>
      </c>
      <c r="N59" s="144" t="str">
        <f t="shared" si="3"/>
        <v/>
      </c>
      <c r="O59" s="145" t="str">
        <f t="shared" si="4"/>
        <v/>
      </c>
      <c r="P59" s="137" t="str">
        <f t="shared" si="5"/>
        <v/>
      </c>
      <c r="Q59" s="137" t="str">
        <f t="shared" si="6"/>
        <v/>
      </c>
      <c r="R59" s="137" t="str">
        <f t="shared" si="7"/>
        <v/>
      </c>
      <c r="S59" s="137" t="str">
        <f t="shared" si="8"/>
        <v/>
      </c>
      <c r="T59" s="137" t="str">
        <f t="shared" si="9"/>
        <v/>
      </c>
      <c r="U59" s="137" t="str">
        <f t="shared" si="10"/>
        <v/>
      </c>
      <c r="V59" s="146" t="str">
        <f t="shared" si="11"/>
        <v/>
      </c>
      <c r="W59" s="147" t="str">
        <f t="shared" si="12"/>
        <v/>
      </c>
      <c r="X59" s="17">
        <f t="shared" si="13"/>
        <v>0</v>
      </c>
    </row>
    <row r="60" spans="1:24" ht="12.75" hidden="1" customHeight="1">
      <c r="A60" s="130"/>
      <c r="B60" s="4"/>
      <c r="C60" s="98"/>
      <c r="D60" s="104"/>
      <c r="E60" s="131"/>
      <c r="F60" s="131"/>
      <c r="G60" s="132"/>
      <c r="H60" s="148"/>
      <c r="I60" s="149"/>
      <c r="J60" s="113"/>
      <c r="K60" s="113"/>
      <c r="L60" s="149"/>
      <c r="M60" s="137" t="str">
        <f t="shared" si="2"/>
        <v/>
      </c>
      <c r="N60" s="144" t="str">
        <f t="shared" si="3"/>
        <v/>
      </c>
      <c r="O60" s="145" t="str">
        <f t="shared" si="4"/>
        <v/>
      </c>
      <c r="P60" s="137" t="str">
        <f t="shared" si="5"/>
        <v/>
      </c>
      <c r="Q60" s="137" t="str">
        <f t="shared" si="6"/>
        <v/>
      </c>
      <c r="R60" s="137" t="str">
        <f t="shared" si="7"/>
        <v/>
      </c>
      <c r="S60" s="137" t="str">
        <f t="shared" si="8"/>
        <v/>
      </c>
      <c r="T60" s="137" t="str">
        <f t="shared" si="9"/>
        <v/>
      </c>
      <c r="U60" s="137" t="str">
        <f t="shared" si="10"/>
        <v/>
      </c>
      <c r="V60" s="146" t="str">
        <f t="shared" si="11"/>
        <v/>
      </c>
      <c r="W60" s="147" t="str">
        <f t="shared" si="12"/>
        <v/>
      </c>
      <c r="X60" s="17">
        <f t="shared" si="13"/>
        <v>0</v>
      </c>
    </row>
    <row r="61" spans="1:24" ht="12.75" hidden="1" customHeight="1">
      <c r="A61" s="130"/>
      <c r="B61" s="4"/>
      <c r="C61" s="98"/>
      <c r="D61" s="104"/>
      <c r="E61" s="131"/>
      <c r="F61" s="131"/>
      <c r="G61" s="132"/>
      <c r="H61" s="148"/>
      <c r="I61" s="149"/>
      <c r="J61" s="113"/>
      <c r="K61" s="113"/>
      <c r="L61" s="149"/>
      <c r="M61" s="137" t="str">
        <f t="shared" si="2"/>
        <v/>
      </c>
      <c r="N61" s="144" t="str">
        <f t="shared" si="3"/>
        <v/>
      </c>
      <c r="O61" s="145" t="str">
        <f t="shared" si="4"/>
        <v/>
      </c>
      <c r="P61" s="137" t="str">
        <f t="shared" si="5"/>
        <v/>
      </c>
      <c r="Q61" s="137" t="str">
        <f t="shared" si="6"/>
        <v/>
      </c>
      <c r="R61" s="137" t="str">
        <f t="shared" si="7"/>
        <v/>
      </c>
      <c r="S61" s="137" t="str">
        <f t="shared" si="8"/>
        <v/>
      </c>
      <c r="T61" s="137" t="str">
        <f t="shared" si="9"/>
        <v/>
      </c>
      <c r="U61" s="137" t="str">
        <f t="shared" si="10"/>
        <v/>
      </c>
      <c r="V61" s="146" t="str">
        <f t="shared" si="11"/>
        <v/>
      </c>
      <c r="W61" s="147" t="str">
        <f t="shared" si="12"/>
        <v/>
      </c>
      <c r="X61" s="17">
        <f t="shared" si="13"/>
        <v>0</v>
      </c>
    </row>
    <row r="62" spans="1:24" ht="12.75" hidden="1" customHeight="1">
      <c r="A62" s="130"/>
      <c r="B62" s="4"/>
      <c r="C62" s="98"/>
      <c r="D62" s="104"/>
      <c r="E62" s="131"/>
      <c r="F62" s="131"/>
      <c r="G62" s="132"/>
      <c r="H62" s="148"/>
      <c r="I62" s="149"/>
      <c r="J62" s="113"/>
      <c r="K62" s="113"/>
      <c r="L62" s="149"/>
      <c r="M62" s="137" t="str">
        <f t="shared" si="2"/>
        <v/>
      </c>
      <c r="N62" s="144" t="str">
        <f t="shared" si="3"/>
        <v/>
      </c>
      <c r="O62" s="145" t="str">
        <f t="shared" si="4"/>
        <v/>
      </c>
      <c r="P62" s="137" t="str">
        <f t="shared" si="5"/>
        <v/>
      </c>
      <c r="Q62" s="137" t="str">
        <f t="shared" si="6"/>
        <v/>
      </c>
      <c r="R62" s="137" t="str">
        <f t="shared" si="7"/>
        <v/>
      </c>
      <c r="S62" s="137" t="str">
        <f t="shared" si="8"/>
        <v/>
      </c>
      <c r="T62" s="137" t="str">
        <f t="shared" si="9"/>
        <v/>
      </c>
      <c r="U62" s="137" t="str">
        <f t="shared" si="10"/>
        <v/>
      </c>
      <c r="V62" s="146" t="str">
        <f t="shared" si="11"/>
        <v/>
      </c>
      <c r="W62" s="147" t="str">
        <f t="shared" si="12"/>
        <v/>
      </c>
      <c r="X62" s="17">
        <f t="shared" si="13"/>
        <v>0</v>
      </c>
    </row>
    <row r="63" spans="1:24" ht="12.75" hidden="1" customHeight="1">
      <c r="A63" s="130"/>
      <c r="B63" s="4"/>
      <c r="C63" s="98"/>
      <c r="D63" s="104"/>
      <c r="E63" s="131"/>
      <c r="F63" s="131"/>
      <c r="G63" s="132"/>
      <c r="H63" s="148"/>
      <c r="I63" s="149"/>
      <c r="J63" s="113"/>
      <c r="K63" s="113"/>
      <c r="L63" s="149"/>
      <c r="M63" s="137" t="str">
        <f t="shared" si="2"/>
        <v/>
      </c>
      <c r="N63" s="144" t="str">
        <f t="shared" si="3"/>
        <v/>
      </c>
      <c r="O63" s="145" t="str">
        <f t="shared" si="4"/>
        <v/>
      </c>
      <c r="P63" s="137" t="str">
        <f t="shared" si="5"/>
        <v/>
      </c>
      <c r="Q63" s="137" t="str">
        <f t="shared" si="6"/>
        <v/>
      </c>
      <c r="R63" s="137" t="str">
        <f t="shared" si="7"/>
        <v/>
      </c>
      <c r="S63" s="137" t="str">
        <f t="shared" si="8"/>
        <v/>
      </c>
      <c r="T63" s="137" t="str">
        <f t="shared" si="9"/>
        <v/>
      </c>
      <c r="U63" s="137" t="str">
        <f t="shared" si="10"/>
        <v/>
      </c>
      <c r="V63" s="146" t="str">
        <f t="shared" si="11"/>
        <v/>
      </c>
      <c r="W63" s="147" t="str">
        <f t="shared" si="12"/>
        <v/>
      </c>
      <c r="X63" s="17">
        <f t="shared" si="13"/>
        <v>0</v>
      </c>
    </row>
    <row r="64" spans="1:24" ht="12.75" hidden="1" customHeight="1">
      <c r="A64" s="130"/>
      <c r="B64" s="4"/>
      <c r="C64" s="98"/>
      <c r="D64" s="104"/>
      <c r="E64" s="131"/>
      <c r="F64" s="131"/>
      <c r="G64" s="132"/>
      <c r="H64" s="148"/>
      <c r="I64" s="149"/>
      <c r="J64" s="113"/>
      <c r="K64" s="113"/>
      <c r="L64" s="149"/>
      <c r="M64" s="137" t="str">
        <f t="shared" si="2"/>
        <v/>
      </c>
      <c r="N64" s="144" t="str">
        <f t="shared" si="3"/>
        <v/>
      </c>
      <c r="O64" s="145" t="str">
        <f t="shared" si="4"/>
        <v/>
      </c>
      <c r="P64" s="137" t="str">
        <f t="shared" si="5"/>
        <v/>
      </c>
      <c r="Q64" s="137" t="str">
        <f t="shared" si="6"/>
        <v/>
      </c>
      <c r="R64" s="137" t="str">
        <f t="shared" si="7"/>
        <v/>
      </c>
      <c r="S64" s="137" t="str">
        <f t="shared" si="8"/>
        <v/>
      </c>
      <c r="T64" s="137" t="str">
        <f t="shared" si="9"/>
        <v/>
      </c>
      <c r="U64" s="137" t="str">
        <f t="shared" si="10"/>
        <v/>
      </c>
      <c r="V64" s="146" t="str">
        <f t="shared" si="11"/>
        <v/>
      </c>
      <c r="W64" s="147" t="str">
        <f t="shared" si="12"/>
        <v/>
      </c>
      <c r="X64" s="17">
        <f t="shared" si="13"/>
        <v>0</v>
      </c>
    </row>
    <row r="65" spans="1:24" ht="12.75" hidden="1" customHeight="1">
      <c r="A65" s="130"/>
      <c r="B65" s="4"/>
      <c r="C65" s="98"/>
      <c r="D65" s="104"/>
      <c r="E65" s="131"/>
      <c r="F65" s="131"/>
      <c r="G65" s="132"/>
      <c r="H65" s="148"/>
      <c r="I65" s="149"/>
      <c r="J65" s="113"/>
      <c r="K65" s="113"/>
      <c r="L65" s="149"/>
      <c r="M65" s="137" t="str">
        <f t="shared" si="2"/>
        <v/>
      </c>
      <c r="N65" s="144" t="str">
        <f t="shared" si="3"/>
        <v/>
      </c>
      <c r="O65" s="145" t="str">
        <f t="shared" si="4"/>
        <v/>
      </c>
      <c r="P65" s="137" t="str">
        <f t="shared" si="5"/>
        <v/>
      </c>
      <c r="Q65" s="137" t="str">
        <f t="shared" si="6"/>
        <v/>
      </c>
      <c r="R65" s="137" t="str">
        <f t="shared" si="7"/>
        <v/>
      </c>
      <c r="S65" s="137" t="str">
        <f t="shared" si="8"/>
        <v/>
      </c>
      <c r="T65" s="137" t="str">
        <f t="shared" si="9"/>
        <v/>
      </c>
      <c r="U65" s="137" t="str">
        <f t="shared" si="10"/>
        <v/>
      </c>
      <c r="V65" s="146" t="str">
        <f t="shared" si="11"/>
        <v/>
      </c>
      <c r="W65" s="147" t="str">
        <f t="shared" si="12"/>
        <v/>
      </c>
      <c r="X65" s="17">
        <f t="shared" si="13"/>
        <v>0</v>
      </c>
    </row>
    <row r="66" spans="1:24" ht="12.75" hidden="1" customHeight="1">
      <c r="A66" s="130"/>
      <c r="B66" s="4"/>
      <c r="C66" s="98"/>
      <c r="D66" s="104"/>
      <c r="E66" s="131"/>
      <c r="F66" s="131"/>
      <c r="G66" s="132"/>
      <c r="H66" s="148"/>
      <c r="I66" s="149"/>
      <c r="J66" s="113"/>
      <c r="K66" s="113"/>
      <c r="L66" s="149"/>
      <c r="M66" s="137" t="str">
        <f t="shared" si="2"/>
        <v/>
      </c>
      <c r="N66" s="144" t="str">
        <f t="shared" si="3"/>
        <v/>
      </c>
      <c r="O66" s="145" t="str">
        <f t="shared" si="4"/>
        <v/>
      </c>
      <c r="P66" s="137" t="str">
        <f t="shared" si="5"/>
        <v/>
      </c>
      <c r="Q66" s="137" t="str">
        <f t="shared" si="6"/>
        <v/>
      </c>
      <c r="R66" s="137" t="str">
        <f t="shared" si="7"/>
        <v/>
      </c>
      <c r="S66" s="137" t="str">
        <f t="shared" si="8"/>
        <v/>
      </c>
      <c r="T66" s="137" t="str">
        <f t="shared" si="9"/>
        <v/>
      </c>
      <c r="U66" s="137" t="str">
        <f t="shared" si="10"/>
        <v/>
      </c>
      <c r="V66" s="146" t="str">
        <f t="shared" si="11"/>
        <v/>
      </c>
      <c r="W66" s="147" t="str">
        <f t="shared" si="12"/>
        <v/>
      </c>
      <c r="X66" s="17">
        <f t="shared" si="13"/>
        <v>0</v>
      </c>
    </row>
    <row r="67" spans="1:24" ht="12.75" hidden="1" customHeight="1">
      <c r="A67" s="130"/>
      <c r="B67" s="4"/>
      <c r="C67" s="98"/>
      <c r="D67" s="104"/>
      <c r="E67" s="131"/>
      <c r="F67" s="131"/>
      <c r="G67" s="132"/>
      <c r="H67" s="148"/>
      <c r="I67" s="149"/>
      <c r="J67" s="113"/>
      <c r="K67" s="113"/>
      <c r="L67" s="149"/>
      <c r="M67" s="137" t="str">
        <f t="shared" si="2"/>
        <v/>
      </c>
      <c r="N67" s="144" t="str">
        <f t="shared" si="3"/>
        <v/>
      </c>
      <c r="O67" s="145" t="str">
        <f t="shared" si="4"/>
        <v/>
      </c>
      <c r="P67" s="137" t="str">
        <f t="shared" si="5"/>
        <v/>
      </c>
      <c r="Q67" s="137" t="str">
        <f t="shared" si="6"/>
        <v/>
      </c>
      <c r="R67" s="137" t="str">
        <f t="shared" si="7"/>
        <v/>
      </c>
      <c r="S67" s="137" t="str">
        <f t="shared" si="8"/>
        <v/>
      </c>
      <c r="T67" s="137" t="str">
        <f t="shared" si="9"/>
        <v/>
      </c>
      <c r="U67" s="137" t="str">
        <f t="shared" si="10"/>
        <v/>
      </c>
      <c r="V67" s="146" t="str">
        <f t="shared" si="11"/>
        <v/>
      </c>
      <c r="W67" s="147" t="str">
        <f t="shared" si="12"/>
        <v/>
      </c>
      <c r="X67" s="17">
        <f t="shared" si="13"/>
        <v>0</v>
      </c>
    </row>
    <row r="68" spans="1:24" ht="12.75" hidden="1" customHeight="1">
      <c r="A68" s="130"/>
      <c r="B68" s="4"/>
      <c r="C68" s="98"/>
      <c r="D68" s="104"/>
      <c r="E68" s="131"/>
      <c r="F68" s="131"/>
      <c r="G68" s="132"/>
      <c r="H68" s="148"/>
      <c r="I68" s="149"/>
      <c r="J68" s="113"/>
      <c r="K68" s="113"/>
      <c r="L68" s="149"/>
      <c r="M68" s="137" t="str">
        <f t="shared" si="2"/>
        <v/>
      </c>
      <c r="N68" s="144" t="str">
        <f t="shared" si="3"/>
        <v/>
      </c>
      <c r="O68" s="145" t="str">
        <f t="shared" si="4"/>
        <v/>
      </c>
      <c r="P68" s="137" t="str">
        <f t="shared" si="5"/>
        <v/>
      </c>
      <c r="Q68" s="137" t="str">
        <f t="shared" si="6"/>
        <v/>
      </c>
      <c r="R68" s="137" t="str">
        <f t="shared" si="7"/>
        <v/>
      </c>
      <c r="S68" s="137" t="str">
        <f t="shared" si="8"/>
        <v/>
      </c>
      <c r="T68" s="137" t="str">
        <f t="shared" si="9"/>
        <v/>
      </c>
      <c r="U68" s="137" t="str">
        <f t="shared" si="10"/>
        <v/>
      </c>
      <c r="V68" s="146" t="str">
        <f t="shared" si="11"/>
        <v/>
      </c>
      <c r="W68" s="147" t="str">
        <f t="shared" si="12"/>
        <v/>
      </c>
      <c r="X68" s="17">
        <f t="shared" si="13"/>
        <v>0</v>
      </c>
    </row>
    <row r="69" spans="1:24" ht="12.75" hidden="1" customHeight="1">
      <c r="A69" s="130"/>
      <c r="B69" s="4"/>
      <c r="C69" s="98"/>
      <c r="D69" s="104"/>
      <c r="E69" s="131"/>
      <c r="F69" s="131"/>
      <c r="G69" s="132"/>
      <c r="H69" s="148"/>
      <c r="I69" s="149"/>
      <c r="J69" s="113"/>
      <c r="K69" s="113"/>
      <c r="L69" s="149"/>
      <c r="M69" s="137" t="str">
        <f t="shared" si="2"/>
        <v/>
      </c>
      <c r="N69" s="144" t="str">
        <f t="shared" si="3"/>
        <v/>
      </c>
      <c r="O69" s="145" t="str">
        <f t="shared" si="4"/>
        <v/>
      </c>
      <c r="P69" s="137" t="str">
        <f t="shared" si="5"/>
        <v/>
      </c>
      <c r="Q69" s="137" t="str">
        <f t="shared" si="6"/>
        <v/>
      </c>
      <c r="R69" s="137" t="str">
        <f t="shared" si="7"/>
        <v/>
      </c>
      <c r="S69" s="137" t="str">
        <f t="shared" si="8"/>
        <v/>
      </c>
      <c r="T69" s="137" t="str">
        <f t="shared" si="9"/>
        <v/>
      </c>
      <c r="U69" s="137" t="str">
        <f t="shared" si="10"/>
        <v/>
      </c>
      <c r="V69" s="146" t="str">
        <f t="shared" si="11"/>
        <v/>
      </c>
      <c r="W69" s="147" t="str">
        <f t="shared" si="12"/>
        <v/>
      </c>
      <c r="X69" s="17">
        <f t="shared" si="13"/>
        <v>0</v>
      </c>
    </row>
    <row r="70" spans="1:24" ht="12.75" hidden="1" customHeight="1">
      <c r="A70" s="130"/>
      <c r="B70" s="4"/>
      <c r="C70" s="98"/>
      <c r="D70" s="104"/>
      <c r="E70" s="131"/>
      <c r="F70" s="131"/>
      <c r="G70" s="132"/>
      <c r="H70" s="148"/>
      <c r="I70" s="149"/>
      <c r="J70" s="113"/>
      <c r="K70" s="113"/>
      <c r="L70" s="149"/>
      <c r="M70" s="137" t="str">
        <f t="shared" si="2"/>
        <v/>
      </c>
      <c r="N70" s="144" t="str">
        <f t="shared" si="3"/>
        <v/>
      </c>
      <c r="O70" s="145" t="str">
        <f t="shared" si="4"/>
        <v/>
      </c>
      <c r="P70" s="137" t="str">
        <f t="shared" si="5"/>
        <v/>
      </c>
      <c r="Q70" s="137" t="str">
        <f t="shared" si="6"/>
        <v/>
      </c>
      <c r="R70" s="137" t="str">
        <f t="shared" si="7"/>
        <v/>
      </c>
      <c r="S70" s="137" t="str">
        <f t="shared" si="8"/>
        <v/>
      </c>
      <c r="T70" s="137" t="str">
        <f t="shared" si="9"/>
        <v/>
      </c>
      <c r="U70" s="137" t="str">
        <f t="shared" si="10"/>
        <v/>
      </c>
      <c r="V70" s="146" t="str">
        <f t="shared" si="11"/>
        <v/>
      </c>
      <c r="W70" s="147" t="str">
        <f t="shared" si="12"/>
        <v/>
      </c>
      <c r="X70" s="17">
        <f t="shared" si="13"/>
        <v>0</v>
      </c>
    </row>
    <row r="71" spans="1:24" ht="12.75" hidden="1" customHeight="1">
      <c r="A71" s="130"/>
      <c r="B71" s="4"/>
      <c r="C71" s="98"/>
      <c r="D71" s="104"/>
      <c r="E71" s="131"/>
      <c r="F71" s="131"/>
      <c r="G71" s="132"/>
      <c r="H71" s="148"/>
      <c r="I71" s="149"/>
      <c r="J71" s="113"/>
      <c r="K71" s="113"/>
      <c r="L71" s="149"/>
      <c r="M71" s="137" t="str">
        <f t="shared" si="2"/>
        <v/>
      </c>
      <c r="N71" s="144" t="str">
        <f t="shared" si="3"/>
        <v/>
      </c>
      <c r="O71" s="145" t="str">
        <f t="shared" si="4"/>
        <v/>
      </c>
      <c r="P71" s="137" t="str">
        <f t="shared" si="5"/>
        <v/>
      </c>
      <c r="Q71" s="137" t="str">
        <f t="shared" si="6"/>
        <v/>
      </c>
      <c r="R71" s="137" t="str">
        <f t="shared" si="7"/>
        <v/>
      </c>
      <c r="S71" s="137" t="str">
        <f t="shared" si="8"/>
        <v/>
      </c>
      <c r="T71" s="137" t="str">
        <f t="shared" si="9"/>
        <v/>
      </c>
      <c r="U71" s="137" t="str">
        <f t="shared" si="10"/>
        <v/>
      </c>
      <c r="V71" s="146" t="str">
        <f t="shared" si="11"/>
        <v/>
      </c>
      <c r="W71" s="147" t="str">
        <f t="shared" si="12"/>
        <v/>
      </c>
      <c r="X71" s="17">
        <f t="shared" si="13"/>
        <v>0</v>
      </c>
    </row>
    <row r="72" spans="1:24" ht="12.75" hidden="1" customHeight="1">
      <c r="A72" s="130"/>
      <c r="B72" s="4"/>
      <c r="C72" s="98"/>
      <c r="D72" s="104"/>
      <c r="E72" s="131"/>
      <c r="F72" s="131"/>
      <c r="G72" s="132"/>
      <c r="H72" s="148"/>
      <c r="I72" s="149"/>
      <c r="J72" s="113"/>
      <c r="K72" s="113"/>
      <c r="L72" s="149"/>
      <c r="M72" s="137" t="str">
        <f t="shared" si="2"/>
        <v/>
      </c>
      <c r="N72" s="144" t="str">
        <f t="shared" si="3"/>
        <v/>
      </c>
      <c r="O72" s="145" t="str">
        <f t="shared" si="4"/>
        <v/>
      </c>
      <c r="P72" s="137" t="str">
        <f t="shared" si="5"/>
        <v/>
      </c>
      <c r="Q72" s="137" t="str">
        <f t="shared" si="6"/>
        <v/>
      </c>
      <c r="R72" s="137" t="str">
        <f t="shared" si="7"/>
        <v/>
      </c>
      <c r="S72" s="137" t="str">
        <f t="shared" si="8"/>
        <v/>
      </c>
      <c r="T72" s="137" t="str">
        <f t="shared" si="9"/>
        <v/>
      </c>
      <c r="U72" s="137" t="str">
        <f t="shared" si="10"/>
        <v/>
      </c>
      <c r="V72" s="146" t="str">
        <f t="shared" si="11"/>
        <v/>
      </c>
      <c r="W72" s="147" t="str">
        <f t="shared" si="12"/>
        <v/>
      </c>
      <c r="X72" s="17">
        <f t="shared" si="13"/>
        <v>0</v>
      </c>
    </row>
    <row r="73" spans="1:24" ht="12.75" hidden="1" customHeight="1">
      <c r="A73" s="130"/>
      <c r="B73" s="4"/>
      <c r="C73" s="98"/>
      <c r="D73" s="104"/>
      <c r="E73" s="131"/>
      <c r="F73" s="131"/>
      <c r="G73" s="132"/>
      <c r="H73" s="148"/>
      <c r="I73" s="149"/>
      <c r="J73" s="113"/>
      <c r="K73" s="113"/>
      <c r="L73" s="149"/>
      <c r="M73" s="137" t="str">
        <f t="shared" si="2"/>
        <v/>
      </c>
      <c r="N73" s="144" t="str">
        <f t="shared" si="3"/>
        <v/>
      </c>
      <c r="O73" s="145" t="str">
        <f t="shared" si="4"/>
        <v/>
      </c>
      <c r="P73" s="137" t="str">
        <f t="shared" si="5"/>
        <v/>
      </c>
      <c r="Q73" s="137" t="str">
        <f t="shared" si="6"/>
        <v/>
      </c>
      <c r="R73" s="137" t="str">
        <f t="shared" si="7"/>
        <v/>
      </c>
      <c r="S73" s="137" t="str">
        <f t="shared" si="8"/>
        <v/>
      </c>
      <c r="T73" s="137" t="str">
        <f t="shared" si="9"/>
        <v/>
      </c>
      <c r="U73" s="137" t="str">
        <f t="shared" si="10"/>
        <v/>
      </c>
      <c r="V73" s="146" t="str">
        <f t="shared" si="11"/>
        <v/>
      </c>
      <c r="W73" s="147" t="str">
        <f t="shared" si="12"/>
        <v/>
      </c>
      <c r="X73" s="17">
        <f t="shared" si="13"/>
        <v>0</v>
      </c>
    </row>
    <row r="74" spans="1:24" ht="12.75" hidden="1" customHeight="1">
      <c r="A74" s="130"/>
      <c r="B74" s="4"/>
      <c r="C74" s="98"/>
      <c r="D74" s="104"/>
      <c r="E74" s="131"/>
      <c r="F74" s="131"/>
      <c r="G74" s="132"/>
      <c r="H74" s="148"/>
      <c r="I74" s="149"/>
      <c r="J74" s="113"/>
      <c r="K74" s="113"/>
      <c r="L74" s="149"/>
      <c r="M74" s="137" t="str">
        <f t="shared" si="2"/>
        <v/>
      </c>
      <c r="N74" s="144" t="str">
        <f t="shared" si="3"/>
        <v/>
      </c>
      <c r="O74" s="145" t="str">
        <f t="shared" si="4"/>
        <v/>
      </c>
      <c r="P74" s="137" t="str">
        <f t="shared" si="5"/>
        <v/>
      </c>
      <c r="Q74" s="137" t="str">
        <f t="shared" si="6"/>
        <v/>
      </c>
      <c r="R74" s="137" t="str">
        <f t="shared" si="7"/>
        <v/>
      </c>
      <c r="S74" s="137" t="str">
        <f t="shared" si="8"/>
        <v/>
      </c>
      <c r="T74" s="137" t="str">
        <f t="shared" si="9"/>
        <v/>
      </c>
      <c r="U74" s="137" t="str">
        <f t="shared" si="10"/>
        <v/>
      </c>
      <c r="V74" s="146" t="str">
        <f t="shared" si="11"/>
        <v/>
      </c>
      <c r="W74" s="147" t="str">
        <f t="shared" si="12"/>
        <v/>
      </c>
      <c r="X74" s="17">
        <f t="shared" si="13"/>
        <v>0</v>
      </c>
    </row>
    <row r="75" spans="1:24" ht="12.75" hidden="1" customHeight="1">
      <c r="A75" s="130"/>
      <c r="B75" s="4"/>
      <c r="C75" s="98"/>
      <c r="D75" s="104"/>
      <c r="E75" s="131"/>
      <c r="F75" s="131"/>
      <c r="G75" s="132"/>
      <c r="H75" s="148"/>
      <c r="I75" s="149"/>
      <c r="J75" s="113"/>
      <c r="K75" s="113"/>
      <c r="L75" s="149"/>
      <c r="M75" s="137" t="str">
        <f t="shared" si="2"/>
        <v/>
      </c>
      <c r="N75" s="144" t="str">
        <f t="shared" si="3"/>
        <v/>
      </c>
      <c r="O75" s="145" t="str">
        <f t="shared" si="4"/>
        <v/>
      </c>
      <c r="P75" s="137" t="str">
        <f t="shared" si="5"/>
        <v/>
      </c>
      <c r="Q75" s="137" t="str">
        <f t="shared" si="6"/>
        <v/>
      </c>
      <c r="R75" s="137" t="str">
        <f t="shared" si="7"/>
        <v/>
      </c>
      <c r="S75" s="137" t="str">
        <f t="shared" si="8"/>
        <v/>
      </c>
      <c r="T75" s="137" t="str">
        <f t="shared" si="9"/>
        <v/>
      </c>
      <c r="U75" s="137" t="str">
        <f t="shared" si="10"/>
        <v/>
      </c>
      <c r="V75" s="146" t="str">
        <f t="shared" si="11"/>
        <v/>
      </c>
      <c r="W75" s="147" t="str">
        <f t="shared" si="12"/>
        <v/>
      </c>
      <c r="X75" s="17">
        <f t="shared" si="13"/>
        <v>0</v>
      </c>
    </row>
    <row r="76" spans="1:24" ht="12.75" hidden="1" customHeight="1">
      <c r="A76" s="130"/>
      <c r="B76" s="4"/>
      <c r="C76" s="98"/>
      <c r="D76" s="104"/>
      <c r="E76" s="131"/>
      <c r="F76" s="131"/>
      <c r="G76" s="132"/>
      <c r="H76" s="148"/>
      <c r="I76" s="149"/>
      <c r="J76" s="113"/>
      <c r="K76" s="113"/>
      <c r="L76" s="149"/>
      <c r="M76" s="137" t="str">
        <f t="shared" si="2"/>
        <v/>
      </c>
      <c r="N76" s="144" t="str">
        <f t="shared" si="3"/>
        <v/>
      </c>
      <c r="O76" s="145" t="str">
        <f t="shared" si="4"/>
        <v/>
      </c>
      <c r="P76" s="137" t="str">
        <f t="shared" si="5"/>
        <v/>
      </c>
      <c r="Q76" s="137" t="str">
        <f t="shared" si="6"/>
        <v/>
      </c>
      <c r="R76" s="137" t="str">
        <f t="shared" si="7"/>
        <v/>
      </c>
      <c r="S76" s="137" t="str">
        <f t="shared" si="8"/>
        <v/>
      </c>
      <c r="T76" s="137" t="str">
        <f t="shared" si="9"/>
        <v/>
      </c>
      <c r="U76" s="137" t="str">
        <f t="shared" si="10"/>
        <v/>
      </c>
      <c r="V76" s="146" t="str">
        <f t="shared" si="11"/>
        <v/>
      </c>
      <c r="W76" s="147" t="str">
        <f t="shared" si="12"/>
        <v/>
      </c>
      <c r="X76" s="17">
        <f t="shared" si="13"/>
        <v>0</v>
      </c>
    </row>
    <row r="77" spans="1:24" ht="12.75" hidden="1" customHeight="1">
      <c r="A77" s="130"/>
      <c r="B77" s="4"/>
      <c r="C77" s="98"/>
      <c r="D77" s="104"/>
      <c r="E77" s="131"/>
      <c r="F77" s="131"/>
      <c r="G77" s="132"/>
      <c r="H77" s="148"/>
      <c r="I77" s="149"/>
      <c r="J77" s="113"/>
      <c r="K77" s="113"/>
      <c r="L77" s="149"/>
      <c r="M77" s="137" t="str">
        <f t="shared" si="2"/>
        <v/>
      </c>
      <c r="N77" s="144" t="str">
        <f t="shared" si="3"/>
        <v/>
      </c>
      <c r="O77" s="145" t="str">
        <f t="shared" si="4"/>
        <v/>
      </c>
      <c r="P77" s="137" t="str">
        <f t="shared" si="5"/>
        <v/>
      </c>
      <c r="Q77" s="137" t="str">
        <f t="shared" si="6"/>
        <v/>
      </c>
      <c r="R77" s="137" t="str">
        <f t="shared" si="7"/>
        <v/>
      </c>
      <c r="S77" s="137" t="str">
        <f t="shared" si="8"/>
        <v/>
      </c>
      <c r="T77" s="137" t="str">
        <f t="shared" si="9"/>
        <v/>
      </c>
      <c r="U77" s="137" t="str">
        <f t="shared" si="10"/>
        <v/>
      </c>
      <c r="V77" s="146" t="str">
        <f t="shared" si="11"/>
        <v/>
      </c>
      <c r="W77" s="147" t="str">
        <f t="shared" si="12"/>
        <v/>
      </c>
      <c r="X77" s="17">
        <f t="shared" si="13"/>
        <v>0</v>
      </c>
    </row>
    <row r="78" spans="1:24" ht="12.75" hidden="1" customHeight="1">
      <c r="A78" s="130"/>
      <c r="B78" s="4"/>
      <c r="C78" s="98"/>
      <c r="D78" s="104"/>
      <c r="E78" s="131"/>
      <c r="F78" s="131"/>
      <c r="G78" s="132"/>
      <c r="H78" s="148"/>
      <c r="I78" s="149"/>
      <c r="J78" s="113"/>
      <c r="K78" s="113"/>
      <c r="L78" s="149"/>
      <c r="M78" s="137" t="str">
        <f t="shared" si="2"/>
        <v/>
      </c>
      <c r="N78" s="144" t="str">
        <f t="shared" si="3"/>
        <v/>
      </c>
      <c r="O78" s="145" t="str">
        <f t="shared" si="4"/>
        <v/>
      </c>
      <c r="P78" s="137" t="str">
        <f t="shared" si="5"/>
        <v/>
      </c>
      <c r="Q78" s="137" t="str">
        <f t="shared" si="6"/>
        <v/>
      </c>
      <c r="R78" s="137" t="str">
        <f t="shared" si="7"/>
        <v/>
      </c>
      <c r="S78" s="137" t="str">
        <f t="shared" si="8"/>
        <v/>
      </c>
      <c r="T78" s="137" t="str">
        <f t="shared" si="9"/>
        <v/>
      </c>
      <c r="U78" s="137" t="str">
        <f t="shared" si="10"/>
        <v/>
      </c>
      <c r="V78" s="146" t="str">
        <f t="shared" si="11"/>
        <v/>
      </c>
      <c r="W78" s="147" t="str">
        <f t="shared" si="12"/>
        <v/>
      </c>
      <c r="X78" s="17">
        <f t="shared" si="13"/>
        <v>0</v>
      </c>
    </row>
    <row r="79" spans="1:24" ht="12.75" hidden="1" customHeight="1">
      <c r="A79" s="130" t="s">
        <v>319</v>
      </c>
      <c r="B79" s="4"/>
      <c r="C79" s="98"/>
      <c r="D79" s="104"/>
      <c r="E79" s="131"/>
      <c r="F79" s="131"/>
      <c r="G79" s="132"/>
      <c r="H79" s="148"/>
      <c r="I79" s="149"/>
      <c r="J79" s="113"/>
      <c r="K79" s="113"/>
      <c r="L79" s="149"/>
      <c r="M79" s="137" t="str">
        <f t="shared" si="2"/>
        <v/>
      </c>
      <c r="N79" s="144" t="str">
        <f t="shared" si="3"/>
        <v/>
      </c>
      <c r="O79" s="145" t="str">
        <f t="shared" si="4"/>
        <v/>
      </c>
      <c r="P79" s="137" t="str">
        <f t="shared" si="5"/>
        <v/>
      </c>
      <c r="Q79" s="137" t="str">
        <f t="shared" si="6"/>
        <v/>
      </c>
      <c r="R79" s="137" t="str">
        <f t="shared" si="7"/>
        <v/>
      </c>
      <c r="S79" s="137" t="str">
        <f t="shared" si="8"/>
        <v/>
      </c>
      <c r="T79" s="137" t="str">
        <f t="shared" si="9"/>
        <v/>
      </c>
      <c r="U79" s="137" t="str">
        <f t="shared" si="10"/>
        <v/>
      </c>
      <c r="V79" s="146" t="str">
        <f t="shared" si="11"/>
        <v/>
      </c>
      <c r="W79" s="147" t="str">
        <f t="shared" si="12"/>
        <v/>
      </c>
      <c r="X79" s="17">
        <f t="shared" si="13"/>
        <v>0</v>
      </c>
    </row>
    <row r="80" spans="1:24" ht="12.75" hidden="1" customHeight="1">
      <c r="A80" s="130" t="s">
        <v>319</v>
      </c>
      <c r="B80" s="4"/>
      <c r="C80" s="98"/>
      <c r="D80" s="104"/>
      <c r="E80" s="131"/>
      <c r="F80" s="131"/>
      <c r="G80" s="132"/>
      <c r="H80" s="148"/>
      <c r="I80" s="149"/>
      <c r="J80" s="113"/>
      <c r="K80" s="113"/>
      <c r="L80" s="149"/>
      <c r="M80" s="137" t="str">
        <f t="shared" si="2"/>
        <v/>
      </c>
      <c r="N80" s="144" t="str">
        <f t="shared" si="3"/>
        <v/>
      </c>
      <c r="O80" s="145" t="str">
        <f t="shared" si="4"/>
        <v/>
      </c>
      <c r="P80" s="137" t="str">
        <f t="shared" si="5"/>
        <v/>
      </c>
      <c r="Q80" s="137" t="str">
        <f t="shared" si="6"/>
        <v/>
      </c>
      <c r="R80" s="137" t="str">
        <f t="shared" si="7"/>
        <v/>
      </c>
      <c r="S80" s="137" t="str">
        <f t="shared" si="8"/>
        <v/>
      </c>
      <c r="T80" s="137" t="str">
        <f t="shared" si="9"/>
        <v/>
      </c>
      <c r="U80" s="137" t="str">
        <f t="shared" si="10"/>
        <v/>
      </c>
      <c r="V80" s="146" t="str">
        <f t="shared" si="11"/>
        <v/>
      </c>
      <c r="W80" s="147" t="str">
        <f t="shared" si="12"/>
        <v/>
      </c>
      <c r="X80" s="17">
        <f t="shared" si="13"/>
        <v>0</v>
      </c>
    </row>
    <row r="81" spans="1:24" ht="18" hidden="1" customHeight="1">
      <c r="A81" s="130" t="s">
        <v>319</v>
      </c>
      <c r="B81" s="4" t="s">
        <v>319</v>
      </c>
      <c r="C81" s="98" t="s">
        <v>319</v>
      </c>
      <c r="D81" s="104" t="s">
        <v>319</v>
      </c>
      <c r="E81" s="131" t="s">
        <v>319</v>
      </c>
      <c r="F81" s="131" t="s">
        <v>319</v>
      </c>
      <c r="G81" s="132" t="s">
        <v>319</v>
      </c>
      <c r="H81" s="148" t="s">
        <v>319</v>
      </c>
      <c r="I81" s="149" t="s">
        <v>319</v>
      </c>
      <c r="J81" s="113" t="s">
        <v>319</v>
      </c>
      <c r="K81" s="113" t="s">
        <v>319</v>
      </c>
      <c r="L81" s="149" t="s">
        <v>319</v>
      </c>
      <c r="M81" s="137" t="str">
        <f t="shared" si="2"/>
        <v/>
      </c>
      <c r="N81" s="144" t="str">
        <f t="shared" si="3"/>
        <v/>
      </c>
      <c r="O81" s="145" t="str">
        <f t="shared" si="4"/>
        <v/>
      </c>
      <c r="P81" s="137" t="str">
        <f t="shared" si="5"/>
        <v/>
      </c>
      <c r="Q81" s="137" t="str">
        <f t="shared" si="6"/>
        <v/>
      </c>
      <c r="R81" s="137" t="str">
        <f t="shared" si="7"/>
        <v/>
      </c>
      <c r="S81" s="137" t="str">
        <f t="shared" si="8"/>
        <v/>
      </c>
      <c r="T81" s="137" t="str">
        <f t="shared" si="9"/>
        <v/>
      </c>
      <c r="U81" s="137" t="str">
        <f t="shared" si="10"/>
        <v/>
      </c>
      <c r="V81" s="146" t="str">
        <f t="shared" si="11"/>
        <v/>
      </c>
      <c r="W81" s="147" t="str">
        <f t="shared" si="12"/>
        <v/>
      </c>
      <c r="X81" s="17">
        <f t="shared" si="13"/>
        <v>0</v>
      </c>
    </row>
    <row r="82" spans="1:24" ht="12.75" customHeight="1">
      <c r="A82" s="28" t="s">
        <v>257</v>
      </c>
      <c r="B82" s="28"/>
      <c r="C82" s="150"/>
      <c r="D82" s="151">
        <f>SUM(D52:D81)</f>
        <v>180</v>
      </c>
      <c r="E82" s="152">
        <f>SUMPRODUCT($D52:$D81,E52:E81)/$D82</f>
        <v>1308.5833333333333</v>
      </c>
      <c r="F82" s="152"/>
      <c r="G82" s="152"/>
      <c r="H82" s="153" t="str">
        <f>IF(COUNTIF(H52:H81,"yes")&gt;0,"Yes","No")</f>
        <v>Yes</v>
      </c>
      <c r="I82" s="154">
        <f t="shared" ref="I82:W82" si="14">SUMPRODUCT($D52:$D81,I52:I81)/$D82</f>
        <v>762.21111111111111</v>
      </c>
      <c r="J82" s="155">
        <f t="shared" si="14"/>
        <v>0</v>
      </c>
      <c r="K82" s="155">
        <f t="shared" si="14"/>
        <v>0</v>
      </c>
      <c r="L82" s="154">
        <f t="shared" si="14"/>
        <v>0</v>
      </c>
      <c r="M82" s="155">
        <f t="shared" si="14"/>
        <v>762.21111111111111</v>
      </c>
      <c r="N82" s="138">
        <f t="shared" si="14"/>
        <v>0.61420939414916853</v>
      </c>
      <c r="O82" s="155">
        <f t="shared" si="14"/>
        <v>0</v>
      </c>
      <c r="P82" s="155">
        <f t="shared" si="14"/>
        <v>0</v>
      </c>
      <c r="Q82" s="155">
        <f t="shared" si="14"/>
        <v>0</v>
      </c>
      <c r="R82" s="155">
        <f t="shared" si="14"/>
        <v>0</v>
      </c>
      <c r="S82" s="155">
        <f t="shared" si="14"/>
        <v>-40</v>
      </c>
      <c r="T82" s="155">
        <f t="shared" si="14"/>
        <v>-18</v>
      </c>
      <c r="U82" s="155">
        <f t="shared" si="14"/>
        <v>0</v>
      </c>
      <c r="V82" s="141">
        <f t="shared" si="14"/>
        <v>704.21111111111111</v>
      </c>
      <c r="W82" s="142">
        <f t="shared" si="14"/>
        <v>0.56833494697119147</v>
      </c>
    </row>
    <row r="83" spans="1:24" ht="12.75" customHeight="1">
      <c r="A83" s="4"/>
      <c r="C83" s="11"/>
      <c r="D83" s="1"/>
      <c r="E83" s="1"/>
      <c r="H83" s="1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37"/>
      <c r="V83" s="10"/>
      <c r="W83" s="10"/>
    </row>
    <row r="84" spans="1:24" ht="12.75" customHeight="1" collapsed="1">
      <c r="A84" s="308" t="s">
        <v>258</v>
      </c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</row>
    <row r="85" spans="1:24" ht="12.75" customHeight="1">
      <c r="A85" s="314"/>
      <c r="B85" s="314"/>
      <c r="C85" s="314"/>
      <c r="D85" s="314"/>
      <c r="E85" s="314"/>
      <c r="F85" s="314"/>
      <c r="G85" s="314"/>
      <c r="H85" s="314"/>
      <c r="I85" s="314"/>
      <c r="J85" s="346" t="s">
        <v>14</v>
      </c>
      <c r="K85" s="346"/>
      <c r="L85" s="346"/>
      <c r="M85" s="346" t="s">
        <v>246</v>
      </c>
      <c r="N85" s="346"/>
      <c r="O85" s="346" t="s">
        <v>78</v>
      </c>
      <c r="P85" s="346"/>
      <c r="Q85" s="346"/>
      <c r="R85" s="346"/>
      <c r="S85" s="346"/>
      <c r="T85" s="346"/>
      <c r="U85" s="346"/>
      <c r="V85" s="346" t="s">
        <v>247</v>
      </c>
      <c r="W85" s="346"/>
    </row>
    <row r="86" spans="1:24" ht="25.5">
      <c r="A86" s="72" t="s">
        <v>86</v>
      </c>
      <c r="B86" s="124"/>
      <c r="C86" s="124"/>
      <c r="D86" s="124"/>
      <c r="E86" s="124"/>
      <c r="F86" s="124" t="s">
        <v>87</v>
      </c>
      <c r="G86" s="124" t="s">
        <v>88</v>
      </c>
      <c r="H86" s="124" t="s">
        <v>89</v>
      </c>
      <c r="I86" s="169" t="s">
        <v>252</v>
      </c>
      <c r="J86" s="125" t="s">
        <v>91</v>
      </c>
      <c r="K86" s="126" t="s">
        <v>92</v>
      </c>
      <c r="L86" s="127" t="s">
        <v>93</v>
      </c>
      <c r="M86" s="125" t="s">
        <v>94</v>
      </c>
      <c r="N86" s="156" t="s">
        <v>95</v>
      </c>
      <c r="O86" s="125" t="s">
        <v>96</v>
      </c>
      <c r="P86" s="126" t="s">
        <v>97</v>
      </c>
      <c r="Q86" s="126" t="s">
        <v>98</v>
      </c>
      <c r="R86" s="126" t="s">
        <v>99</v>
      </c>
      <c r="S86" s="126" t="s">
        <v>100</v>
      </c>
      <c r="T86" s="126" t="s">
        <v>101</v>
      </c>
      <c r="U86" s="126" t="s">
        <v>102</v>
      </c>
      <c r="V86" s="125" t="s">
        <v>94</v>
      </c>
      <c r="W86" s="126" t="s">
        <v>95</v>
      </c>
    </row>
    <row r="87" spans="1:24" ht="12.75" customHeight="1">
      <c r="A87" s="4" t="s">
        <v>104</v>
      </c>
      <c r="C87" s="98"/>
      <c r="D87" s="104"/>
      <c r="E87" s="131"/>
      <c r="F87" s="104">
        <f t="shared" ref="F87:F92" si="15">SUMIF($A$52:$A$81,$A87,$D$52:$D$81)</f>
        <v>0</v>
      </c>
      <c r="G87" s="131">
        <f t="shared" ref="G87:G92" si="16">IFERROR(SUMPRODUCT($E$52:$E$81,$D$52:$D$81,--($A$52:$A$81=$A87)/$F87),0)</f>
        <v>0</v>
      </c>
      <c r="H87" s="157" t="str">
        <f>IF(COUNTIFS($A$52:$A$81,A87,$H$52:$H$81,"Yes")=0,"N/A",IF(COUNTIFS($A$52:$A$81,A87,$H$52:$H$81,"Yes")&gt;0,"Yes","No"))</f>
        <v>N/A</v>
      </c>
      <c r="I87" s="158">
        <f t="shared" ref="I87:W92" si="17">IFERROR(SUMPRODUCT(I$52:I$81,$D$52:$D$81,--($A$52:$A$81=$A87)/$F87),0)</f>
        <v>0</v>
      </c>
      <c r="J87" s="14">
        <f t="shared" si="17"/>
        <v>0</v>
      </c>
      <c r="K87" s="14">
        <f t="shared" si="17"/>
        <v>0</v>
      </c>
      <c r="L87" s="83">
        <f t="shared" si="17"/>
        <v>0</v>
      </c>
      <c r="M87" s="14">
        <f t="shared" si="17"/>
        <v>0</v>
      </c>
      <c r="N87" s="84">
        <f t="shared" si="17"/>
        <v>0</v>
      </c>
      <c r="O87" s="159">
        <f t="shared" si="17"/>
        <v>0</v>
      </c>
      <c r="P87" s="159">
        <f t="shared" si="17"/>
        <v>0</v>
      </c>
      <c r="Q87" s="14">
        <f t="shared" si="17"/>
        <v>0</v>
      </c>
      <c r="R87" s="14">
        <f t="shared" si="17"/>
        <v>0</v>
      </c>
      <c r="S87" s="14">
        <f t="shared" si="17"/>
        <v>0</v>
      </c>
      <c r="T87" s="14">
        <f t="shared" si="17"/>
        <v>0</v>
      </c>
      <c r="U87" s="14">
        <f t="shared" si="17"/>
        <v>0</v>
      </c>
      <c r="V87" s="86">
        <f t="shared" si="17"/>
        <v>0</v>
      </c>
      <c r="W87" s="15">
        <f t="shared" si="17"/>
        <v>0</v>
      </c>
    </row>
    <row r="88" spans="1:24" ht="12.75" customHeight="1">
      <c r="A88" s="4" t="s">
        <v>106</v>
      </c>
      <c r="C88" s="98"/>
      <c r="D88" s="104"/>
      <c r="E88" s="131"/>
      <c r="F88" s="104">
        <f t="shared" si="15"/>
        <v>0</v>
      </c>
      <c r="G88" s="131">
        <f t="shared" si="16"/>
        <v>0</v>
      </c>
      <c r="H88" s="157" t="str">
        <f t="shared" ref="H88:H92" si="18">IF(COUNTIFS($A$52:$A$81,A88,$H$52:$H$81,"Yes")=0,"N/A",IF(COUNTIFS($A$52:$A$81,A88,$H$52:$H$81,"Yes")&gt;0,"Yes","No"))</f>
        <v>N/A</v>
      </c>
      <c r="I88" s="158">
        <f t="shared" si="17"/>
        <v>0</v>
      </c>
      <c r="J88" s="14">
        <f t="shared" si="17"/>
        <v>0</v>
      </c>
      <c r="K88" s="14">
        <f t="shared" si="17"/>
        <v>0</v>
      </c>
      <c r="L88" s="83">
        <f t="shared" si="17"/>
        <v>0</v>
      </c>
      <c r="M88" s="14">
        <f t="shared" si="17"/>
        <v>0</v>
      </c>
      <c r="N88" s="84">
        <f t="shared" si="17"/>
        <v>0</v>
      </c>
      <c r="O88" s="159">
        <f t="shared" si="17"/>
        <v>0</v>
      </c>
      <c r="P88" s="159">
        <f t="shared" si="17"/>
        <v>0</v>
      </c>
      <c r="Q88" s="14">
        <f t="shared" si="17"/>
        <v>0</v>
      </c>
      <c r="R88" s="14">
        <f t="shared" si="17"/>
        <v>0</v>
      </c>
      <c r="S88" s="14">
        <f t="shared" si="17"/>
        <v>0</v>
      </c>
      <c r="T88" s="14">
        <f t="shared" si="17"/>
        <v>0</v>
      </c>
      <c r="U88" s="14">
        <f t="shared" si="17"/>
        <v>0</v>
      </c>
      <c r="V88" s="86">
        <f t="shared" si="17"/>
        <v>0</v>
      </c>
      <c r="W88" s="15">
        <f t="shared" si="17"/>
        <v>0</v>
      </c>
    </row>
    <row r="89" spans="1:24" ht="12.75" customHeight="1">
      <c r="A89" s="4" t="s">
        <v>107</v>
      </c>
      <c r="C89" s="98"/>
      <c r="D89" s="104"/>
      <c r="E89" s="131"/>
      <c r="F89" s="104">
        <f t="shared" si="15"/>
        <v>34</v>
      </c>
      <c r="G89" s="131">
        <f t="shared" si="16"/>
        <v>878.08823529411757</v>
      </c>
      <c r="H89" s="157" t="str">
        <f t="shared" si="18"/>
        <v>Yes</v>
      </c>
      <c r="I89" s="158">
        <f t="shared" si="17"/>
        <v>902.23529411764707</v>
      </c>
      <c r="J89" s="14">
        <f t="shared" si="17"/>
        <v>0</v>
      </c>
      <c r="K89" s="14">
        <f t="shared" si="17"/>
        <v>0</v>
      </c>
      <c r="L89" s="83">
        <f t="shared" si="17"/>
        <v>0</v>
      </c>
      <c r="M89" s="14">
        <f t="shared" si="17"/>
        <v>902.23529411764707</v>
      </c>
      <c r="N89" s="84">
        <f t="shared" si="17"/>
        <v>1.027548931297102</v>
      </c>
      <c r="O89" s="159">
        <f t="shared" si="17"/>
        <v>0</v>
      </c>
      <c r="P89" s="159">
        <f t="shared" si="17"/>
        <v>0</v>
      </c>
      <c r="Q89" s="14">
        <f t="shared" si="17"/>
        <v>0</v>
      </c>
      <c r="R89" s="14">
        <f t="shared" si="17"/>
        <v>0</v>
      </c>
      <c r="S89" s="14">
        <f t="shared" si="17"/>
        <v>-40</v>
      </c>
      <c r="T89" s="14">
        <f t="shared" si="17"/>
        <v>-18</v>
      </c>
      <c r="U89" s="14">
        <f t="shared" si="17"/>
        <v>0</v>
      </c>
      <c r="V89" s="86">
        <f t="shared" si="17"/>
        <v>844.23529411764707</v>
      </c>
      <c r="W89" s="15">
        <f t="shared" si="17"/>
        <v>0.96149481957962457</v>
      </c>
      <c r="X89" s="160"/>
    </row>
    <row r="90" spans="1:24" ht="12.75" customHeight="1">
      <c r="A90" s="4" t="s">
        <v>108</v>
      </c>
      <c r="C90" s="98"/>
      <c r="D90" s="104"/>
      <c r="E90" s="131"/>
      <c r="F90" s="104">
        <f t="shared" si="15"/>
        <v>0</v>
      </c>
      <c r="G90" s="131">
        <f t="shared" si="16"/>
        <v>0</v>
      </c>
      <c r="H90" s="157" t="str">
        <f t="shared" si="18"/>
        <v>N/A</v>
      </c>
      <c r="I90" s="158">
        <f t="shared" si="17"/>
        <v>0</v>
      </c>
      <c r="J90" s="14">
        <f t="shared" si="17"/>
        <v>0</v>
      </c>
      <c r="K90" s="14">
        <f t="shared" si="17"/>
        <v>0</v>
      </c>
      <c r="L90" s="83">
        <f t="shared" si="17"/>
        <v>0</v>
      </c>
      <c r="M90" s="14">
        <f t="shared" si="17"/>
        <v>0</v>
      </c>
      <c r="N90" s="84">
        <f t="shared" si="17"/>
        <v>0</v>
      </c>
      <c r="O90" s="159">
        <f t="shared" si="17"/>
        <v>0</v>
      </c>
      <c r="P90" s="159">
        <f t="shared" si="17"/>
        <v>0</v>
      </c>
      <c r="Q90" s="14">
        <f t="shared" si="17"/>
        <v>0</v>
      </c>
      <c r="R90" s="14">
        <f t="shared" si="17"/>
        <v>0</v>
      </c>
      <c r="S90" s="14">
        <f t="shared" si="17"/>
        <v>0</v>
      </c>
      <c r="T90" s="14">
        <f t="shared" si="17"/>
        <v>0</v>
      </c>
      <c r="U90" s="14">
        <f t="shared" si="17"/>
        <v>0</v>
      </c>
      <c r="V90" s="86">
        <f t="shared" si="17"/>
        <v>0</v>
      </c>
      <c r="W90" s="15">
        <f t="shared" si="17"/>
        <v>0</v>
      </c>
      <c r="X90" s="160"/>
    </row>
    <row r="91" spans="1:24" ht="12.75" customHeight="1">
      <c r="A91" s="4" t="s">
        <v>109</v>
      </c>
      <c r="C91" s="98"/>
      <c r="D91" s="104"/>
      <c r="E91" s="131"/>
      <c r="F91" s="104">
        <f t="shared" si="15"/>
        <v>146</v>
      </c>
      <c r="G91" s="131">
        <f t="shared" si="16"/>
        <v>1408.8356164383561</v>
      </c>
      <c r="H91" s="157" t="str">
        <f t="shared" si="18"/>
        <v>Yes</v>
      </c>
      <c r="I91" s="158">
        <f t="shared" si="17"/>
        <v>729.60273972602738</v>
      </c>
      <c r="J91" s="14">
        <f t="shared" si="17"/>
        <v>0</v>
      </c>
      <c r="K91" s="14">
        <f t="shared" si="17"/>
        <v>0</v>
      </c>
      <c r="L91" s="83">
        <f t="shared" si="17"/>
        <v>0</v>
      </c>
      <c r="M91" s="14">
        <f t="shared" si="17"/>
        <v>729.60273972602738</v>
      </c>
      <c r="N91" s="84">
        <f t="shared" si="17"/>
        <v>0.5179522416626634</v>
      </c>
      <c r="O91" s="159">
        <f t="shared" si="17"/>
        <v>0</v>
      </c>
      <c r="P91" s="159">
        <f t="shared" si="17"/>
        <v>0</v>
      </c>
      <c r="Q91" s="14">
        <f t="shared" si="17"/>
        <v>0</v>
      </c>
      <c r="R91" s="14">
        <f t="shared" si="17"/>
        <v>0</v>
      </c>
      <c r="S91" s="14">
        <f t="shared" si="17"/>
        <v>-40</v>
      </c>
      <c r="T91" s="14">
        <f t="shared" si="17"/>
        <v>-18</v>
      </c>
      <c r="U91" s="14">
        <f t="shared" si="17"/>
        <v>0</v>
      </c>
      <c r="V91" s="86">
        <f t="shared" si="17"/>
        <v>671.60273972602738</v>
      </c>
      <c r="W91" s="15">
        <f t="shared" si="17"/>
        <v>0.47677716841854278</v>
      </c>
      <c r="X91" s="160"/>
    </row>
    <row r="92" spans="1:24" ht="12.75" customHeight="1">
      <c r="A92" s="4" t="s">
        <v>110</v>
      </c>
      <c r="C92" s="98"/>
      <c r="D92" s="104"/>
      <c r="E92" s="131"/>
      <c r="F92" s="104">
        <f t="shared" si="15"/>
        <v>0</v>
      </c>
      <c r="G92" s="131">
        <f t="shared" si="16"/>
        <v>0</v>
      </c>
      <c r="H92" s="157" t="str">
        <f t="shared" si="18"/>
        <v>N/A</v>
      </c>
      <c r="I92" s="158">
        <f t="shared" si="17"/>
        <v>0</v>
      </c>
      <c r="J92" s="14">
        <f t="shared" si="17"/>
        <v>0</v>
      </c>
      <c r="K92" s="14">
        <f t="shared" si="17"/>
        <v>0</v>
      </c>
      <c r="L92" s="83">
        <f t="shared" si="17"/>
        <v>0</v>
      </c>
      <c r="M92" s="14">
        <f t="shared" si="17"/>
        <v>0</v>
      </c>
      <c r="N92" s="84">
        <f t="shared" si="17"/>
        <v>0</v>
      </c>
      <c r="O92" s="159">
        <f t="shared" si="17"/>
        <v>0</v>
      </c>
      <c r="P92" s="159">
        <f t="shared" si="17"/>
        <v>0</v>
      </c>
      <c r="Q92" s="14">
        <f t="shared" si="17"/>
        <v>0</v>
      </c>
      <c r="R92" s="14">
        <f t="shared" si="17"/>
        <v>0</v>
      </c>
      <c r="S92" s="14">
        <f t="shared" si="17"/>
        <v>0</v>
      </c>
      <c r="T92" s="14">
        <f t="shared" si="17"/>
        <v>0</v>
      </c>
      <c r="U92" s="14">
        <f t="shared" si="17"/>
        <v>0</v>
      </c>
      <c r="V92" s="86">
        <f t="shared" si="17"/>
        <v>0</v>
      </c>
      <c r="W92" s="15">
        <f t="shared" si="17"/>
        <v>0</v>
      </c>
      <c r="X92" s="160"/>
    </row>
    <row r="93" spans="1:24" ht="12.75" customHeight="1">
      <c r="A93" s="28" t="s">
        <v>257</v>
      </c>
      <c r="B93" s="27"/>
      <c r="C93" s="161"/>
      <c r="D93" s="162"/>
      <c r="E93" s="162"/>
      <c r="F93" s="151">
        <f>SUM(F87:F92)</f>
        <v>180</v>
      </c>
      <c r="G93" s="152">
        <f>SUMPRODUCT(G87:G92,$F87:$F92)/$F93</f>
        <v>1308.5833333333333</v>
      </c>
      <c r="H93" s="153" t="str">
        <f>IF(COUNTIF(H87:H92,"yes")&gt;0,"Yes","No")</f>
        <v>Yes</v>
      </c>
      <c r="I93" s="154">
        <f>SUMPRODUCT(I87:I92,$F87:$F92)/$F93</f>
        <v>762.21111111111111</v>
      </c>
      <c r="J93" s="155">
        <f t="shared" ref="J93:W93" si="19">SUMPRODUCT(J87:J92,$F87:$F92)/$F93</f>
        <v>0</v>
      </c>
      <c r="K93" s="155">
        <f t="shared" si="19"/>
        <v>0</v>
      </c>
      <c r="L93" s="154">
        <f t="shared" si="19"/>
        <v>0</v>
      </c>
      <c r="M93" s="155">
        <f t="shared" si="19"/>
        <v>762.21111111111111</v>
      </c>
      <c r="N93" s="138">
        <f t="shared" si="19"/>
        <v>0.61420939414916853</v>
      </c>
      <c r="O93" s="155">
        <f t="shared" si="19"/>
        <v>0</v>
      </c>
      <c r="P93" s="155">
        <f t="shared" si="19"/>
        <v>0</v>
      </c>
      <c r="Q93" s="155">
        <f t="shared" si="19"/>
        <v>0</v>
      </c>
      <c r="R93" s="155">
        <f t="shared" si="19"/>
        <v>0</v>
      </c>
      <c r="S93" s="155">
        <f t="shared" si="19"/>
        <v>-40</v>
      </c>
      <c r="T93" s="155">
        <f t="shared" si="19"/>
        <v>-18</v>
      </c>
      <c r="U93" s="155">
        <f t="shared" si="19"/>
        <v>0</v>
      </c>
      <c r="V93" s="141">
        <f t="shared" si="19"/>
        <v>704.21111111111111</v>
      </c>
      <c r="W93" s="142">
        <f t="shared" si="19"/>
        <v>0.56833494697119147</v>
      </c>
      <c r="X93" s="160"/>
    </row>
    <row r="94" spans="1:24" ht="12.75" customHeight="1">
      <c r="A94" s="4"/>
      <c r="B94" s="4"/>
      <c r="C94" s="98"/>
      <c r="D94" s="104"/>
      <c r="E94" s="131"/>
      <c r="F94" s="131"/>
      <c r="G94" s="131"/>
      <c r="H94" s="131"/>
      <c r="I94" s="163"/>
      <c r="J94" s="163"/>
      <c r="K94" s="163"/>
      <c r="L94" s="163"/>
      <c r="M94" s="163"/>
      <c r="N94" s="164"/>
      <c r="O94" s="163"/>
      <c r="P94" s="163"/>
      <c r="Q94" s="163"/>
      <c r="R94" s="163"/>
      <c r="S94" s="163"/>
      <c r="T94" s="163"/>
      <c r="U94" s="163"/>
      <c r="V94" s="163"/>
      <c r="W94" s="164"/>
      <c r="X94" s="160"/>
    </row>
    <row r="95" spans="1:24" ht="12.75" customHeight="1">
      <c r="A95" s="165" t="s">
        <v>259</v>
      </c>
      <c r="B95" s="4"/>
      <c r="C95" s="98"/>
      <c r="D95" s="104"/>
      <c r="E95" s="131"/>
      <c r="F95" s="131"/>
      <c r="G95" s="131"/>
      <c r="H95" s="131"/>
      <c r="I95" s="163"/>
      <c r="J95" s="163"/>
      <c r="K95" s="163"/>
      <c r="L95" s="163"/>
      <c r="M95" s="163"/>
      <c r="N95" s="164"/>
      <c r="O95" s="163"/>
      <c r="P95" s="163"/>
      <c r="Q95" s="163"/>
      <c r="R95" s="163"/>
      <c r="S95" s="163"/>
      <c r="T95" s="163"/>
      <c r="U95" s="163"/>
      <c r="V95" s="163"/>
      <c r="X95" s="160"/>
    </row>
    <row r="96" spans="1:24" ht="12.75" customHeight="1">
      <c r="A96" s="4"/>
      <c r="B96" s="4"/>
      <c r="C96" s="98"/>
      <c r="D96" s="98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60"/>
    </row>
    <row r="97" spans="1:24" ht="12.75" customHeight="1">
      <c r="A97" s="4"/>
      <c r="B97" s="4"/>
      <c r="C97" s="98"/>
      <c r="D97" s="98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60"/>
    </row>
    <row r="98" spans="1:24" ht="12.75" customHeight="1">
      <c r="D98" s="166"/>
      <c r="E98" s="166"/>
      <c r="F98" s="34"/>
      <c r="G98" s="34"/>
      <c r="I98" s="14"/>
      <c r="J98" s="14"/>
      <c r="K98" s="14"/>
      <c r="L98" s="14"/>
      <c r="M98" s="14"/>
      <c r="N98" s="15"/>
      <c r="O98" s="14"/>
      <c r="P98" s="14"/>
      <c r="Q98" s="14"/>
      <c r="R98" s="14"/>
      <c r="S98" s="14"/>
      <c r="T98" s="14"/>
      <c r="U98" s="14"/>
      <c r="V98" s="14"/>
      <c r="W98" s="15"/>
    </row>
    <row r="99" spans="1:24" ht="12.75" customHeight="1">
      <c r="D99" s="166"/>
      <c r="E99" s="166"/>
      <c r="F99" s="34"/>
      <c r="G99" s="34"/>
      <c r="I99" s="14"/>
      <c r="J99" s="14"/>
      <c r="K99" s="14"/>
      <c r="L99" s="14"/>
      <c r="M99" s="14"/>
      <c r="N99" s="15"/>
      <c r="O99" s="14"/>
      <c r="P99" s="14"/>
      <c r="Q99" s="14"/>
      <c r="R99" s="14"/>
      <c r="S99" s="14"/>
      <c r="T99" s="14"/>
      <c r="U99" s="14"/>
      <c r="V99" s="14"/>
      <c r="W99" s="15"/>
    </row>
    <row r="100" spans="1:24" ht="12.75" customHeight="1">
      <c r="D100" s="166"/>
      <c r="E100" s="166"/>
      <c r="F100" s="34"/>
      <c r="G100" s="34"/>
      <c r="I100" s="14"/>
      <c r="J100" s="14"/>
      <c r="K100" s="14"/>
      <c r="L100" s="14"/>
      <c r="M100" s="14"/>
      <c r="N100" s="15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4" ht="12.75" customHeight="1">
      <c r="D101" s="166"/>
      <c r="E101" s="166"/>
      <c r="F101" s="34"/>
      <c r="G101" s="34"/>
      <c r="I101" s="14"/>
      <c r="J101" s="14"/>
      <c r="K101" s="14"/>
      <c r="L101" s="14"/>
      <c r="M101" s="14"/>
      <c r="N101" s="15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4" ht="12.75" customHeight="1">
      <c r="D102" s="166"/>
      <c r="E102" s="166"/>
      <c r="F102" s="34"/>
      <c r="G102" s="34"/>
      <c r="I102" s="14"/>
      <c r="J102" s="14"/>
      <c r="K102" s="14"/>
      <c r="L102" s="14"/>
      <c r="M102" s="14"/>
      <c r="N102" s="15"/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4" ht="12.75" customHeight="1">
      <c r="D103" s="166"/>
      <c r="E103" s="166"/>
      <c r="F103" s="34"/>
      <c r="G103" s="34"/>
      <c r="I103" s="14"/>
      <c r="J103" s="14"/>
      <c r="K103" s="14"/>
      <c r="L103" s="14"/>
      <c r="M103" s="14"/>
      <c r="N103" s="15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4" ht="12.75" customHeight="1">
      <c r="D104" s="166"/>
      <c r="E104" s="166"/>
      <c r="F104" s="34"/>
      <c r="G104" s="34"/>
      <c r="I104" s="14"/>
      <c r="J104" s="14"/>
      <c r="K104" s="14"/>
      <c r="L104" s="14"/>
      <c r="M104" s="14"/>
      <c r="N104" s="15"/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4" ht="12.75" customHeight="1">
      <c r="D105" s="166"/>
      <c r="E105" s="166"/>
      <c r="F105" s="34"/>
      <c r="G105" s="34"/>
      <c r="I105" s="14"/>
      <c r="J105" s="14"/>
      <c r="K105" s="14"/>
      <c r="L105" s="14"/>
      <c r="M105" s="14"/>
      <c r="N105" s="15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4" ht="12.75" customHeight="1">
      <c r="D106" s="166"/>
      <c r="E106" s="166"/>
      <c r="F106" s="34"/>
      <c r="G106" s="34"/>
      <c r="I106" s="14"/>
      <c r="J106" s="14"/>
      <c r="K106" s="14"/>
      <c r="L106" s="14"/>
      <c r="M106" s="14"/>
      <c r="N106" s="15"/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4" ht="12.75" customHeight="1">
      <c r="D107" s="166"/>
      <c r="E107" s="166"/>
      <c r="F107" s="34"/>
      <c r="G107" s="34"/>
      <c r="I107" s="14"/>
      <c r="J107" s="14"/>
      <c r="K107" s="14"/>
      <c r="L107" s="14"/>
      <c r="M107" s="14"/>
      <c r="N107" s="1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4" ht="12.75" customHeight="1">
      <c r="D108" s="166"/>
      <c r="E108" s="166"/>
      <c r="F108" s="34"/>
      <c r="G108" s="34"/>
      <c r="I108" s="14"/>
      <c r="J108" s="14"/>
      <c r="K108" s="14"/>
      <c r="L108" s="14"/>
      <c r="M108" s="14"/>
      <c r="N108" s="15"/>
      <c r="O108" s="14"/>
      <c r="P108" s="14"/>
      <c r="Q108" s="14"/>
      <c r="R108" s="14"/>
      <c r="S108" s="14"/>
      <c r="T108" s="14"/>
      <c r="U108" s="14"/>
      <c r="V108" s="14"/>
      <c r="W108" s="15"/>
    </row>
    <row r="109" spans="1:24" ht="12.75" customHeight="1">
      <c r="D109" s="166"/>
      <c r="E109" s="166"/>
      <c r="F109" s="34"/>
      <c r="G109" s="34"/>
      <c r="I109" s="14"/>
      <c r="J109" s="14"/>
      <c r="K109" s="14"/>
      <c r="L109" s="14"/>
      <c r="M109" s="14"/>
      <c r="N109" s="15"/>
      <c r="O109" s="14"/>
      <c r="P109" s="14"/>
      <c r="Q109" s="14"/>
      <c r="R109" s="14"/>
      <c r="S109" s="14"/>
      <c r="T109" s="14"/>
      <c r="U109" s="14"/>
      <c r="V109" s="14"/>
      <c r="W109" s="15"/>
    </row>
    <row r="110" spans="1:24" ht="12.75" customHeight="1">
      <c r="D110" s="166"/>
      <c r="E110" s="166"/>
      <c r="F110" s="34"/>
      <c r="G110" s="34"/>
      <c r="I110" s="14"/>
      <c r="J110" s="14"/>
      <c r="K110" s="14"/>
      <c r="L110" s="14"/>
      <c r="M110" s="14"/>
      <c r="N110" s="15"/>
      <c r="O110" s="14"/>
      <c r="P110" s="14"/>
      <c r="Q110" s="14"/>
      <c r="R110" s="14"/>
      <c r="S110" s="14"/>
      <c r="T110" s="14"/>
      <c r="U110" s="14"/>
      <c r="V110" s="14"/>
      <c r="W110" s="15"/>
    </row>
    <row r="111" spans="1:24" ht="12.75" customHeight="1">
      <c r="D111" s="166"/>
      <c r="E111" s="166"/>
      <c r="F111" s="34"/>
      <c r="G111" s="34"/>
      <c r="I111" s="14"/>
      <c r="J111" s="14"/>
      <c r="K111" s="14"/>
      <c r="L111" s="14"/>
      <c r="M111" s="14"/>
      <c r="N111" s="15"/>
      <c r="O111" s="14"/>
      <c r="P111" s="14"/>
      <c r="Q111" s="14"/>
      <c r="R111" s="14"/>
      <c r="S111" s="14"/>
      <c r="T111" s="14"/>
      <c r="U111" s="14"/>
      <c r="V111" s="14"/>
      <c r="W111" s="15"/>
    </row>
    <row r="112" spans="1:24" ht="12.75" customHeight="1">
      <c r="D112" s="166"/>
      <c r="E112" s="166"/>
      <c r="F112" s="34"/>
      <c r="G112" s="34"/>
      <c r="I112" s="14"/>
      <c r="J112" s="14"/>
      <c r="K112" s="14"/>
      <c r="L112" s="14"/>
      <c r="M112" s="14"/>
      <c r="N112" s="15"/>
      <c r="O112" s="14"/>
      <c r="P112" s="14"/>
      <c r="Q112" s="14"/>
      <c r="R112" s="14"/>
      <c r="S112" s="14"/>
      <c r="T112" s="14"/>
      <c r="U112" s="14"/>
      <c r="V112" s="14"/>
      <c r="W112" s="15"/>
    </row>
    <row r="113" spans="4:23" ht="12.75" customHeight="1">
      <c r="D113" s="166"/>
      <c r="E113" s="166"/>
      <c r="F113" s="34"/>
      <c r="G113" s="34"/>
      <c r="I113" s="14"/>
      <c r="J113" s="14"/>
      <c r="K113" s="14"/>
      <c r="L113" s="14"/>
      <c r="M113" s="14"/>
      <c r="N113" s="15"/>
      <c r="O113" s="14"/>
      <c r="P113" s="14"/>
      <c r="Q113" s="14"/>
      <c r="R113" s="14"/>
      <c r="S113" s="14"/>
      <c r="T113" s="14"/>
      <c r="U113" s="14"/>
      <c r="V113" s="14"/>
      <c r="W113" s="15"/>
    </row>
    <row r="114" spans="4:23" ht="12.75" customHeight="1">
      <c r="D114" s="166"/>
      <c r="E114" s="166"/>
      <c r="F114" s="34"/>
      <c r="G114" s="34"/>
      <c r="I114" s="14"/>
      <c r="J114" s="14"/>
      <c r="K114" s="14"/>
      <c r="L114" s="14"/>
      <c r="M114" s="14"/>
      <c r="N114" s="15"/>
      <c r="O114" s="14"/>
      <c r="P114" s="14"/>
      <c r="Q114" s="14"/>
      <c r="R114" s="14"/>
      <c r="S114" s="14"/>
      <c r="T114" s="14"/>
      <c r="U114" s="14"/>
      <c r="V114" s="14"/>
      <c r="W114" s="15"/>
    </row>
    <row r="115" spans="4:23" ht="12.75" customHeight="1">
      <c r="D115" s="166"/>
      <c r="E115" s="166"/>
      <c r="F115" s="34"/>
      <c r="G115" s="34"/>
      <c r="I115" s="14"/>
      <c r="J115" s="14"/>
      <c r="K115" s="14"/>
      <c r="L115" s="14"/>
      <c r="M115" s="14"/>
      <c r="N115" s="15"/>
      <c r="O115" s="14"/>
      <c r="P115" s="14"/>
      <c r="Q115" s="14"/>
      <c r="R115" s="14"/>
      <c r="S115" s="14"/>
      <c r="T115" s="14"/>
      <c r="U115" s="14"/>
      <c r="V115" s="14"/>
      <c r="W115" s="15"/>
    </row>
    <row r="116" spans="4:23" ht="12.75" customHeight="1">
      <c r="D116" s="166"/>
      <c r="E116" s="166"/>
      <c r="F116" s="34"/>
      <c r="G116" s="34"/>
      <c r="I116" s="14"/>
      <c r="J116" s="14"/>
      <c r="K116" s="14"/>
      <c r="L116" s="14"/>
      <c r="M116" s="14"/>
      <c r="N116" s="15"/>
      <c r="O116" s="14"/>
      <c r="P116" s="14"/>
      <c r="Q116" s="14"/>
      <c r="R116" s="14"/>
      <c r="S116" s="14"/>
      <c r="T116" s="14"/>
      <c r="U116" s="14"/>
      <c r="V116" s="14"/>
      <c r="W116" s="15"/>
    </row>
    <row r="117" spans="4:23" ht="12.75" customHeight="1">
      <c r="D117" s="166"/>
      <c r="E117" s="166"/>
      <c r="F117" s="34"/>
      <c r="G117" s="34"/>
      <c r="I117" s="14"/>
      <c r="J117" s="14"/>
      <c r="K117" s="14"/>
      <c r="L117" s="14"/>
      <c r="M117" s="14"/>
      <c r="N117" s="15"/>
      <c r="O117" s="14"/>
      <c r="P117" s="14"/>
      <c r="Q117" s="14"/>
      <c r="R117" s="14"/>
      <c r="S117" s="14"/>
      <c r="T117" s="14"/>
      <c r="U117" s="14"/>
      <c r="V117" s="14"/>
      <c r="W117" s="15"/>
    </row>
    <row r="118" spans="4:23" ht="12.75" customHeight="1">
      <c r="D118" s="166"/>
      <c r="E118" s="166"/>
      <c r="F118" s="34"/>
      <c r="G118" s="34"/>
      <c r="I118" s="14"/>
      <c r="J118" s="14"/>
      <c r="K118" s="14"/>
      <c r="L118" s="14"/>
      <c r="M118" s="14"/>
      <c r="N118" s="15"/>
      <c r="O118" s="14"/>
      <c r="P118" s="14"/>
      <c r="Q118" s="14"/>
      <c r="R118" s="14"/>
      <c r="S118" s="14"/>
      <c r="T118" s="14"/>
      <c r="U118" s="14"/>
      <c r="V118" s="14"/>
      <c r="W118" s="15"/>
    </row>
    <row r="119" spans="4:23" ht="12.75" customHeight="1">
      <c r="D119" s="166"/>
      <c r="E119" s="166"/>
      <c r="F119" s="34"/>
      <c r="G119" s="34"/>
      <c r="I119" s="14"/>
      <c r="J119" s="14"/>
      <c r="K119" s="14"/>
      <c r="L119" s="14"/>
      <c r="M119" s="14"/>
      <c r="N119" s="15"/>
      <c r="O119" s="14"/>
      <c r="P119" s="14"/>
      <c r="Q119" s="14"/>
      <c r="R119" s="14"/>
      <c r="S119" s="14"/>
      <c r="T119" s="14"/>
      <c r="U119" s="14"/>
      <c r="V119" s="14"/>
      <c r="W119" s="15"/>
    </row>
    <row r="120" spans="4:23" ht="12.75" customHeight="1">
      <c r="D120" s="166"/>
      <c r="E120" s="166"/>
      <c r="F120" s="34"/>
      <c r="G120" s="34"/>
      <c r="I120" s="14"/>
      <c r="J120" s="14"/>
      <c r="K120" s="14"/>
      <c r="L120" s="14"/>
      <c r="M120" s="14"/>
      <c r="N120" s="15"/>
      <c r="O120" s="14"/>
      <c r="P120" s="14"/>
      <c r="Q120" s="14"/>
      <c r="R120" s="14"/>
      <c r="S120" s="14"/>
      <c r="T120" s="14"/>
      <c r="U120" s="14"/>
      <c r="V120" s="14"/>
      <c r="W120" s="15"/>
    </row>
    <row r="121" spans="4:23" ht="12.75" customHeight="1">
      <c r="D121" s="166"/>
      <c r="E121" s="166"/>
      <c r="F121" s="34"/>
      <c r="G121" s="34"/>
      <c r="I121" s="14"/>
      <c r="J121" s="14"/>
      <c r="K121" s="14"/>
      <c r="L121" s="14"/>
      <c r="M121" s="14"/>
      <c r="N121" s="15"/>
      <c r="O121" s="14"/>
      <c r="P121" s="14"/>
      <c r="Q121" s="14"/>
      <c r="R121" s="14"/>
      <c r="S121" s="14"/>
      <c r="T121" s="14"/>
      <c r="U121" s="14"/>
      <c r="V121" s="14"/>
      <c r="W121" s="15"/>
    </row>
    <row r="122" spans="4:23">
      <c r="D122" s="166"/>
      <c r="E122" s="166"/>
      <c r="F122" s="34"/>
      <c r="G122" s="34"/>
      <c r="I122" s="14"/>
      <c r="J122" s="14"/>
      <c r="K122" s="14"/>
      <c r="L122" s="14"/>
      <c r="M122" s="14"/>
      <c r="N122" s="15"/>
      <c r="O122" s="14"/>
      <c r="P122" s="14"/>
      <c r="Q122" s="14"/>
      <c r="R122" s="14"/>
      <c r="S122" s="14"/>
      <c r="T122" s="14"/>
      <c r="U122" s="14"/>
      <c r="V122" s="14"/>
      <c r="W122" s="15"/>
    </row>
    <row r="123" spans="4:23">
      <c r="D123" s="166"/>
      <c r="E123" s="166"/>
      <c r="F123" s="34"/>
      <c r="G123" s="34"/>
      <c r="I123" s="14"/>
      <c r="J123" s="14"/>
      <c r="K123" s="14"/>
      <c r="L123" s="14"/>
      <c r="M123" s="14"/>
      <c r="N123" s="15"/>
      <c r="O123" s="14"/>
      <c r="P123" s="14"/>
      <c r="Q123" s="14"/>
      <c r="R123" s="14"/>
      <c r="S123" s="14"/>
      <c r="T123" s="14"/>
      <c r="U123" s="14"/>
      <c r="V123" s="14"/>
      <c r="W123" s="15"/>
    </row>
    <row r="124" spans="4:23">
      <c r="D124" s="166"/>
      <c r="E124" s="166"/>
      <c r="F124" s="34"/>
      <c r="G124" s="34"/>
      <c r="I124" s="14"/>
      <c r="J124" s="14"/>
      <c r="K124" s="14"/>
      <c r="L124" s="14"/>
      <c r="M124" s="14"/>
      <c r="N124" s="15"/>
      <c r="O124" s="14"/>
      <c r="P124" s="14"/>
      <c r="Q124" s="14"/>
      <c r="R124" s="14"/>
      <c r="S124" s="14"/>
      <c r="T124" s="14"/>
      <c r="U124" s="14"/>
      <c r="V124" s="14"/>
      <c r="W124" s="15"/>
    </row>
    <row r="125" spans="4:23">
      <c r="D125" s="166"/>
      <c r="E125" s="166"/>
      <c r="F125" s="34"/>
      <c r="G125" s="34"/>
      <c r="I125" s="14"/>
      <c r="J125" s="14"/>
      <c r="K125" s="14"/>
      <c r="L125" s="14"/>
      <c r="M125" s="14"/>
      <c r="N125" s="15"/>
      <c r="O125" s="14"/>
      <c r="P125" s="14"/>
      <c r="Q125" s="14"/>
      <c r="R125" s="14"/>
      <c r="S125" s="14"/>
      <c r="T125" s="14"/>
      <c r="U125" s="14"/>
      <c r="V125" s="14"/>
      <c r="W125" s="15"/>
    </row>
    <row r="126" spans="4:23">
      <c r="D126" s="166"/>
      <c r="E126" s="166"/>
      <c r="F126" s="34"/>
      <c r="G126" s="34"/>
      <c r="I126" s="14"/>
      <c r="J126" s="14"/>
      <c r="K126" s="14"/>
      <c r="L126" s="14"/>
      <c r="M126" s="14"/>
      <c r="N126" s="15"/>
      <c r="O126" s="14"/>
      <c r="P126" s="14"/>
      <c r="Q126" s="14"/>
      <c r="R126" s="14"/>
      <c r="S126" s="14"/>
      <c r="T126" s="14"/>
      <c r="U126" s="14"/>
      <c r="V126" s="14"/>
      <c r="W126" s="15"/>
    </row>
    <row r="127" spans="4:23">
      <c r="D127" s="166"/>
      <c r="E127" s="166"/>
      <c r="F127" s="34"/>
      <c r="G127" s="34"/>
      <c r="I127" s="14"/>
      <c r="J127" s="14"/>
      <c r="K127" s="14"/>
      <c r="L127" s="14"/>
      <c r="M127" s="14"/>
      <c r="N127" s="15"/>
      <c r="O127" s="14"/>
      <c r="P127" s="14"/>
      <c r="Q127" s="14"/>
      <c r="R127" s="14"/>
      <c r="S127" s="14"/>
      <c r="T127" s="14"/>
      <c r="U127" s="14"/>
      <c r="V127" s="14"/>
      <c r="W127" s="15"/>
    </row>
    <row r="128" spans="4:23">
      <c r="D128" s="166"/>
      <c r="E128" s="166"/>
      <c r="F128" s="34"/>
      <c r="G128" s="34"/>
      <c r="I128" s="14"/>
      <c r="J128" s="14"/>
      <c r="K128" s="14"/>
      <c r="L128" s="14"/>
      <c r="M128" s="14"/>
      <c r="N128" s="15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4:23">
      <c r="D129" s="166"/>
      <c r="E129" s="166"/>
      <c r="F129" s="34"/>
      <c r="G129" s="34"/>
      <c r="I129" s="14"/>
      <c r="J129" s="14"/>
      <c r="K129" s="14"/>
      <c r="L129" s="14"/>
      <c r="M129" s="14"/>
      <c r="N129" s="15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4:23">
      <c r="D130" s="166"/>
      <c r="E130" s="166"/>
      <c r="F130" s="34"/>
      <c r="G130" s="34"/>
      <c r="I130" s="14"/>
      <c r="J130" s="14"/>
      <c r="K130" s="14"/>
      <c r="L130" s="14"/>
      <c r="M130" s="14"/>
      <c r="N130" s="15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4:23">
      <c r="D131" s="166"/>
      <c r="E131" s="166"/>
      <c r="F131" s="34"/>
      <c r="G131" s="34"/>
      <c r="I131" s="14"/>
      <c r="J131" s="14"/>
      <c r="K131" s="14"/>
      <c r="L131" s="14"/>
      <c r="M131" s="14"/>
      <c r="N131" s="15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4:23">
      <c r="D132" s="166"/>
      <c r="E132" s="166"/>
      <c r="F132" s="34"/>
      <c r="G132" s="34"/>
      <c r="I132" s="14"/>
      <c r="J132" s="14"/>
      <c r="K132" s="14"/>
      <c r="L132" s="14"/>
      <c r="M132" s="14"/>
      <c r="N132" s="15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4:23">
      <c r="D133" s="166"/>
      <c r="E133" s="166"/>
      <c r="F133" s="34"/>
      <c r="G133" s="34"/>
      <c r="I133" s="14"/>
      <c r="J133" s="14"/>
      <c r="K133" s="14"/>
      <c r="L133" s="14"/>
      <c r="M133" s="14"/>
      <c r="N133" s="15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4:23">
      <c r="D134" s="166"/>
      <c r="E134" s="166"/>
      <c r="F134" s="34"/>
      <c r="G134" s="34"/>
      <c r="I134" s="14"/>
      <c r="J134" s="14"/>
      <c r="K134" s="14"/>
      <c r="L134" s="14"/>
      <c r="M134" s="14"/>
      <c r="N134" s="15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4:23">
      <c r="D135" s="166"/>
      <c r="E135" s="166"/>
      <c r="F135" s="34"/>
      <c r="G135" s="34"/>
      <c r="I135" s="14"/>
      <c r="J135" s="14"/>
      <c r="K135" s="14"/>
      <c r="L135" s="14"/>
      <c r="M135" s="14"/>
      <c r="N135" s="15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4:23">
      <c r="D136" s="166"/>
      <c r="E136" s="166"/>
      <c r="F136" s="34"/>
      <c r="G136" s="34"/>
      <c r="I136" s="14"/>
      <c r="J136" s="14"/>
      <c r="K136" s="14"/>
      <c r="L136" s="14"/>
      <c r="M136" s="14"/>
      <c r="N136" s="15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4:23">
      <c r="D137" s="166"/>
      <c r="E137" s="166"/>
      <c r="F137" s="34"/>
      <c r="G137" s="34"/>
      <c r="I137" s="14"/>
      <c r="J137" s="14"/>
      <c r="K137" s="14"/>
      <c r="L137" s="14"/>
      <c r="M137" s="14"/>
      <c r="N137" s="15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4:23">
      <c r="D138" s="166"/>
      <c r="E138" s="166"/>
      <c r="F138" s="34"/>
      <c r="G138" s="34"/>
      <c r="I138" s="14"/>
      <c r="J138" s="14"/>
      <c r="K138" s="14"/>
      <c r="L138" s="14"/>
      <c r="M138" s="14"/>
      <c r="N138" s="15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4:23">
      <c r="D139" s="166"/>
      <c r="E139" s="166"/>
      <c r="F139" s="34"/>
      <c r="G139" s="34"/>
      <c r="I139" s="14"/>
      <c r="J139" s="14"/>
      <c r="K139" s="14"/>
      <c r="L139" s="14"/>
      <c r="M139" s="14"/>
      <c r="N139" s="15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4:23">
      <c r="D140" s="166"/>
      <c r="E140" s="166"/>
      <c r="F140" s="34"/>
      <c r="G140" s="34"/>
      <c r="I140" s="14"/>
      <c r="J140" s="14"/>
      <c r="K140" s="14"/>
      <c r="L140" s="14"/>
      <c r="M140" s="14"/>
      <c r="N140" s="15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4:23">
      <c r="D141" s="166"/>
      <c r="E141" s="166"/>
      <c r="F141" s="34"/>
      <c r="G141" s="34"/>
      <c r="I141" s="14"/>
      <c r="J141" s="14"/>
      <c r="K141" s="14"/>
      <c r="L141" s="14"/>
      <c r="M141" s="14"/>
      <c r="N141" s="15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4:23">
      <c r="D142" s="166"/>
      <c r="E142" s="166"/>
      <c r="F142" s="34"/>
      <c r="G142" s="34"/>
      <c r="I142" s="14"/>
      <c r="J142" s="14"/>
      <c r="K142" s="14"/>
      <c r="L142" s="14"/>
      <c r="M142" s="14"/>
      <c r="N142" s="15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4:23">
      <c r="D143" s="166"/>
      <c r="E143" s="166"/>
      <c r="F143" s="34"/>
      <c r="G143" s="34"/>
      <c r="I143" s="14"/>
      <c r="J143" s="14"/>
      <c r="K143" s="14"/>
      <c r="L143" s="14"/>
      <c r="M143" s="14"/>
      <c r="N143" s="15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4:23">
      <c r="D144" s="166"/>
      <c r="E144" s="166"/>
      <c r="F144" s="34"/>
      <c r="G144" s="34"/>
      <c r="I144" s="14"/>
      <c r="J144" s="14"/>
      <c r="K144" s="14"/>
      <c r="L144" s="14"/>
      <c r="M144" s="14"/>
      <c r="N144" s="15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4:23">
      <c r="D145" s="166"/>
      <c r="E145" s="166"/>
      <c r="F145" s="34"/>
      <c r="G145" s="34"/>
      <c r="I145" s="14"/>
      <c r="J145" s="14"/>
      <c r="K145" s="14"/>
      <c r="L145" s="14"/>
      <c r="M145" s="14"/>
      <c r="N145" s="15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4:23">
      <c r="D146" s="166"/>
      <c r="E146" s="166"/>
      <c r="F146" s="34"/>
      <c r="G146" s="34"/>
      <c r="I146" s="14"/>
      <c r="J146" s="14"/>
      <c r="K146" s="14"/>
      <c r="L146" s="14"/>
      <c r="M146" s="14"/>
      <c r="N146" s="15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4:23">
      <c r="D147" s="166"/>
      <c r="E147" s="166"/>
      <c r="F147" s="34"/>
      <c r="G147" s="34"/>
      <c r="I147" s="14"/>
      <c r="J147" s="14"/>
      <c r="K147" s="14"/>
      <c r="L147" s="14"/>
      <c r="M147" s="14"/>
      <c r="N147" s="15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4:23">
      <c r="D148" s="166"/>
      <c r="E148" s="166"/>
      <c r="F148" s="34"/>
      <c r="G148" s="34"/>
      <c r="I148" s="14"/>
      <c r="J148" s="14"/>
      <c r="K148" s="14"/>
      <c r="L148" s="14"/>
      <c r="M148" s="14"/>
      <c r="N148" s="15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4:23">
      <c r="D149" s="166"/>
      <c r="E149" s="166"/>
      <c r="F149" s="34"/>
      <c r="G149" s="34"/>
      <c r="I149" s="14"/>
      <c r="J149" s="14"/>
      <c r="K149" s="14"/>
      <c r="L149" s="14"/>
      <c r="M149" s="14"/>
      <c r="N149" s="15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4:23">
      <c r="D150" s="166"/>
      <c r="E150" s="166"/>
      <c r="F150" s="34"/>
      <c r="G150" s="34"/>
      <c r="I150" s="14"/>
      <c r="J150" s="14"/>
      <c r="K150" s="14"/>
      <c r="L150" s="14"/>
      <c r="M150" s="14"/>
      <c r="N150" s="15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4:23">
      <c r="D151" s="166"/>
      <c r="E151" s="166"/>
      <c r="F151" s="34"/>
      <c r="G151" s="34"/>
      <c r="I151" s="14"/>
      <c r="J151" s="14"/>
      <c r="K151" s="14"/>
      <c r="L151" s="14"/>
      <c r="M151" s="14"/>
      <c r="N151" s="15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4:23">
      <c r="D152" s="166"/>
      <c r="E152" s="166"/>
      <c r="F152" s="34"/>
      <c r="G152" s="34"/>
      <c r="I152" s="14"/>
      <c r="J152" s="14"/>
      <c r="K152" s="14"/>
      <c r="L152" s="14"/>
      <c r="M152" s="14"/>
      <c r="N152" s="15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4:23">
      <c r="D153" s="166"/>
      <c r="E153" s="166"/>
      <c r="F153" s="34"/>
      <c r="G153" s="34"/>
      <c r="I153" s="14"/>
      <c r="J153" s="14"/>
      <c r="K153" s="14"/>
      <c r="L153" s="14"/>
      <c r="M153" s="14"/>
      <c r="N153" s="15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4:23">
      <c r="D154" s="166"/>
      <c r="E154" s="166"/>
      <c r="F154" s="34"/>
      <c r="G154" s="34"/>
      <c r="I154" s="14"/>
      <c r="J154" s="14"/>
      <c r="K154" s="14"/>
      <c r="L154" s="14"/>
      <c r="M154" s="14"/>
      <c r="N154" s="15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4:23">
      <c r="D155" s="166"/>
      <c r="E155" s="166"/>
      <c r="F155" s="34"/>
      <c r="G155" s="34"/>
      <c r="I155" s="14"/>
      <c r="J155" s="14"/>
      <c r="K155" s="14"/>
      <c r="L155" s="14"/>
      <c r="M155" s="14"/>
      <c r="N155" s="15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4:23">
      <c r="D156" s="166"/>
      <c r="E156" s="166"/>
      <c r="F156" s="34"/>
      <c r="G156" s="34"/>
      <c r="I156" s="14"/>
      <c r="J156" s="14"/>
      <c r="K156" s="14"/>
      <c r="L156" s="14"/>
      <c r="M156" s="14"/>
      <c r="N156" s="15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4:23">
      <c r="D157" s="166"/>
      <c r="E157" s="166"/>
      <c r="F157" s="34"/>
      <c r="G157" s="34"/>
      <c r="I157" s="14"/>
      <c r="J157" s="14"/>
      <c r="K157" s="14"/>
      <c r="L157" s="14"/>
      <c r="M157" s="14"/>
      <c r="N157" s="15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4:23">
      <c r="D158" s="166"/>
      <c r="E158" s="166"/>
      <c r="F158" s="34"/>
      <c r="G158" s="34"/>
      <c r="I158" s="14"/>
      <c r="J158" s="14"/>
      <c r="K158" s="14"/>
      <c r="L158" s="14"/>
      <c r="M158" s="14"/>
      <c r="N158" s="15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4:23">
      <c r="D159" s="166"/>
      <c r="E159" s="166"/>
      <c r="F159" s="34"/>
      <c r="G159" s="34"/>
      <c r="I159" s="14"/>
      <c r="J159" s="14"/>
      <c r="K159" s="14"/>
      <c r="L159" s="14"/>
      <c r="M159" s="14"/>
      <c r="N159" s="15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4:23">
      <c r="D160" s="166"/>
      <c r="E160" s="166"/>
      <c r="F160" s="34"/>
      <c r="G160" s="34"/>
      <c r="I160" s="14"/>
      <c r="J160" s="14"/>
      <c r="K160" s="14"/>
      <c r="L160" s="14"/>
      <c r="M160" s="14"/>
      <c r="N160" s="15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4:23">
      <c r="D161" s="166"/>
      <c r="E161" s="166"/>
      <c r="F161" s="34"/>
      <c r="G161" s="34"/>
      <c r="I161" s="14"/>
      <c r="J161" s="14"/>
      <c r="K161" s="14"/>
      <c r="L161" s="14"/>
      <c r="M161" s="14"/>
      <c r="N161" s="15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4:23">
      <c r="D162" s="166"/>
      <c r="E162" s="166"/>
      <c r="F162" s="34"/>
      <c r="G162" s="34"/>
      <c r="I162" s="14"/>
      <c r="J162" s="14"/>
      <c r="K162" s="14"/>
      <c r="L162" s="14"/>
      <c r="M162" s="14"/>
      <c r="N162" s="15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4:23">
      <c r="D163" s="166"/>
      <c r="E163" s="166"/>
      <c r="F163" s="34"/>
      <c r="G163" s="34"/>
      <c r="I163" s="14"/>
      <c r="J163" s="14"/>
      <c r="K163" s="14"/>
      <c r="L163" s="14"/>
      <c r="M163" s="14"/>
      <c r="N163" s="15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4:23">
      <c r="D164" s="166"/>
      <c r="E164" s="166"/>
      <c r="F164" s="34"/>
      <c r="G164" s="34"/>
      <c r="I164" s="14"/>
      <c r="J164" s="14"/>
      <c r="K164" s="14"/>
      <c r="L164" s="14"/>
      <c r="M164" s="14"/>
      <c r="N164" s="15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4:23">
      <c r="D165" s="166"/>
      <c r="E165" s="166"/>
      <c r="F165" s="34"/>
      <c r="G165" s="34"/>
      <c r="I165" s="14"/>
      <c r="J165" s="14"/>
      <c r="K165" s="14"/>
      <c r="L165" s="14"/>
      <c r="M165" s="14"/>
      <c r="N165" s="15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4:23">
      <c r="D166" s="166"/>
      <c r="E166" s="166"/>
      <c r="F166" s="34"/>
      <c r="G166" s="34"/>
      <c r="I166" s="14"/>
      <c r="J166" s="14"/>
      <c r="K166" s="14"/>
      <c r="L166" s="14"/>
      <c r="M166" s="14"/>
      <c r="N166" s="15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4:23">
      <c r="D167" s="166"/>
      <c r="E167" s="166"/>
      <c r="F167" s="34"/>
      <c r="G167" s="34"/>
      <c r="I167" s="14"/>
      <c r="J167" s="14"/>
      <c r="K167" s="14"/>
      <c r="L167" s="14"/>
      <c r="M167" s="14"/>
      <c r="N167" s="15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4:23">
      <c r="D168" s="166"/>
      <c r="E168" s="166"/>
      <c r="F168" s="34"/>
      <c r="G168" s="34"/>
      <c r="I168" s="14"/>
      <c r="J168" s="14"/>
      <c r="K168" s="14"/>
      <c r="L168" s="14"/>
      <c r="M168" s="14"/>
      <c r="N168" s="15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4:23">
      <c r="D169" s="166"/>
      <c r="E169" s="166"/>
      <c r="F169" s="34"/>
      <c r="G169" s="34"/>
      <c r="I169" s="14"/>
      <c r="J169" s="14"/>
      <c r="K169" s="14"/>
      <c r="L169" s="14"/>
      <c r="M169" s="14"/>
      <c r="N169" s="15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4:23">
      <c r="D170" s="166"/>
      <c r="E170" s="166"/>
      <c r="F170" s="34"/>
      <c r="G170" s="34"/>
      <c r="I170" s="14"/>
      <c r="J170" s="14"/>
      <c r="K170" s="14"/>
      <c r="L170" s="14"/>
      <c r="M170" s="14"/>
      <c r="N170" s="15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4:23">
      <c r="D171" s="166"/>
      <c r="E171" s="166"/>
      <c r="F171" s="34"/>
      <c r="G171" s="34"/>
      <c r="I171" s="14"/>
      <c r="J171" s="14"/>
      <c r="K171" s="14"/>
      <c r="L171" s="14"/>
      <c r="M171" s="14"/>
      <c r="N171" s="15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4:23">
      <c r="D172" s="166"/>
      <c r="E172" s="166"/>
      <c r="F172" s="34"/>
      <c r="G172" s="34"/>
      <c r="I172" s="14"/>
      <c r="J172" s="14"/>
      <c r="K172" s="14"/>
      <c r="L172" s="14"/>
      <c r="M172" s="14"/>
      <c r="N172" s="15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4:23">
      <c r="D173" s="166"/>
      <c r="E173" s="166"/>
      <c r="F173" s="34"/>
      <c r="G173" s="34"/>
      <c r="I173" s="14"/>
      <c r="J173" s="14"/>
      <c r="K173" s="14"/>
      <c r="L173" s="14"/>
      <c r="M173" s="14"/>
      <c r="N173" s="15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4:23">
      <c r="D174" s="166"/>
      <c r="E174" s="166"/>
      <c r="F174" s="34"/>
      <c r="G174" s="34"/>
      <c r="I174" s="14"/>
      <c r="J174" s="14"/>
      <c r="K174" s="14"/>
      <c r="L174" s="14"/>
      <c r="M174" s="14"/>
      <c r="N174" s="15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4:23">
      <c r="D175" s="166"/>
      <c r="E175" s="166"/>
      <c r="F175" s="34"/>
      <c r="G175" s="34"/>
      <c r="I175" s="14"/>
      <c r="J175" s="14"/>
      <c r="K175" s="14"/>
      <c r="L175" s="14"/>
      <c r="M175" s="14"/>
      <c r="N175" s="15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4:23">
      <c r="D176" s="166"/>
      <c r="E176" s="166"/>
      <c r="F176" s="34"/>
      <c r="G176" s="34"/>
      <c r="I176" s="14"/>
      <c r="J176" s="14"/>
      <c r="K176" s="14"/>
      <c r="L176" s="14"/>
      <c r="M176" s="14"/>
      <c r="N176" s="15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4:23">
      <c r="D177" s="166"/>
      <c r="E177" s="166"/>
      <c r="F177" s="34"/>
      <c r="G177" s="34"/>
      <c r="I177" s="14"/>
      <c r="J177" s="14"/>
      <c r="K177" s="14"/>
      <c r="L177" s="14"/>
      <c r="M177" s="14"/>
      <c r="N177" s="15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4:23">
      <c r="D178" s="166"/>
      <c r="E178" s="166"/>
      <c r="F178" s="34"/>
      <c r="G178" s="34"/>
      <c r="I178" s="14"/>
      <c r="J178" s="14"/>
      <c r="K178" s="14"/>
      <c r="L178" s="14"/>
      <c r="M178" s="14"/>
      <c r="N178" s="15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4:23">
      <c r="D179" s="166"/>
      <c r="E179" s="166"/>
      <c r="F179" s="34"/>
      <c r="G179" s="34"/>
      <c r="I179" s="14"/>
      <c r="J179" s="14"/>
      <c r="K179" s="14"/>
      <c r="L179" s="14"/>
      <c r="M179" s="14"/>
      <c r="N179" s="15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4:23">
      <c r="D180" s="166"/>
      <c r="E180" s="166"/>
      <c r="F180" s="34"/>
      <c r="G180" s="34"/>
      <c r="I180" s="14"/>
      <c r="J180" s="14"/>
      <c r="K180" s="14"/>
      <c r="L180" s="14"/>
      <c r="M180" s="14"/>
      <c r="N180" s="15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4:23">
      <c r="D181" s="166"/>
      <c r="E181" s="166"/>
      <c r="F181" s="34"/>
      <c r="G181" s="34"/>
      <c r="I181" s="14"/>
      <c r="J181" s="14"/>
      <c r="K181" s="14"/>
      <c r="L181" s="14"/>
      <c r="M181" s="14"/>
      <c r="N181" s="15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4:23">
      <c r="D182" s="166"/>
      <c r="E182" s="166"/>
      <c r="F182" s="34"/>
      <c r="G182" s="34"/>
      <c r="I182" s="14"/>
      <c r="J182" s="14"/>
      <c r="K182" s="14"/>
      <c r="L182" s="14"/>
      <c r="M182" s="14"/>
      <c r="N182" s="15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4:23">
      <c r="D183" s="166"/>
      <c r="E183" s="166"/>
      <c r="F183" s="34"/>
      <c r="G183" s="34"/>
      <c r="I183" s="14"/>
      <c r="J183" s="14"/>
      <c r="K183" s="14"/>
      <c r="L183" s="14"/>
      <c r="M183" s="14"/>
      <c r="N183" s="15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4:23">
      <c r="D184" s="166"/>
      <c r="E184" s="166"/>
      <c r="F184" s="34"/>
      <c r="G184" s="34"/>
      <c r="I184" s="14"/>
      <c r="J184" s="14"/>
      <c r="K184" s="14"/>
      <c r="L184" s="14"/>
      <c r="M184" s="14"/>
      <c r="N184" s="15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4:23">
      <c r="D185" s="166"/>
      <c r="E185" s="166"/>
      <c r="F185" s="34"/>
      <c r="G185" s="34"/>
      <c r="I185" s="14"/>
      <c r="J185" s="14"/>
      <c r="K185" s="14"/>
      <c r="L185" s="14"/>
      <c r="M185" s="14"/>
      <c r="N185" s="15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4:23">
      <c r="D186" s="166"/>
      <c r="E186" s="166"/>
      <c r="F186" s="34"/>
      <c r="G186" s="34"/>
      <c r="I186" s="14"/>
      <c r="J186" s="14"/>
      <c r="K186" s="14"/>
      <c r="L186" s="14"/>
      <c r="M186" s="14"/>
      <c r="N186" s="15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4:23">
      <c r="D187" s="166"/>
      <c r="E187" s="166"/>
      <c r="F187" s="34"/>
      <c r="G187" s="34"/>
      <c r="I187" s="14"/>
      <c r="J187" s="14"/>
      <c r="K187" s="14"/>
      <c r="L187" s="14"/>
      <c r="M187" s="14"/>
      <c r="N187" s="15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4:23">
      <c r="D188" s="166"/>
      <c r="E188" s="166"/>
      <c r="F188" s="34"/>
      <c r="G188" s="34"/>
      <c r="I188" s="14"/>
      <c r="J188" s="14"/>
      <c r="K188" s="14"/>
      <c r="L188" s="14"/>
      <c r="M188" s="14"/>
      <c r="N188" s="15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4:23">
      <c r="D189" s="166"/>
      <c r="E189" s="166"/>
      <c r="F189" s="34"/>
      <c r="G189" s="34"/>
      <c r="I189" s="14"/>
      <c r="J189" s="14"/>
      <c r="K189" s="14"/>
      <c r="L189" s="14"/>
      <c r="M189" s="14"/>
      <c r="N189" s="15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4:23">
      <c r="D190" s="166"/>
      <c r="E190" s="166"/>
      <c r="F190" s="34"/>
      <c r="G190" s="34"/>
      <c r="I190" s="14"/>
      <c r="J190" s="14"/>
      <c r="K190" s="14"/>
      <c r="L190" s="14"/>
      <c r="M190" s="14"/>
      <c r="N190" s="15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4:23">
      <c r="D191" s="166"/>
      <c r="E191" s="166"/>
      <c r="F191" s="34"/>
      <c r="G191" s="34"/>
      <c r="I191" s="14"/>
      <c r="J191" s="14"/>
      <c r="K191" s="14"/>
      <c r="L191" s="14"/>
      <c r="M191" s="14"/>
      <c r="N191" s="15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4:23">
      <c r="D192" s="166"/>
      <c r="E192" s="166"/>
      <c r="F192" s="34"/>
      <c r="G192" s="34"/>
      <c r="I192" s="14"/>
      <c r="J192" s="14"/>
      <c r="K192" s="14"/>
      <c r="L192" s="14"/>
      <c r="M192" s="14"/>
      <c r="N192" s="15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4:23">
      <c r="D193" s="166"/>
      <c r="E193" s="166"/>
      <c r="F193" s="34"/>
      <c r="G193" s="34"/>
      <c r="I193" s="14"/>
      <c r="J193" s="14"/>
      <c r="K193" s="14"/>
      <c r="L193" s="14"/>
      <c r="M193" s="14"/>
      <c r="N193" s="15"/>
      <c r="O193" s="14"/>
      <c r="P193" s="14"/>
      <c r="Q193" s="14"/>
      <c r="R193" s="14"/>
      <c r="S193" s="14"/>
      <c r="T193" s="14"/>
      <c r="U193" s="14"/>
      <c r="V193" s="14"/>
      <c r="W193" s="15"/>
    </row>
    <row r="194" spans="4:23">
      <c r="D194" s="166"/>
      <c r="E194" s="166"/>
      <c r="F194" s="34"/>
      <c r="G194" s="34"/>
      <c r="I194" s="14"/>
      <c r="J194" s="14"/>
      <c r="K194" s="14"/>
      <c r="L194" s="14"/>
      <c r="M194" s="14"/>
      <c r="N194" s="15"/>
      <c r="O194" s="14"/>
      <c r="P194" s="14"/>
      <c r="Q194" s="14"/>
      <c r="R194" s="14"/>
      <c r="S194" s="14"/>
      <c r="T194" s="14"/>
      <c r="U194" s="14"/>
      <c r="V194" s="14"/>
      <c r="W194" s="15"/>
    </row>
    <row r="195" spans="4:23">
      <c r="D195" s="166"/>
      <c r="E195" s="166"/>
      <c r="F195" s="34"/>
      <c r="G195" s="34"/>
      <c r="I195" s="14"/>
      <c r="J195" s="14"/>
      <c r="K195" s="14"/>
      <c r="L195" s="14"/>
      <c r="M195" s="14"/>
      <c r="N195" s="15"/>
      <c r="O195" s="14"/>
      <c r="P195" s="14"/>
      <c r="Q195" s="14"/>
      <c r="R195" s="14"/>
      <c r="S195" s="14"/>
      <c r="T195" s="14"/>
      <c r="U195" s="14"/>
      <c r="V195" s="14"/>
      <c r="W195" s="15"/>
    </row>
    <row r="196" spans="4:23">
      <c r="D196" s="166"/>
      <c r="E196" s="166"/>
      <c r="F196" s="34"/>
      <c r="G196" s="34"/>
      <c r="I196" s="14"/>
      <c r="J196" s="14"/>
      <c r="K196" s="14"/>
      <c r="L196" s="14"/>
      <c r="M196" s="14"/>
      <c r="N196" s="15"/>
      <c r="O196" s="14"/>
      <c r="P196" s="14"/>
      <c r="Q196" s="14"/>
      <c r="R196" s="14"/>
      <c r="S196" s="14"/>
      <c r="T196" s="14"/>
      <c r="U196" s="14"/>
      <c r="V196" s="14"/>
      <c r="W196" s="15"/>
    </row>
    <row r="197" spans="4:23">
      <c r="D197" s="166"/>
      <c r="E197" s="166"/>
      <c r="F197" s="34"/>
      <c r="G197" s="34"/>
      <c r="I197" s="14"/>
      <c r="J197" s="14"/>
      <c r="K197" s="14"/>
      <c r="L197" s="14"/>
      <c r="M197" s="14"/>
      <c r="N197" s="15"/>
      <c r="O197" s="14"/>
      <c r="P197" s="14"/>
      <c r="Q197" s="14"/>
      <c r="R197" s="14"/>
      <c r="S197" s="14"/>
      <c r="T197" s="14"/>
      <c r="U197" s="14"/>
      <c r="V197" s="14"/>
      <c r="W197" s="15"/>
    </row>
    <row r="198" spans="4:23">
      <c r="D198" s="166"/>
      <c r="E198" s="166"/>
      <c r="F198" s="34"/>
      <c r="G198" s="34"/>
      <c r="I198" s="14"/>
      <c r="J198" s="14"/>
      <c r="K198" s="14"/>
      <c r="L198" s="14"/>
      <c r="M198" s="14"/>
      <c r="N198" s="15"/>
      <c r="O198" s="14"/>
      <c r="P198" s="14"/>
      <c r="Q198" s="14"/>
      <c r="R198" s="14"/>
      <c r="S198" s="14"/>
      <c r="T198" s="14"/>
      <c r="U198" s="14"/>
      <c r="V198" s="14"/>
      <c r="W198" s="15"/>
    </row>
    <row r="199" spans="4:23">
      <c r="D199" s="166"/>
      <c r="E199" s="166"/>
      <c r="F199" s="34"/>
      <c r="G199" s="34"/>
      <c r="I199" s="14"/>
      <c r="J199" s="14"/>
      <c r="K199" s="14"/>
      <c r="L199" s="14"/>
      <c r="M199" s="14"/>
      <c r="N199" s="15"/>
      <c r="O199" s="14"/>
      <c r="P199" s="14"/>
      <c r="Q199" s="14"/>
      <c r="R199" s="14"/>
      <c r="S199" s="14"/>
      <c r="T199" s="14"/>
      <c r="U199" s="14"/>
      <c r="V199" s="14"/>
      <c r="W199" s="15"/>
    </row>
    <row r="200" spans="4:23">
      <c r="D200" s="166"/>
      <c r="E200" s="166"/>
      <c r="F200" s="34"/>
      <c r="G200" s="34"/>
      <c r="I200" s="14"/>
      <c r="J200" s="14"/>
      <c r="K200" s="14"/>
      <c r="L200" s="14"/>
      <c r="M200" s="14"/>
      <c r="N200" s="15"/>
      <c r="O200" s="14"/>
      <c r="P200" s="14"/>
      <c r="Q200" s="14"/>
      <c r="R200" s="14"/>
      <c r="S200" s="14"/>
      <c r="T200" s="14"/>
      <c r="U200" s="14"/>
      <c r="V200" s="14"/>
      <c r="W200" s="15"/>
    </row>
    <row r="201" spans="4:23">
      <c r="D201" s="166"/>
      <c r="E201" s="166"/>
      <c r="F201" s="34"/>
      <c r="G201" s="34"/>
      <c r="I201" s="14"/>
      <c r="J201" s="14"/>
      <c r="K201" s="14"/>
      <c r="L201" s="14"/>
      <c r="M201" s="14"/>
      <c r="N201" s="15"/>
      <c r="O201" s="14"/>
      <c r="P201" s="14"/>
      <c r="Q201" s="14"/>
      <c r="R201" s="14"/>
      <c r="S201" s="14"/>
      <c r="T201" s="14"/>
      <c r="U201" s="14"/>
      <c r="V201" s="14"/>
      <c r="W201" s="15"/>
    </row>
    <row r="202" spans="4:23">
      <c r="D202" s="166"/>
      <c r="E202" s="166"/>
      <c r="F202" s="34"/>
      <c r="G202" s="34"/>
      <c r="I202" s="14"/>
      <c r="J202" s="14"/>
      <c r="K202" s="14"/>
      <c r="L202" s="14"/>
      <c r="M202" s="14"/>
      <c r="N202" s="15"/>
      <c r="O202" s="14"/>
      <c r="P202" s="14"/>
      <c r="Q202" s="14"/>
      <c r="R202" s="14"/>
      <c r="S202" s="14"/>
      <c r="T202" s="14"/>
      <c r="U202" s="14"/>
      <c r="V202" s="14"/>
      <c r="W202" s="15"/>
    </row>
    <row r="203" spans="4:23">
      <c r="D203" s="166"/>
      <c r="E203" s="166"/>
      <c r="F203" s="34"/>
      <c r="G203" s="34"/>
      <c r="I203" s="14"/>
      <c r="J203" s="14"/>
      <c r="K203" s="14"/>
      <c r="L203" s="14"/>
      <c r="M203" s="14"/>
      <c r="N203" s="15"/>
      <c r="O203" s="14"/>
      <c r="P203" s="14"/>
      <c r="Q203" s="14"/>
      <c r="R203" s="14"/>
      <c r="S203" s="14"/>
      <c r="T203" s="14"/>
      <c r="U203" s="14"/>
      <c r="V203" s="14"/>
      <c r="W203" s="15"/>
    </row>
    <row r="204" spans="4:23">
      <c r="D204" s="166"/>
      <c r="E204" s="166"/>
      <c r="F204" s="34"/>
      <c r="G204" s="34"/>
      <c r="I204" s="14"/>
      <c r="J204" s="14"/>
      <c r="K204" s="14"/>
      <c r="L204" s="14"/>
      <c r="M204" s="14"/>
      <c r="N204" s="15"/>
      <c r="O204" s="14"/>
      <c r="P204" s="14"/>
      <c r="Q204" s="14"/>
      <c r="R204" s="14"/>
      <c r="S204" s="14"/>
      <c r="T204" s="14"/>
      <c r="U204" s="14"/>
      <c r="V204" s="14"/>
      <c r="W204" s="15"/>
    </row>
    <row r="205" spans="4:23">
      <c r="D205" s="166"/>
      <c r="E205" s="166"/>
      <c r="F205" s="34"/>
      <c r="G205" s="34"/>
      <c r="I205" s="14"/>
      <c r="J205" s="14"/>
      <c r="K205" s="14"/>
      <c r="L205" s="14"/>
      <c r="M205" s="14"/>
      <c r="N205" s="15"/>
      <c r="O205" s="14"/>
      <c r="P205" s="14"/>
      <c r="Q205" s="14"/>
      <c r="R205" s="14"/>
      <c r="S205" s="14"/>
      <c r="T205" s="14"/>
      <c r="U205" s="14"/>
      <c r="V205" s="14"/>
      <c r="W205" s="15"/>
    </row>
    <row r="206" spans="4:23">
      <c r="D206" s="166"/>
      <c r="E206" s="166"/>
      <c r="F206" s="34"/>
      <c r="G206" s="34"/>
      <c r="I206" s="14"/>
      <c r="J206" s="14"/>
      <c r="K206" s="14"/>
      <c r="L206" s="14"/>
      <c r="M206" s="14"/>
      <c r="N206" s="15"/>
      <c r="O206" s="14"/>
      <c r="P206" s="14"/>
      <c r="Q206" s="14"/>
      <c r="R206" s="14"/>
      <c r="S206" s="14"/>
      <c r="T206" s="14"/>
      <c r="U206" s="14"/>
      <c r="V206" s="14"/>
      <c r="W206" s="15"/>
    </row>
    <row r="207" spans="4:23">
      <c r="D207" s="166"/>
      <c r="E207" s="166"/>
      <c r="F207" s="34"/>
      <c r="G207" s="34"/>
      <c r="I207" s="14"/>
      <c r="J207" s="14"/>
      <c r="K207" s="14"/>
      <c r="L207" s="14"/>
      <c r="M207" s="14"/>
      <c r="N207" s="15"/>
      <c r="O207" s="14"/>
      <c r="P207" s="14"/>
      <c r="Q207" s="14"/>
      <c r="R207" s="14"/>
      <c r="S207" s="14"/>
      <c r="T207" s="14"/>
      <c r="U207" s="14"/>
      <c r="V207" s="14"/>
      <c r="W207" s="15"/>
    </row>
    <row r="208" spans="4:23">
      <c r="D208" s="166"/>
      <c r="E208" s="166"/>
      <c r="F208" s="34"/>
      <c r="G208" s="34"/>
      <c r="I208" s="14"/>
      <c r="J208" s="14"/>
      <c r="K208" s="14"/>
      <c r="L208" s="14"/>
      <c r="M208" s="14"/>
      <c r="N208" s="15"/>
      <c r="O208" s="14"/>
      <c r="P208" s="14"/>
      <c r="Q208" s="14"/>
      <c r="R208" s="14"/>
      <c r="S208" s="14"/>
      <c r="T208" s="14"/>
      <c r="U208" s="14"/>
      <c r="V208" s="14"/>
      <c r="W208" s="15"/>
    </row>
    <row r="209" spans="4:23">
      <c r="D209" s="166"/>
      <c r="E209" s="166"/>
      <c r="F209" s="34"/>
      <c r="G209" s="34"/>
      <c r="I209" s="14"/>
      <c r="J209" s="14"/>
      <c r="K209" s="14"/>
      <c r="L209" s="14"/>
      <c r="M209" s="14"/>
      <c r="N209" s="15"/>
      <c r="O209" s="14"/>
      <c r="P209" s="14"/>
      <c r="Q209" s="14"/>
      <c r="R209" s="14"/>
      <c r="S209" s="14"/>
      <c r="T209" s="14"/>
      <c r="U209" s="14"/>
      <c r="V209" s="14"/>
      <c r="W209" s="15"/>
    </row>
    <row r="210" spans="4:23">
      <c r="D210" s="166"/>
      <c r="E210" s="166"/>
      <c r="F210" s="34"/>
      <c r="G210" s="34"/>
      <c r="I210" s="14"/>
      <c r="J210" s="14"/>
      <c r="K210" s="14"/>
      <c r="L210" s="14"/>
      <c r="M210" s="14"/>
      <c r="N210" s="15"/>
      <c r="O210" s="14"/>
      <c r="P210" s="14"/>
      <c r="Q210" s="14"/>
      <c r="R210" s="14"/>
      <c r="S210" s="14"/>
      <c r="T210" s="14"/>
      <c r="U210" s="14"/>
      <c r="V210" s="14"/>
      <c r="W210" s="15"/>
    </row>
    <row r="211" spans="4:23">
      <c r="D211" s="166"/>
      <c r="E211" s="166"/>
      <c r="F211" s="34"/>
      <c r="G211" s="34"/>
      <c r="I211" s="14"/>
      <c r="J211" s="14"/>
      <c r="K211" s="14"/>
      <c r="L211" s="14"/>
      <c r="M211" s="14"/>
      <c r="N211" s="15"/>
      <c r="O211" s="14"/>
      <c r="P211" s="14"/>
      <c r="Q211" s="14"/>
      <c r="R211" s="14"/>
      <c r="S211" s="14"/>
      <c r="T211" s="14"/>
      <c r="U211" s="14"/>
      <c r="V211" s="14"/>
      <c r="W211" s="15"/>
    </row>
    <row r="212" spans="4:23">
      <c r="D212" s="166"/>
      <c r="E212" s="166"/>
      <c r="F212" s="34"/>
      <c r="G212" s="34"/>
      <c r="I212" s="14"/>
      <c r="J212" s="14"/>
      <c r="K212" s="14"/>
      <c r="L212" s="14"/>
      <c r="M212" s="14"/>
      <c r="N212" s="15"/>
      <c r="O212" s="14"/>
      <c r="P212" s="14"/>
      <c r="Q212" s="14"/>
      <c r="R212" s="14"/>
      <c r="S212" s="14"/>
      <c r="T212" s="14"/>
      <c r="U212" s="14"/>
      <c r="V212" s="14"/>
      <c r="W212" s="15"/>
    </row>
    <row r="213" spans="4:23">
      <c r="D213" s="166"/>
      <c r="E213" s="166"/>
      <c r="F213" s="34"/>
      <c r="G213" s="34"/>
      <c r="I213" s="14"/>
      <c r="J213" s="14"/>
      <c r="K213" s="14"/>
      <c r="L213" s="14"/>
      <c r="M213" s="14"/>
      <c r="N213" s="15"/>
      <c r="O213" s="14"/>
      <c r="P213" s="14"/>
      <c r="Q213" s="14"/>
      <c r="R213" s="14"/>
      <c r="S213" s="14"/>
      <c r="T213" s="14"/>
      <c r="U213" s="14"/>
      <c r="V213" s="14"/>
      <c r="W213" s="15"/>
    </row>
    <row r="214" spans="4:23">
      <c r="D214" s="166"/>
      <c r="E214" s="166"/>
      <c r="F214" s="34"/>
      <c r="G214" s="34"/>
      <c r="I214" s="14"/>
      <c r="J214" s="14"/>
      <c r="K214" s="14"/>
      <c r="L214" s="14"/>
      <c r="M214" s="14"/>
      <c r="N214" s="15"/>
      <c r="O214" s="14"/>
      <c r="P214" s="14"/>
      <c r="Q214" s="14"/>
      <c r="R214" s="14"/>
      <c r="S214" s="14"/>
      <c r="T214" s="14"/>
      <c r="U214" s="14"/>
      <c r="V214" s="14"/>
      <c r="W214" s="15"/>
    </row>
    <row r="215" spans="4:23">
      <c r="D215" s="166"/>
      <c r="E215" s="166"/>
      <c r="F215" s="34"/>
      <c r="G215" s="34"/>
      <c r="I215" s="14"/>
      <c r="J215" s="14"/>
      <c r="K215" s="14"/>
      <c r="L215" s="14"/>
      <c r="M215" s="14"/>
      <c r="N215" s="15"/>
      <c r="O215" s="14"/>
      <c r="P215" s="14"/>
      <c r="Q215" s="14"/>
      <c r="R215" s="14"/>
      <c r="S215" s="14"/>
      <c r="T215" s="14"/>
      <c r="U215" s="14"/>
      <c r="V215" s="14"/>
      <c r="W215" s="15"/>
    </row>
    <row r="216" spans="4:23">
      <c r="D216" s="166"/>
      <c r="E216" s="166"/>
      <c r="F216" s="34"/>
      <c r="G216" s="34"/>
      <c r="I216" s="14"/>
      <c r="J216" s="14"/>
      <c r="K216" s="14"/>
      <c r="L216" s="14"/>
      <c r="M216" s="14"/>
      <c r="N216" s="15"/>
      <c r="O216" s="14"/>
      <c r="P216" s="14"/>
      <c r="Q216" s="14"/>
      <c r="R216" s="14"/>
      <c r="S216" s="14"/>
      <c r="T216" s="14"/>
      <c r="U216" s="14"/>
      <c r="V216" s="14"/>
      <c r="W216" s="15"/>
    </row>
    <row r="217" spans="4:23">
      <c r="D217" s="166"/>
      <c r="E217" s="166"/>
      <c r="F217" s="34"/>
      <c r="G217" s="34"/>
      <c r="I217" s="14"/>
      <c r="J217" s="14"/>
      <c r="K217" s="14"/>
      <c r="L217" s="14"/>
      <c r="M217" s="14"/>
      <c r="N217" s="15"/>
      <c r="O217" s="14"/>
      <c r="P217" s="14"/>
      <c r="Q217" s="14"/>
      <c r="R217" s="14"/>
      <c r="S217" s="14"/>
      <c r="T217" s="14"/>
      <c r="U217" s="14"/>
      <c r="V217" s="14"/>
      <c r="W217" s="15"/>
    </row>
    <row r="218" spans="4:23">
      <c r="D218" s="166"/>
      <c r="E218" s="166"/>
      <c r="F218" s="34"/>
      <c r="G218" s="34"/>
      <c r="I218" s="14"/>
      <c r="J218" s="14"/>
      <c r="K218" s="14"/>
      <c r="L218" s="14"/>
      <c r="M218" s="14"/>
      <c r="N218" s="15"/>
      <c r="O218" s="14"/>
      <c r="P218" s="14"/>
      <c r="Q218" s="14"/>
      <c r="R218" s="14"/>
      <c r="S218" s="14"/>
      <c r="T218" s="14"/>
      <c r="U218" s="14"/>
      <c r="V218" s="14"/>
      <c r="W218" s="15"/>
    </row>
    <row r="219" spans="4:23">
      <c r="D219" s="166"/>
      <c r="E219" s="166"/>
      <c r="F219" s="34"/>
      <c r="G219" s="34"/>
      <c r="I219" s="14"/>
      <c r="J219" s="14"/>
      <c r="K219" s="14"/>
      <c r="L219" s="14"/>
      <c r="M219" s="14"/>
      <c r="N219" s="15"/>
      <c r="O219" s="14"/>
      <c r="P219" s="14"/>
      <c r="Q219" s="14"/>
      <c r="R219" s="14"/>
      <c r="S219" s="14"/>
      <c r="T219" s="14"/>
      <c r="U219" s="14"/>
      <c r="V219" s="14"/>
      <c r="W219" s="15"/>
    </row>
    <row r="220" spans="4:23">
      <c r="D220" s="166"/>
      <c r="E220" s="166"/>
      <c r="F220" s="34"/>
      <c r="G220" s="34"/>
      <c r="I220" s="14"/>
      <c r="J220" s="14"/>
      <c r="K220" s="14"/>
      <c r="L220" s="14"/>
      <c r="M220" s="14"/>
      <c r="N220" s="15"/>
      <c r="O220" s="14"/>
      <c r="P220" s="14"/>
      <c r="Q220" s="14"/>
      <c r="R220" s="14"/>
      <c r="S220" s="14"/>
      <c r="T220" s="14"/>
      <c r="U220" s="14"/>
      <c r="V220" s="14"/>
      <c r="W220" s="15"/>
    </row>
    <row r="221" spans="4:23">
      <c r="D221" s="166"/>
      <c r="E221" s="166"/>
      <c r="F221" s="34"/>
      <c r="G221" s="34"/>
      <c r="I221" s="14"/>
      <c r="J221" s="14"/>
      <c r="K221" s="14"/>
      <c r="L221" s="14"/>
      <c r="M221" s="14"/>
      <c r="N221" s="15"/>
      <c r="O221" s="14"/>
      <c r="P221" s="14"/>
      <c r="Q221" s="14"/>
      <c r="R221" s="14"/>
      <c r="S221" s="14"/>
      <c r="T221" s="14"/>
      <c r="U221" s="14"/>
      <c r="V221" s="14"/>
      <c r="W221" s="15"/>
    </row>
    <row r="222" spans="4:23">
      <c r="D222" s="166"/>
      <c r="E222" s="166"/>
      <c r="F222" s="34"/>
      <c r="G222" s="34"/>
      <c r="I222" s="14"/>
      <c r="J222" s="14"/>
      <c r="K222" s="14"/>
      <c r="L222" s="14"/>
      <c r="M222" s="14"/>
      <c r="N222" s="15"/>
      <c r="O222" s="14"/>
      <c r="P222" s="14"/>
      <c r="Q222" s="14"/>
      <c r="R222" s="14"/>
      <c r="S222" s="14"/>
      <c r="T222" s="14"/>
      <c r="U222" s="14"/>
      <c r="V222" s="14"/>
      <c r="W222" s="15"/>
    </row>
    <row r="223" spans="4:23">
      <c r="D223" s="166"/>
      <c r="E223" s="166"/>
      <c r="F223" s="34"/>
      <c r="G223" s="34"/>
      <c r="I223" s="14"/>
      <c r="J223" s="14"/>
      <c r="K223" s="14"/>
      <c r="L223" s="14"/>
      <c r="M223" s="14"/>
      <c r="N223" s="15"/>
      <c r="O223" s="14"/>
      <c r="P223" s="14"/>
      <c r="Q223" s="14"/>
      <c r="R223" s="14"/>
      <c r="S223" s="14"/>
      <c r="T223" s="14"/>
      <c r="U223" s="14"/>
      <c r="V223" s="14"/>
      <c r="W223" s="15"/>
    </row>
    <row r="224" spans="4:23">
      <c r="D224" s="166"/>
      <c r="E224" s="166"/>
      <c r="F224" s="34"/>
      <c r="G224" s="34"/>
      <c r="I224" s="14"/>
      <c r="J224" s="14"/>
      <c r="K224" s="14"/>
      <c r="L224" s="14"/>
      <c r="M224" s="14"/>
      <c r="N224" s="15"/>
      <c r="O224" s="14"/>
      <c r="P224" s="14"/>
      <c r="Q224" s="14"/>
      <c r="R224" s="14"/>
      <c r="S224" s="14"/>
      <c r="T224" s="14"/>
      <c r="U224" s="14"/>
      <c r="V224" s="14"/>
      <c r="W224" s="15"/>
    </row>
    <row r="225" spans="4:23">
      <c r="D225" s="166"/>
      <c r="E225" s="166"/>
      <c r="F225" s="34"/>
      <c r="G225" s="34"/>
      <c r="I225" s="14"/>
      <c r="J225" s="14"/>
      <c r="K225" s="14"/>
      <c r="L225" s="14"/>
      <c r="M225" s="14"/>
      <c r="N225" s="15"/>
      <c r="O225" s="14"/>
      <c r="P225" s="14"/>
      <c r="Q225" s="14"/>
      <c r="R225" s="14"/>
      <c r="S225" s="14"/>
      <c r="T225" s="14"/>
      <c r="U225" s="14"/>
      <c r="V225" s="14"/>
      <c r="W225" s="15"/>
    </row>
    <row r="226" spans="4:23">
      <c r="D226" s="166"/>
      <c r="E226" s="166"/>
      <c r="F226" s="34"/>
      <c r="G226" s="34"/>
      <c r="I226" s="14"/>
      <c r="J226" s="14"/>
      <c r="K226" s="14"/>
      <c r="L226" s="14"/>
      <c r="M226" s="14"/>
      <c r="N226" s="15"/>
      <c r="O226" s="14"/>
      <c r="P226" s="14"/>
      <c r="Q226" s="14"/>
      <c r="R226" s="14"/>
      <c r="S226" s="14"/>
      <c r="T226" s="14"/>
      <c r="U226" s="14"/>
      <c r="V226" s="14"/>
      <c r="W226" s="15"/>
    </row>
    <row r="227" spans="4:23">
      <c r="D227" s="166"/>
      <c r="E227" s="166"/>
      <c r="F227" s="34"/>
      <c r="G227" s="34"/>
      <c r="I227" s="14"/>
      <c r="J227" s="14"/>
      <c r="K227" s="14"/>
      <c r="L227" s="14"/>
      <c r="M227" s="14"/>
      <c r="N227" s="15"/>
      <c r="O227" s="14"/>
      <c r="P227" s="14"/>
      <c r="Q227" s="14"/>
      <c r="R227" s="14"/>
      <c r="S227" s="14"/>
      <c r="T227" s="14"/>
      <c r="U227" s="14"/>
      <c r="V227" s="14"/>
      <c r="W227" s="15"/>
    </row>
    <row r="228" spans="4:23">
      <c r="D228" s="166"/>
      <c r="E228" s="166"/>
      <c r="F228" s="34"/>
      <c r="G228" s="34"/>
      <c r="I228" s="14"/>
      <c r="J228" s="14"/>
      <c r="K228" s="14"/>
      <c r="L228" s="14"/>
      <c r="M228" s="14"/>
      <c r="N228" s="15"/>
      <c r="O228" s="14"/>
      <c r="P228" s="14"/>
      <c r="Q228" s="14"/>
      <c r="R228" s="14"/>
      <c r="S228" s="14"/>
      <c r="T228" s="14"/>
      <c r="U228" s="14"/>
      <c r="V228" s="14"/>
      <c r="W228" s="15"/>
    </row>
    <row r="229" spans="4:23">
      <c r="D229" s="166"/>
      <c r="E229" s="166"/>
      <c r="F229" s="34"/>
      <c r="G229" s="34"/>
      <c r="I229" s="14"/>
      <c r="J229" s="14"/>
      <c r="K229" s="14"/>
      <c r="L229" s="14"/>
      <c r="M229" s="14"/>
      <c r="N229" s="15"/>
      <c r="O229" s="14"/>
      <c r="P229" s="14"/>
      <c r="Q229" s="14"/>
      <c r="R229" s="14"/>
      <c r="S229" s="14"/>
      <c r="T229" s="14"/>
      <c r="U229" s="14"/>
      <c r="V229" s="14"/>
      <c r="W229" s="15"/>
    </row>
    <row r="230" spans="4:23">
      <c r="D230" s="166"/>
      <c r="E230" s="166"/>
      <c r="F230" s="34"/>
      <c r="G230" s="34"/>
      <c r="I230" s="14"/>
      <c r="J230" s="14"/>
      <c r="K230" s="14"/>
      <c r="L230" s="14"/>
      <c r="M230" s="14"/>
      <c r="N230" s="15"/>
      <c r="O230" s="14"/>
      <c r="P230" s="14"/>
      <c r="Q230" s="14"/>
      <c r="R230" s="14"/>
      <c r="S230" s="14"/>
      <c r="T230" s="14"/>
      <c r="U230" s="14"/>
      <c r="V230" s="14"/>
      <c r="W230" s="15"/>
    </row>
    <row r="231" spans="4:23">
      <c r="D231" s="166"/>
      <c r="E231" s="166"/>
      <c r="F231" s="34"/>
      <c r="G231" s="34"/>
      <c r="I231" s="14"/>
      <c r="J231" s="14"/>
      <c r="K231" s="14"/>
      <c r="L231" s="14"/>
      <c r="M231" s="14"/>
      <c r="N231" s="15"/>
      <c r="O231" s="14"/>
      <c r="P231" s="14"/>
      <c r="Q231" s="14"/>
      <c r="R231" s="14"/>
      <c r="S231" s="14"/>
      <c r="T231" s="14"/>
      <c r="U231" s="14"/>
      <c r="V231" s="14"/>
      <c r="W231" s="15"/>
    </row>
    <row r="232" spans="4:23">
      <c r="D232" s="166"/>
      <c r="E232" s="166"/>
      <c r="F232" s="34"/>
      <c r="G232" s="34"/>
      <c r="I232" s="14"/>
      <c r="J232" s="14"/>
      <c r="K232" s="14"/>
      <c r="L232" s="14"/>
      <c r="M232" s="14"/>
      <c r="N232" s="15"/>
      <c r="O232" s="14"/>
      <c r="P232" s="14"/>
      <c r="Q232" s="14"/>
      <c r="R232" s="14"/>
      <c r="S232" s="14"/>
      <c r="T232" s="14"/>
      <c r="U232" s="14"/>
      <c r="V232" s="14"/>
      <c r="W232" s="15"/>
    </row>
    <row r="233" spans="4:23">
      <c r="D233" s="166"/>
      <c r="E233" s="166"/>
      <c r="F233" s="34"/>
      <c r="G233" s="34"/>
      <c r="I233" s="14"/>
      <c r="J233" s="14"/>
      <c r="K233" s="14"/>
      <c r="L233" s="14"/>
      <c r="M233" s="14"/>
      <c r="N233" s="15"/>
      <c r="O233" s="14"/>
      <c r="P233" s="14"/>
      <c r="Q233" s="14"/>
      <c r="R233" s="14"/>
      <c r="S233" s="14"/>
      <c r="T233" s="14"/>
      <c r="U233" s="14"/>
      <c r="V233" s="14"/>
      <c r="W233" s="15"/>
    </row>
    <row r="234" spans="4:23">
      <c r="D234" s="166"/>
      <c r="E234" s="166"/>
      <c r="F234" s="34"/>
      <c r="G234" s="34"/>
      <c r="I234" s="14"/>
      <c r="J234" s="14"/>
      <c r="K234" s="14"/>
      <c r="L234" s="14"/>
      <c r="M234" s="14"/>
      <c r="N234" s="15"/>
      <c r="O234" s="14"/>
      <c r="P234" s="14"/>
      <c r="Q234" s="14"/>
      <c r="R234" s="14"/>
      <c r="S234" s="14"/>
      <c r="T234" s="14"/>
      <c r="U234" s="14"/>
      <c r="V234" s="14"/>
      <c r="W234" s="15"/>
    </row>
    <row r="235" spans="4:23">
      <c r="D235" s="166"/>
      <c r="E235" s="166"/>
      <c r="F235" s="34"/>
      <c r="G235" s="34"/>
      <c r="I235" s="14"/>
      <c r="J235" s="14"/>
      <c r="K235" s="14"/>
      <c r="L235" s="14"/>
      <c r="M235" s="14"/>
      <c r="N235" s="15"/>
      <c r="O235" s="14"/>
      <c r="P235" s="14"/>
      <c r="Q235" s="14"/>
      <c r="R235" s="14"/>
      <c r="S235" s="14"/>
      <c r="T235" s="14"/>
      <c r="U235" s="14"/>
      <c r="V235" s="14"/>
      <c r="W235" s="15"/>
    </row>
    <row r="236" spans="4:23">
      <c r="D236" s="166"/>
      <c r="E236" s="166"/>
      <c r="F236" s="34"/>
      <c r="G236" s="34"/>
      <c r="I236" s="14"/>
      <c r="J236" s="14"/>
      <c r="K236" s="14"/>
      <c r="L236" s="14"/>
      <c r="M236" s="14"/>
      <c r="N236" s="15"/>
      <c r="O236" s="14"/>
      <c r="P236" s="14"/>
      <c r="Q236" s="14"/>
      <c r="R236" s="14"/>
      <c r="S236" s="14"/>
      <c r="T236" s="14"/>
      <c r="U236" s="14"/>
      <c r="V236" s="14"/>
      <c r="W236" s="15"/>
    </row>
    <row r="237" spans="4:23">
      <c r="D237" s="166"/>
      <c r="E237" s="166"/>
      <c r="F237" s="34"/>
      <c r="G237" s="34"/>
      <c r="I237" s="14"/>
      <c r="J237" s="14"/>
      <c r="K237" s="14"/>
      <c r="L237" s="14"/>
      <c r="M237" s="14"/>
      <c r="N237" s="15"/>
      <c r="O237" s="14"/>
      <c r="P237" s="14"/>
      <c r="Q237" s="14"/>
      <c r="R237" s="14"/>
      <c r="S237" s="14"/>
      <c r="T237" s="14"/>
      <c r="U237" s="14"/>
      <c r="V237" s="14"/>
      <c r="W237" s="15"/>
    </row>
    <row r="238" spans="4:23">
      <c r="D238" s="166"/>
      <c r="E238" s="166"/>
      <c r="F238" s="34"/>
      <c r="G238" s="34"/>
      <c r="I238" s="14"/>
      <c r="J238" s="14"/>
      <c r="K238" s="14"/>
      <c r="L238" s="14"/>
      <c r="M238" s="14"/>
      <c r="N238" s="15"/>
      <c r="O238" s="14"/>
      <c r="P238" s="14"/>
      <c r="Q238" s="14"/>
      <c r="R238" s="14"/>
      <c r="S238" s="14"/>
      <c r="T238" s="14"/>
      <c r="U238" s="14"/>
      <c r="V238" s="14"/>
      <c r="W238" s="15"/>
    </row>
    <row r="239" spans="4:23">
      <c r="D239" s="166"/>
      <c r="E239" s="166"/>
      <c r="F239" s="34"/>
      <c r="G239" s="34"/>
      <c r="I239" s="14"/>
      <c r="J239" s="14"/>
      <c r="K239" s="14"/>
      <c r="L239" s="14"/>
      <c r="M239" s="14"/>
      <c r="N239" s="15"/>
      <c r="O239" s="14"/>
      <c r="P239" s="14"/>
      <c r="Q239" s="14"/>
      <c r="R239" s="14"/>
      <c r="S239" s="14"/>
      <c r="T239" s="14"/>
      <c r="U239" s="14"/>
      <c r="V239" s="14"/>
      <c r="W239" s="15"/>
    </row>
    <row r="240" spans="4:23">
      <c r="D240" s="166"/>
      <c r="E240" s="166"/>
      <c r="F240" s="34"/>
      <c r="G240" s="34"/>
      <c r="I240" s="14"/>
      <c r="J240" s="14"/>
      <c r="K240" s="14"/>
      <c r="L240" s="14"/>
      <c r="M240" s="14"/>
      <c r="N240" s="15"/>
      <c r="O240" s="14"/>
      <c r="P240" s="14"/>
      <c r="Q240" s="14"/>
      <c r="R240" s="14"/>
      <c r="S240" s="14"/>
      <c r="T240" s="14"/>
      <c r="U240" s="14"/>
      <c r="V240" s="14"/>
      <c r="W240" s="15"/>
    </row>
    <row r="241" spans="4:23">
      <c r="D241" s="166"/>
      <c r="E241" s="166"/>
      <c r="F241" s="34"/>
      <c r="G241" s="34"/>
      <c r="I241" s="14"/>
      <c r="J241" s="14"/>
      <c r="K241" s="14"/>
      <c r="L241" s="14"/>
      <c r="M241" s="14"/>
      <c r="N241" s="15"/>
      <c r="O241" s="14"/>
      <c r="P241" s="14"/>
      <c r="Q241" s="14"/>
      <c r="R241" s="14"/>
      <c r="S241" s="14"/>
      <c r="T241" s="14"/>
      <c r="U241" s="14"/>
      <c r="V241" s="14"/>
      <c r="W241" s="15"/>
    </row>
    <row r="242" spans="4:23">
      <c r="D242" s="166"/>
      <c r="E242" s="166"/>
      <c r="F242" s="34"/>
      <c r="G242" s="34"/>
      <c r="I242" s="14"/>
      <c r="J242" s="14"/>
      <c r="K242" s="14"/>
      <c r="L242" s="14"/>
      <c r="M242" s="14"/>
      <c r="N242" s="15"/>
      <c r="O242" s="14"/>
      <c r="P242" s="14"/>
      <c r="Q242" s="14"/>
      <c r="R242" s="14"/>
      <c r="S242" s="14"/>
      <c r="T242" s="14"/>
      <c r="U242" s="14"/>
      <c r="V242" s="14"/>
      <c r="W242" s="15"/>
    </row>
    <row r="243" spans="4:23">
      <c r="D243" s="166"/>
      <c r="E243" s="166"/>
      <c r="F243" s="34"/>
      <c r="G243" s="34"/>
      <c r="I243" s="14"/>
      <c r="J243" s="14"/>
      <c r="K243" s="14"/>
      <c r="L243" s="14"/>
      <c r="M243" s="14"/>
      <c r="N243" s="15"/>
      <c r="O243" s="14"/>
      <c r="P243" s="14"/>
      <c r="Q243" s="14"/>
      <c r="R243" s="14"/>
      <c r="S243" s="14"/>
      <c r="T243" s="14"/>
      <c r="U243" s="14"/>
      <c r="V243" s="14"/>
      <c r="W243" s="15"/>
    </row>
    <row r="244" spans="4:23">
      <c r="D244" s="166"/>
      <c r="E244" s="166"/>
      <c r="F244" s="34"/>
      <c r="G244" s="34"/>
      <c r="I244" s="14"/>
      <c r="J244" s="14"/>
      <c r="K244" s="14"/>
      <c r="L244" s="14"/>
      <c r="M244" s="14"/>
      <c r="N244" s="15"/>
      <c r="O244" s="14"/>
      <c r="P244" s="14"/>
      <c r="Q244" s="14"/>
      <c r="R244" s="14"/>
      <c r="S244" s="14"/>
      <c r="T244" s="14"/>
      <c r="U244" s="14"/>
      <c r="V244" s="14"/>
      <c r="W244" s="15"/>
    </row>
    <row r="245" spans="4:23">
      <c r="D245" s="166"/>
      <c r="E245" s="166"/>
      <c r="F245" s="34"/>
      <c r="G245" s="34"/>
      <c r="I245" s="14"/>
      <c r="J245" s="14"/>
      <c r="K245" s="14"/>
      <c r="L245" s="14"/>
      <c r="M245" s="14"/>
      <c r="N245" s="15"/>
      <c r="O245" s="14"/>
      <c r="P245" s="14"/>
      <c r="Q245" s="14"/>
      <c r="R245" s="14"/>
      <c r="S245" s="14"/>
      <c r="T245" s="14"/>
      <c r="U245" s="14"/>
      <c r="V245" s="14"/>
      <c r="W245" s="15"/>
    </row>
    <row r="246" spans="4:23">
      <c r="D246" s="166"/>
      <c r="E246" s="166"/>
      <c r="F246" s="34"/>
      <c r="G246" s="34"/>
      <c r="I246" s="14"/>
      <c r="J246" s="14"/>
      <c r="K246" s="14"/>
      <c r="L246" s="14"/>
      <c r="M246" s="14"/>
      <c r="N246" s="15"/>
      <c r="O246" s="14"/>
      <c r="P246" s="14"/>
      <c r="Q246" s="14"/>
      <c r="R246" s="14"/>
      <c r="S246" s="14"/>
      <c r="T246" s="14"/>
      <c r="U246" s="14"/>
      <c r="V246" s="14"/>
      <c r="W246" s="15"/>
    </row>
    <row r="247" spans="4:23">
      <c r="D247" s="166"/>
      <c r="E247" s="166"/>
      <c r="F247" s="34"/>
      <c r="G247" s="34"/>
      <c r="I247" s="14"/>
      <c r="J247" s="14"/>
      <c r="K247" s="14"/>
      <c r="L247" s="14"/>
      <c r="M247" s="14"/>
      <c r="N247" s="15"/>
      <c r="O247" s="14"/>
      <c r="P247" s="14"/>
      <c r="Q247" s="14"/>
      <c r="R247" s="14"/>
      <c r="S247" s="14"/>
      <c r="T247" s="14"/>
      <c r="U247" s="14"/>
      <c r="V247" s="14"/>
      <c r="W247" s="15"/>
    </row>
    <row r="248" spans="4:23">
      <c r="D248" s="166"/>
      <c r="E248" s="166"/>
      <c r="F248" s="34"/>
      <c r="G248" s="34"/>
      <c r="I248" s="14"/>
      <c r="J248" s="14"/>
      <c r="K248" s="14"/>
      <c r="L248" s="14"/>
      <c r="M248" s="14"/>
      <c r="N248" s="15"/>
      <c r="O248" s="14"/>
      <c r="P248" s="14"/>
      <c r="Q248" s="14"/>
      <c r="R248" s="14"/>
      <c r="S248" s="14"/>
      <c r="T248" s="14"/>
      <c r="U248" s="14"/>
      <c r="V248" s="14"/>
      <c r="W248" s="15"/>
    </row>
    <row r="249" spans="4:23">
      <c r="D249" s="166"/>
      <c r="E249" s="166"/>
      <c r="F249" s="34"/>
      <c r="G249" s="34"/>
      <c r="I249" s="14"/>
      <c r="J249" s="14"/>
      <c r="K249" s="14"/>
      <c r="L249" s="14"/>
      <c r="M249" s="14"/>
      <c r="N249" s="15"/>
      <c r="O249" s="14"/>
      <c r="P249" s="14"/>
      <c r="Q249" s="14"/>
      <c r="R249" s="14"/>
      <c r="S249" s="14"/>
      <c r="T249" s="14"/>
      <c r="U249" s="14"/>
      <c r="V249" s="14"/>
      <c r="W249" s="15"/>
    </row>
    <row r="250" spans="4:23">
      <c r="D250" s="166"/>
      <c r="E250" s="166"/>
      <c r="F250" s="34"/>
      <c r="G250" s="34"/>
      <c r="I250" s="14"/>
      <c r="J250" s="14"/>
      <c r="K250" s="14"/>
      <c r="L250" s="14"/>
      <c r="M250" s="14"/>
      <c r="N250" s="15"/>
      <c r="O250" s="14"/>
      <c r="P250" s="14"/>
      <c r="Q250" s="14"/>
      <c r="R250" s="14"/>
      <c r="S250" s="14"/>
      <c r="T250" s="14"/>
      <c r="U250" s="14"/>
      <c r="V250" s="14"/>
      <c r="W250" s="15"/>
    </row>
    <row r="251" spans="4:23">
      <c r="D251" s="166"/>
      <c r="E251" s="166"/>
      <c r="F251" s="34"/>
      <c r="G251" s="34"/>
      <c r="I251" s="14"/>
      <c r="J251" s="14"/>
      <c r="K251" s="14"/>
      <c r="L251" s="14"/>
      <c r="M251" s="14"/>
      <c r="N251" s="15"/>
      <c r="O251" s="14"/>
      <c r="P251" s="14"/>
      <c r="Q251" s="14"/>
      <c r="R251" s="14"/>
      <c r="S251" s="14"/>
      <c r="T251" s="14"/>
      <c r="U251" s="14"/>
      <c r="V251" s="14"/>
      <c r="W251" s="15"/>
    </row>
    <row r="252" spans="4:23">
      <c r="D252" s="166"/>
      <c r="E252" s="166"/>
      <c r="F252" s="34"/>
      <c r="G252" s="34"/>
      <c r="I252" s="14"/>
      <c r="J252" s="14"/>
      <c r="K252" s="14"/>
      <c r="L252" s="14"/>
      <c r="M252" s="14"/>
      <c r="N252" s="15"/>
      <c r="O252" s="14"/>
      <c r="P252" s="14"/>
      <c r="Q252" s="14"/>
      <c r="R252" s="14"/>
      <c r="S252" s="14"/>
      <c r="T252" s="14"/>
      <c r="U252" s="14"/>
      <c r="V252" s="14"/>
      <c r="W252" s="15"/>
    </row>
    <row r="253" spans="4:23">
      <c r="F253" s="34"/>
      <c r="G253" s="34"/>
      <c r="I253" s="14"/>
      <c r="J253" s="14"/>
      <c r="K253" s="14"/>
      <c r="L253" s="14"/>
      <c r="M253" s="14"/>
      <c r="N253" s="15"/>
      <c r="O253" s="14"/>
      <c r="P253" s="14"/>
      <c r="Q253" s="14"/>
      <c r="R253" s="14"/>
      <c r="S253" s="14"/>
      <c r="T253" s="14"/>
      <c r="U253" s="14"/>
      <c r="V253" s="14"/>
      <c r="W253" s="15"/>
    </row>
    <row r="254" spans="4:23">
      <c r="F254" s="34"/>
      <c r="G254" s="34"/>
      <c r="I254" s="14"/>
      <c r="J254" s="14"/>
      <c r="K254" s="14"/>
      <c r="L254" s="14"/>
      <c r="M254" s="14"/>
      <c r="N254" s="15"/>
      <c r="O254" s="14"/>
      <c r="P254" s="14"/>
      <c r="Q254" s="14"/>
      <c r="R254" s="14"/>
      <c r="S254" s="14"/>
      <c r="T254" s="14"/>
      <c r="U254" s="14"/>
      <c r="V254" s="14"/>
      <c r="W254" s="15"/>
    </row>
    <row r="255" spans="4:23">
      <c r="F255" s="34"/>
      <c r="G255" s="34"/>
      <c r="I255" s="14"/>
      <c r="J255" s="14"/>
      <c r="K255" s="14"/>
      <c r="L255" s="14"/>
      <c r="M255" s="14"/>
      <c r="N255" s="15"/>
      <c r="O255" s="14"/>
      <c r="P255" s="14"/>
      <c r="Q255" s="14"/>
      <c r="R255" s="14"/>
      <c r="S255" s="14"/>
      <c r="T255" s="14"/>
      <c r="U255" s="14"/>
      <c r="V255" s="14"/>
      <c r="W255" s="15"/>
    </row>
    <row r="256" spans="4:23">
      <c r="F256" s="34"/>
      <c r="G256" s="34"/>
      <c r="I256" s="14"/>
      <c r="J256" s="14"/>
      <c r="K256" s="14"/>
      <c r="L256" s="14"/>
      <c r="M256" s="14"/>
      <c r="N256" s="15"/>
      <c r="O256" s="14"/>
      <c r="P256" s="14"/>
      <c r="Q256" s="14"/>
      <c r="R256" s="14"/>
      <c r="S256" s="14"/>
      <c r="T256" s="14"/>
      <c r="U256" s="14"/>
      <c r="V256" s="14"/>
      <c r="W256" s="15"/>
    </row>
    <row r="257" spans="6:23">
      <c r="F257" s="34"/>
      <c r="G257" s="34"/>
      <c r="I257" s="14"/>
      <c r="J257" s="14"/>
      <c r="K257" s="14"/>
      <c r="L257" s="14"/>
      <c r="M257" s="14"/>
      <c r="N257" s="15"/>
      <c r="O257" s="14"/>
      <c r="P257" s="14"/>
      <c r="Q257" s="14"/>
      <c r="R257" s="14"/>
      <c r="S257" s="14"/>
      <c r="T257" s="14"/>
      <c r="U257" s="14"/>
      <c r="V257" s="14"/>
      <c r="W257" s="15"/>
    </row>
    <row r="258" spans="6:23">
      <c r="F258" s="34"/>
      <c r="G258" s="34"/>
      <c r="I258" s="14"/>
      <c r="J258" s="14"/>
      <c r="K258" s="14"/>
      <c r="L258" s="14"/>
      <c r="M258" s="14"/>
      <c r="N258" s="15"/>
      <c r="O258" s="14"/>
      <c r="P258" s="14"/>
      <c r="Q258" s="14"/>
      <c r="R258" s="14"/>
      <c r="S258" s="14"/>
      <c r="T258" s="14"/>
      <c r="U258" s="14"/>
      <c r="V258" s="14"/>
      <c r="W258" s="15"/>
    </row>
    <row r="259" spans="6:23">
      <c r="F259" s="34"/>
      <c r="G259" s="34"/>
      <c r="I259" s="14"/>
      <c r="J259" s="14"/>
      <c r="K259" s="14"/>
      <c r="L259" s="14"/>
      <c r="M259" s="14"/>
      <c r="N259" s="15"/>
      <c r="O259" s="14"/>
      <c r="P259" s="14"/>
      <c r="Q259" s="14"/>
      <c r="R259" s="14"/>
      <c r="S259" s="14"/>
      <c r="T259" s="14"/>
      <c r="U259" s="14"/>
      <c r="V259" s="14"/>
      <c r="W259" s="15"/>
    </row>
    <row r="260" spans="6:23">
      <c r="F260" s="34"/>
      <c r="G260" s="34"/>
      <c r="I260" s="14"/>
      <c r="J260" s="14"/>
      <c r="K260" s="14"/>
      <c r="L260" s="14"/>
      <c r="M260" s="14"/>
      <c r="N260" s="15"/>
      <c r="O260" s="14"/>
      <c r="P260" s="14"/>
      <c r="Q260" s="14"/>
      <c r="R260" s="14"/>
      <c r="S260" s="14"/>
      <c r="T260" s="14"/>
      <c r="U260" s="14"/>
      <c r="V260" s="14"/>
      <c r="W260" s="15"/>
    </row>
    <row r="261" spans="6:23">
      <c r="F261" s="34"/>
      <c r="G261" s="34"/>
      <c r="I261" s="14"/>
      <c r="J261" s="14"/>
      <c r="K261" s="14"/>
      <c r="L261" s="14"/>
      <c r="M261" s="14"/>
      <c r="N261" s="15"/>
      <c r="O261" s="14"/>
      <c r="P261" s="14"/>
      <c r="Q261" s="14"/>
      <c r="R261" s="14"/>
      <c r="S261" s="14"/>
      <c r="T261" s="14"/>
      <c r="U261" s="14"/>
      <c r="V261" s="14"/>
      <c r="W261" s="15"/>
    </row>
    <row r="262" spans="6:23">
      <c r="F262" s="34"/>
      <c r="G262" s="34"/>
      <c r="I262" s="14"/>
      <c r="J262" s="14"/>
      <c r="K262" s="14"/>
      <c r="L262" s="14"/>
      <c r="M262" s="14"/>
      <c r="N262" s="15"/>
      <c r="O262" s="14"/>
      <c r="P262" s="14"/>
      <c r="Q262" s="14"/>
      <c r="R262" s="14"/>
      <c r="S262" s="14"/>
      <c r="T262" s="14"/>
      <c r="U262" s="14"/>
      <c r="V262" s="14"/>
      <c r="W262" s="15"/>
    </row>
    <row r="263" spans="6:23">
      <c r="F263" s="34"/>
      <c r="G263" s="34"/>
      <c r="I263" s="14"/>
      <c r="J263" s="14"/>
      <c r="K263" s="14"/>
      <c r="L263" s="14"/>
      <c r="M263" s="14"/>
      <c r="N263" s="15"/>
      <c r="O263" s="14"/>
      <c r="P263" s="14"/>
      <c r="Q263" s="14"/>
      <c r="R263" s="14"/>
      <c r="S263" s="14"/>
      <c r="T263" s="14"/>
      <c r="U263" s="14"/>
      <c r="V263" s="14"/>
      <c r="W263" s="15"/>
    </row>
  </sheetData>
  <sheetProtection algorithmName="SHA-512" hashValue="RQ3YLosVwZn6z5XoLMxkUdMCFKrAlu75/OiYm0edGcxd4jWSDqmhI63pk/uHhOOGoL8579Yoc7UqZDWNQC70VA==" saltValue="Qci9blQHRgbCsgZoq7D6+g==" spinCount="100000" sheet="1" objects="1" scenarios="1"/>
  <protectedRanges>
    <protectedRange sqref="B22:B23 B26 Q24:X28 Q31:X35 B42:B47 B28:B32 Q45:X47 U38:X44 H52:L81" name="Range1"/>
    <protectedRange sqref="B34:B35 B37:B38" name="Range1_1"/>
    <protectedRange sqref="S38:T38" name="Range1_2"/>
    <protectedRange sqref="S39:T39" name="Range1_3"/>
    <protectedRange sqref="S40:T40" name="Range1_4"/>
    <protectedRange sqref="S41:T41" name="Range1_5"/>
    <protectedRange sqref="S42:T42" name="Range1_6"/>
    <protectedRange sqref="S43:T43" name="Range1_7"/>
    <protectedRange sqref="S44:T44" name="Range1_8"/>
    <protectedRange sqref="Q38:R44" name="Range1_9"/>
  </protectedRanges>
  <dataConsolidate link="1"/>
  <mergeCells count="44">
    <mergeCell ref="Q21:W21"/>
    <mergeCell ref="X1:Y1"/>
    <mergeCell ref="X2:Y5"/>
    <mergeCell ref="Q3:W17"/>
    <mergeCell ref="S18:T18"/>
    <mergeCell ref="Q20:W20"/>
    <mergeCell ref="Q33:W33"/>
    <mergeCell ref="Q22:W22"/>
    <mergeCell ref="Q23:W23"/>
    <mergeCell ref="Q24:W24"/>
    <mergeCell ref="Q25:W25"/>
    <mergeCell ref="Q26:W26"/>
    <mergeCell ref="Q27:W27"/>
    <mergeCell ref="Q28:W28"/>
    <mergeCell ref="Q29:W29"/>
    <mergeCell ref="Q30:W30"/>
    <mergeCell ref="Q31:W31"/>
    <mergeCell ref="Q32:W32"/>
    <mergeCell ref="Q34:W34"/>
    <mergeCell ref="Q35:W35"/>
    <mergeCell ref="Q36:W36"/>
    <mergeCell ref="Q37:W37"/>
    <mergeCell ref="Q38:R38"/>
    <mergeCell ref="S38:T38"/>
    <mergeCell ref="Q39:R39"/>
    <mergeCell ref="S39:T39"/>
    <mergeCell ref="Q40:R40"/>
    <mergeCell ref="S40:T40"/>
    <mergeCell ref="Q41:R41"/>
    <mergeCell ref="S41:T41"/>
    <mergeCell ref="Q42:R42"/>
    <mergeCell ref="S42:T42"/>
    <mergeCell ref="Q43:R43"/>
    <mergeCell ref="S43:T43"/>
    <mergeCell ref="Q44:R44"/>
    <mergeCell ref="S44:T44"/>
    <mergeCell ref="J50:L50"/>
    <mergeCell ref="M50:N50"/>
    <mergeCell ref="O50:U50"/>
    <mergeCell ref="V50:W50"/>
    <mergeCell ref="J85:L85"/>
    <mergeCell ref="M85:N85"/>
    <mergeCell ref="O85:U85"/>
    <mergeCell ref="V85:W85"/>
  </mergeCells>
  <dataValidations count="21">
    <dataValidation type="list" allowBlank="1" showInputMessage="1" showErrorMessage="1" sqref="Q38:R44" xr:uid="{00000000-0002-0000-1000-000000000000}">
      <formula1>"Monday,Tuesday,Wednesday,Thursday,Friday,Saturday,Sunday"</formula1>
    </dataValidation>
    <dataValidation operator="greaterThanOrEqual" allowBlank="1" showInputMessage="1" showErrorMessage="1" sqref="B44" xr:uid="{00000000-0002-0000-1000-000001000000}"/>
    <dataValidation type="decimal" allowBlank="1" showInputMessage="1" showErrorMessage="1" sqref="B28:B30" xr:uid="{00000000-0002-0000-1000-000002000000}">
      <formula1>0</formula1>
      <formula2>3000</formula2>
    </dataValidation>
    <dataValidation type="decimal" allowBlank="1" showInputMessage="1" showErrorMessage="1" sqref="B26" xr:uid="{00000000-0002-0000-1000-000003000000}">
      <formula1>0</formula1>
      <formula2>1.2</formula2>
    </dataValidation>
    <dataValidation type="whole" allowBlank="1" showInputMessage="1" showErrorMessage="1" sqref="I52:M82" xr:uid="{00000000-0002-0000-1000-000004000000}">
      <formula1>0</formula1>
      <formula2>3000</formula2>
    </dataValidation>
    <dataValidation type="list" allowBlank="1" showInputMessage="1" showErrorMessage="1" sqref="B14" xr:uid="{00000000-0002-0000-1000-000005000000}">
      <formula1>"1,2,3,4,5"</formula1>
    </dataValidation>
    <dataValidation type="date" allowBlank="1" showInputMessage="1" showErrorMessage="1" errorTitle="Invalid Date" error="The date must fall within this week." sqref="B32:C32 B31" xr:uid="{00000000-0002-0000-1000-000006000000}">
      <formula1>TODAY()-5</formula1>
      <formula2>TODAY()</formula2>
    </dataValidation>
    <dataValidation type="whole" operator="greaterThanOrEqual" allowBlank="1" showInputMessage="1" showErrorMessage="1" sqref="B42:B43 N48 B35 B38 B45:B47" xr:uid="{00000000-0002-0000-1000-000007000000}">
      <formula1>0</formula1>
    </dataValidation>
    <dataValidation type="list" allowBlank="1" showInputMessage="1" showErrorMessage="1" sqref="N6:N16" xr:uid="{00000000-0002-0000-1000-000008000000}">
      <formula1>"Yes,No,Varies"</formula1>
    </dataValidation>
    <dataValidation type="list" allowBlank="1" showInputMessage="1" showErrorMessage="1" sqref="B15" xr:uid="{00000000-0002-0000-1000-000009000000}">
      <formula1>"Subject Property,Direct,Indirect"</formula1>
    </dataValidation>
    <dataValidation type="whole" allowBlank="1" showInputMessage="1" showErrorMessage="1" sqref="L38:L42 S18" xr:uid="{00000000-0002-0000-1000-00000A000000}">
      <formula1>0</formula1>
      <formula2>1000</formula2>
    </dataValidation>
    <dataValidation type="list" allowBlank="1" showInputMessage="1" showErrorMessage="1" sqref="AB19 N18 N23 K34:L36 R18 H5:H35 B37 G48 K38:K42 B34 F39:G47 AB17 H52:H81" xr:uid="{00000000-0002-0000-1000-00000B000000}">
      <formula1>"Yes,No"</formula1>
    </dataValidation>
    <dataValidation type="list" allowBlank="1" showInputMessage="1" showErrorMessage="1" sqref="H4 N4" xr:uid="{00000000-0002-0000-1000-00000C000000}">
      <formula1>"1,2,3,4,5,N/A"</formula1>
    </dataValidation>
    <dataValidation type="list" allowBlank="1" showInputMessage="1" showErrorMessage="1" sqref="B13" xr:uid="{00000000-0002-0000-1000-00000D000000}">
      <formula1>"High-Rise,Mid-Rise,Wrap,Garden,Cottage,SFR"</formula1>
    </dataValidation>
    <dataValidation type="list" allowBlank="1" showInputMessage="1" showErrorMessage="1" sqref="B11" xr:uid="{00000000-0002-0000-1000-00000E000000}">
      <formula1>"Student,Conventional,Affordable,Innovative"</formula1>
    </dataValidation>
    <dataValidation type="list" allowBlank="1" showInputMessage="1" showErrorMessage="1" sqref="N34:N36 N38:N42" xr:uid="{00000000-0002-0000-1000-00000F000000}">
      <formula1>"Per Bed,Per Unit"</formula1>
    </dataValidation>
    <dataValidation type="list" allowBlank="1" showInputMessage="1" showErrorMessage="1" sqref="B12" xr:uid="{00000000-0002-0000-1000-000010000000}">
      <formula1>"New Construction,Operational,Undergoing Renovations"</formula1>
    </dataValidation>
    <dataValidation type="list" allowBlank="1" showInputMessage="1" showErrorMessage="1" sqref="B21" xr:uid="{00000000-0002-0000-1000-000011000000}">
      <formula1>"Saturday-Friday,Sunday-Monday,Monday-Sunday"</formula1>
    </dataValidation>
    <dataValidation type="list" allowBlank="1" showInputMessage="1" showErrorMessage="1" sqref="T45" xr:uid="{00000000-0002-0000-1000-000012000000}">
      <formula1>"10:00-5:00 PM,10:00-6:00 PM,9:00-6:00 PM,9:00-5:00 PM,12:00-5:00 PM"</formula1>
    </dataValidation>
    <dataValidation type="list" allowBlank="1" showInputMessage="1" showErrorMessage="1" sqref="S38:T44" xr:uid="{00000000-0002-0000-1000-000013000000}">
      <formula1>"9:00 – 5:00,9:00 – 6:00,9:00 – 7:00,10:00 – 5:00,10:00 – 6:00,10:00 – 7:00,11:00 – 4:00,11:00 – 5:00,11:00 – 6:00,11:00 – 7:00,12:00 – 4:00,12:00 – 5:00,12:00 – 6:00,12:00 – 7:00"</formula1>
    </dataValidation>
    <dataValidation type="decimal" allowBlank="1" showInputMessage="1" showErrorMessage="1" sqref="B22" xr:uid="{00000000-0002-0000-1000-000014000000}">
      <formula1>0</formula1>
      <formula2>100</formula2>
    </dataValidation>
  </dataValidations>
  <pageMargins left="0.25" right="0.25" top="0.75" bottom="0.75" header="0.3" footer="0.3"/>
  <pageSetup scale="55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C1EB57A9ED39D4E868F6D717CD8320D" ma:contentTypeVersion="15" ma:contentTypeDescription="Create a new document." ma:contentTypeScope="" ma:versionID="c8b5c63240e41f787f0cca65bec85fe6">
  <xsd:schema xmlns:xsd="http://www.w3.org/2001/XMLSchema" xmlns:xs="http://www.w3.org/2001/XMLSchema" xmlns:p="http://schemas.microsoft.com/office/2006/metadata/properties" xmlns:ns2="9f75de1f-3176-43d9-861e-97b3c7e6f844" xmlns:ns3="c25d7ec6-a1e2-4581-8ca1-15bc7bd9744f" targetNamespace="http://schemas.microsoft.com/office/2006/metadata/properties" ma:root="true" ma:fieldsID="005fecb84165d41cc8ba437b8c4e9a95" ns2:_="" ns3:_="">
    <xsd:import namespace="9f75de1f-3176-43d9-861e-97b3c7e6f844"/>
    <xsd:import namespace="c25d7ec6-a1e2-4581-8ca1-15bc7bd974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75de1f-3176-43d9-861e-97b3c7e6f8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bc43631-41c0-4e67-80f9-df99eeca572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5d7ec6-a1e2-4581-8ca1-15bc7bd9744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04bb79c-3ed2-4637-a77d-54d0f35177e2}" ma:internalName="TaxCatchAll" ma:showField="CatchAllData" ma:web="c25d7ec6-a1e2-4581-8ca1-15bc7bd974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9f75de1f-3176-43d9-861e-97b3c7e6f844" xsi:nil="true"/>
    <SharedWithUsers xmlns="c25d7ec6-a1e2-4581-8ca1-15bc7bd9744f">
      <UserInfo>
        <DisplayName/>
        <AccountId xsi:nil="true"/>
        <AccountType/>
      </UserInfo>
    </SharedWithUsers>
    <lcf76f155ced4ddcb4097134ff3c332f xmlns="9f75de1f-3176-43d9-861e-97b3c7e6f844">
      <Terms xmlns="http://schemas.microsoft.com/office/infopath/2007/PartnerControls"/>
    </lcf76f155ced4ddcb4097134ff3c332f>
    <TaxCatchAll xmlns="c25d7ec6-a1e2-4581-8ca1-15bc7bd9744f" xsi:nil="true"/>
  </documentManagement>
</p:properties>
</file>

<file path=customXml/itemProps1.xml><?xml version="1.0" encoding="utf-8"?>
<ds:datastoreItem xmlns:ds="http://schemas.openxmlformats.org/officeDocument/2006/customXml" ds:itemID="{F64FF5D3-89D6-40B3-A44A-65C3C9250B2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6D304D-24FB-4F28-BE1E-CB7E33B69E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75de1f-3176-43d9-861e-97b3c7e6f844"/>
    <ds:schemaRef ds:uri="c25d7ec6-a1e2-4581-8ca1-15bc7bd974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F41A75-5AC6-46D2-83BB-730D23FBD98A}">
  <ds:schemaRefs>
    <ds:schemaRef ds:uri="http://schemas.microsoft.com/office/2006/documentManagement/types"/>
    <ds:schemaRef ds:uri="c25d7ec6-a1e2-4581-8ca1-15bc7bd9744f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9f75de1f-3176-43d9-861e-97b3c7e6f84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9</vt:i4>
      </vt:variant>
    </vt:vector>
  </HeadingPairs>
  <TitlesOfParts>
    <vt:vector size="22" baseType="lpstr">
      <vt:lpstr>Dashboard</vt:lpstr>
      <vt:lpstr>Log Sheet</vt:lpstr>
      <vt:lpstr>Comparison</vt:lpstr>
      <vt:lpstr>Proposed Rate Comparison</vt:lpstr>
      <vt:lpstr>SWOT Analysis</vt:lpstr>
      <vt:lpstr>Academy at Frisco</vt:lpstr>
      <vt:lpstr>Retreat</vt:lpstr>
      <vt:lpstr>Cardinal</vt:lpstr>
      <vt:lpstr>Atmosphere</vt:lpstr>
      <vt:lpstr>University House</vt:lpstr>
      <vt:lpstr>Hill Place </vt:lpstr>
      <vt:lpstr>Younion</vt:lpstr>
      <vt:lpstr>Locale</vt:lpstr>
      <vt:lpstr>'Academy at Frisco'!Print_Area</vt:lpstr>
      <vt:lpstr>Atmosphere!Print_Area</vt:lpstr>
      <vt:lpstr>Cardinal!Print_Area</vt:lpstr>
      <vt:lpstr>'Hill Place '!Print_Area</vt:lpstr>
      <vt:lpstr>Locale!Print_Area</vt:lpstr>
      <vt:lpstr>PropertyTemplate!Print_Area</vt:lpstr>
      <vt:lpstr>Retreat!Print_Area</vt:lpstr>
      <vt:lpstr>'University House'!Print_Area</vt:lpstr>
      <vt:lpstr>Younion!Print_Area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Jimmy Briggs</cp:lastModifiedBy>
  <cp:revision/>
  <dcterms:created xsi:type="dcterms:W3CDTF">2015-06-05T18:17:20Z</dcterms:created>
  <dcterms:modified xsi:type="dcterms:W3CDTF">2025-03-19T00:55:03Z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0x0101005C1EB57A9ED39D4E868F6D717CD8320D</vt:lpwstr>
  </property>
</Properties>
</file>