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workspace\cprs\mysql_excel_clear\job_scrap\job_scrap\job_scrap_records\"/>
    </mc:Choice>
  </mc:AlternateContent>
  <bookViews>
    <workbookView xWindow="0" yWindow="0" windowWidth="11790" windowHeight="6210"/>
  </bookViews>
  <sheets>
    <sheet name="job_ads" sheetId="1" r:id="rId1"/>
  </sheets>
  <calcPr calcId="0"/>
</workbook>
</file>

<file path=xl/calcChain.xml><?xml version="1.0" encoding="utf-8"?>
<calcChain xmlns="http://schemas.openxmlformats.org/spreadsheetml/2006/main">
  <c r="U2" i="1" l="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alcChain>
</file>

<file path=xl/sharedStrings.xml><?xml version="1.0" encoding="utf-8"?>
<sst xmlns="http://schemas.openxmlformats.org/spreadsheetml/2006/main" count="3017" uniqueCount="834">
  <si>
    <t>Job Key No</t>
  </si>
  <si>
    <t>Job Title/ Category</t>
  </si>
  <si>
    <t>Number Of Vacancy</t>
  </si>
  <si>
    <t>Relevant Field</t>
  </si>
  <si>
    <t>Nature</t>
  </si>
  <si>
    <t>Deadline</t>
  </si>
  <si>
    <t>Contract Period</t>
  </si>
  <si>
    <t>Payroll</t>
  </si>
  <si>
    <t>Employer Business</t>
  </si>
  <si>
    <t>Location Base</t>
  </si>
  <si>
    <t>Monthly Salary Range HK$</t>
  </si>
  <si>
    <t>Project Nature</t>
  </si>
  <si>
    <t>Duties</t>
  </si>
  <si>
    <t>Yrs of Total Post-Quali Exp</t>
  </si>
  <si>
    <t>Yrs of Relevant Exp</t>
  </si>
  <si>
    <t>Requirements</t>
  </si>
  <si>
    <t>Work Outside Current Location</t>
  </si>
  <si>
    <t>Last Update</t>
  </si>
  <si>
    <t>Apply To</t>
  </si>
  <si>
    <t>Direct Line</t>
  </si>
  <si>
    <t>URL</t>
  </si>
  <si>
    <t>Contract Systems Analyst (Bid Ref 52606-1)</t>
  </si>
  <si>
    <t>Application Development</t>
  </si>
  <si>
    <t>Contract</t>
  </si>
  <si>
    <t>01 Apr 2025 to 31 Mar 2026 (12 months)</t>
  </si>
  <si>
    <t>under InfoTech</t>
  </si>
  <si>
    <t>Government T26 Contract</t>
  </si>
  <si>
    <t>North Point. Travel to various offices of C&amp;ED across the territory is required</t>
  </si>
  <si>
    <t>N/A - N/A</t>
  </si>
  <si>
    <t>"(T26) On-going maintenance and enhancement of an outsourcing IT system, the Road Cargo System (ROCARS) of C&amp;ED."</t>
  </si>
  <si>
    <t>"- Serve a contract assignment under InfoTech's headcount, full-time second to serve the C&amp;ED; ;- To support and advise the on-going maintenance and enhancement of the Road Cargo System (ROCARS) of C&amp;ED;;- To support the acceptance and documentation work of the ROCARS of C&amp;ED; and;- To coordinate with the contractors, other external parties / service providers, various formations in C&amp;ED, and other departments of HKSARG.;- To perform any other works/tasks as assigned by the supervisor related to the post. ;"</t>
  </si>
  <si>
    <t>"- At least five years working experience in application development and maintenance with at least four years must be in similar post or in comparable capacity; and;- The candidate is required to provide service outside office hours, e.g. 7 x 24 on-call production support; and;- Integrity record check for the candidate is required and the candidate shall be requested to sign a consent during the recruitment interview.;- Shall comply with all government-wide and C&amp;ED departmental circulars for staff administration and code of conduct. ;Technical Skills: ;. At least 4 years' experience in JAVA Programming (JAV); ;. At least 4 years' experience in SQL*PLUS/PL/SQL/PRO*C (OPL); ;. At least 4 years' experience in XML (XML); ;. At least 3 years' experience in Internet/ Intranet (INT); ;. At least 2 years' experience in WebSphere Application Server (WAS). ;Non-technical Skills: ;. At least 2 years' experience in the management and support of Government systems and services (GSS); ;. At least 2 years' experience in managing Government IT standards (ITG); ;. At least 2 years' experience in IT service/outsourcing management (OUT). ;- Bachelor's degree/Higher Diploma in Computer Science, IT or equivalent; ;- At least 6 years' post-qualification experience in which at least 3 years' relevant experience in a similar post and in a comparable capacity."</t>
  </si>
  <si>
    <t>N/A</t>
  </si>
  <si>
    <t>itcareer@infotech.com.hk</t>
  </si>
  <si>
    <t>2836 0363</t>
  </si>
  <si>
    <t>Contract Systems Analyst (Bid Ref 53157-1)</t>
  </si>
  <si>
    <t>Others</t>
  </si>
  <si>
    <t>Cheung Sha Wan, or other locations inside HKSAR as assigned by the Government</t>
  </si>
  <si>
    <t>"(T26) System Administration, Support and Implementation"</t>
  </si>
  <si>
    <t>"- Serve a contract assignment under InfoTech's headcount, full-time second to serve the TRY; ;- Provide technical support for server virtualisation platform as well as all systems and infrastructure services riding on Windows and Linux servers ;- Provide technical support for VMware, OpenShift, Windows and Linux servers, Apache web server, JBoss server, Tomcat server, HAProxy, Keep-Alive, Active Directory, Red Hat Satellite, Red Hat Certificate System, Red Hat Directory Server, Redhat Ansible, WSUS, Internet and Intranet websites, Postfix, Oracle database, MSSQL database, MySQL database, MariaDB database, Domino server, Tivoli Workload Scheduler, Veeam Backup, Data Protection Manager, WordPress, PRTG, NAS storage, SAN storage, SAN switch, Tape library, PHP, Shell script, JMeter etc. ;- Responsible for daily system administration and problem troubleshooting ;- Plan and perform hardware and software patching, upgrades and system performance tuning, security hardening ;- Design and implement systems ;- Provide technical advice to development teams and computer operation team ;"</t>
  </si>
  <si>
    <t>"- Required to provide first-line / second-line support service on 24x7 basis ;- Required to work at Treasury's offices and data centres ;Technical Skills: ;. At least 4 years' experience in Linux System Administration (LIN); ;. At least 4 years' experience in Windows NT Server Administration &amp; Network Support (WNT); ;. At least 2 years' experience in Storage Area Network (SAN); ;. At least 2 years' experience in Server Virtualisation Technology (SVT); ;. At least 1 year's experience in System Backup Operation (BKO); ;. 1 year's experience in Departmental Portal (DPS) is an advantage; ;. 1 year's experience in e-Leave (ELE) is an advantage; ;. 1 year's experience in Internet/ Intranet (INT) is an advantage; ;. 1 year's experience in Lotus Notes Application Development (LNA) is an advantage. ;Non-technical Skills: ;. 1 year's experience in work with the Government (GOV) is an advantage; ;. Good written English is an advantage; ;. 1 year's experience in project management (PRM) is an advantage; ;. 1 year's experience in vendor management (VMG) is an advantage. ;- Bachelor's degree/Higher Diploma in Computer Science, IT or equivalent; ;- At least 4 years' post-qualification experience in which at least 1 year's relevant experience in a similar post and in a comparable capacity."</t>
  </si>
  <si>
    <t>Contract Systems Analyst (Bid Ref 52778-2)</t>
  </si>
  <si>
    <t>16 Mar 2025 to 30 Sep 2025 (6 months)</t>
  </si>
  <si>
    <t>Wan Chai</t>
  </si>
  <si>
    <t>"(T26) Developer - To assist the Judiciary in taking forward the design and development work for the implementation;of projects under the IT Strategy Plan."</t>
  </si>
  <si>
    <t>"- Serve a contract assignment under InfoTech's headcount, full-time second to serve the Judiciary; ;The candidate will be responsible for the;- Develop the core library and design system.;- Prototype and redesign features using modern web technologies.;- Participate in code reviews, technical design, and architecture reviews.;- Research and implement new technologies to continually upgrade and enhance systems.;- Prepare system and program documentation ;"</t>
  </si>
  <si>
    <t>"Other than the requirements specified in the 'Technical' and 'non-Technical' Requirement Sections below.;- Bachelor degree or above;- Excellent core Java skills with strong Object-Oriented design and architecture experience.;- Solid experience in modern JavaScript frameworks such as ReactJS.;- Solid experience in API design standards, patterns, and best practices, including Swagger and OpenAPI.;- Strong understanding in authentication and authorization services, particularly via OAuth2.;- Expertise in Microservices and Caching technologies.;- Strong analytical and problem-solving skills are required;- Desire to research and use new technology ;Technical Skills: ;. At least 3 years' experience in HTML5 (HT5); ;. At least 3 years' experience in Java Application Framework (e.g. Struts (Apache)) (JAF); ;. At least 3 years' experience in JavaScript Programming (JAP); ;. At least 3 years' experience in JAVA Programming (JAV); ;. At least 3 years' experience in Web Services (WSV). ;Non-technical Skills: ;. Good written English is a must; ;. 1 year's experience in work with the Government (GOV) is an advantage. ;- Bachelor's degree/Higher Diploma in Computer Science, IT or equivalent; ;- At least 4 years' post-qualification experience in which at least 1 year's relevant experience in a similar post and in a comparable capacity."</t>
  </si>
  <si>
    <t>Contract Systems Analyst (Bid Ref 53220-1)</t>
  </si>
  <si>
    <t>01 Apr 2025 to 30 Sep 2025 (5 months)</t>
  </si>
  <si>
    <t>Cheung Sha Wan Government Offices, 303 Cheung Sha Wan Road, Sham Shui Po, Kowloon</t>
  </si>
  <si>
    <t>"(T26) On-going maintenance and enhancement of Integrated Student Financial Assistance System (ISFAST) Phase 1 application system for student financial assistance schemes of WFSFAA, SFO."</t>
  </si>
  <si>
    <t>"- Serve a contract assignment under InfoTech's headcount, full-time second to serve the WFSFAA-SFO; ;i. The staff is required to perform requirement analysis, system design,;coordination of developers, unit/integration/load testing, and maintenance of software applications,;including but not limited to:;-Analyze and optimize performance of ISFAST Ph.1 (pre-primary/primary/secondary);;-Analyze and design alternatives on secure data exchange protocol with external parties under technology;limitations;;-Evaluate and prioritize user needs, and then re-design or enhance ISFAST Ph.1 vetting functions;;-Liaise with users and vendors on requirements, implementation schedules and user support levels;;-Perform tests before release to User Acceptance Testing (UAT), coordinate UAT, and manage user expectations;;-Manage source code commits, schedule deployments, and resolve code conflicts; and;-Review SQL and Java source codes of ISFAST Ph.1, in order to promote code reuse, reduce inefficient computations, and minimize security loopholes; ;"</t>
  </si>
  <si>
    <t>"The staff is required to possess skills:;-Java EE;-Oracle PL/SQL;-JBoss EAP (application deployment and execution);-HTML &amp; Javascript;-Linux (administration in bash shell);Knowledge or experience in loan or financial assistance would be an advantage. ;Technical Skills: ;. At least 4 years' experience in HTML5 (HT5); ;. At least 4 years' experience in JAVA Programming (JAV); ;. At least 4 years' experience in J2EE Development (JDE); ;. At least 4 years' experience in SQL*PLUS/PL/SQL/PRO*C (OPL); ;. 4 years' experience in Unix/Linux Shell Scripting (ULS) is an advantage; ;. 4 years' experience in UNIX (UNX) is an advantage; ;. 3 years' experience in Windows 7/8/10 (W10) is an advantage; ;. 3 years' experience in JavaServer Faces (JSF) (JSF) is an advantage; ;. 3 years' experience in Oracle RDBMS (ODB) is an advantage; ;. 3 years' experience in JavaScript Programming (JAP) is an advantage; ;. 3 years' experience in JBoss Application Server (JAS) is an advantage; ;. 3 years' experience in Enterprise Java Beans Development (EJB) is an advantage; ;. 2 years' experience in Oracle Database Tuning (ODT) is an advantage; ;. 1 year's experience in Chinese Processing (CHI) is an advantage. ;Non-technical Skill: ;. At least 4 years' experience in work with the Government (GOV). ;- Bachelor's degree/Higher Diploma in Computer Science, IT or equivalent; ;- At least 8 years' post-qualification experience in which at least 3 years' relevant experience in a similar post and in a comparable capacity."</t>
  </si>
  <si>
    <t>Contract Systems Analyst (Bid Ref 53142-1)</t>
  </si>
  <si>
    <t>01 Apr 2025 to 30 Aug 2025 (4 months)</t>
  </si>
  <si>
    <t>Ho Man Tin</t>
  </si>
  <si>
    <t>"(T26) Provide implementation service and maintenance support for various systems related to Subsidised Sale Flats System"</t>
  </si>
  <si>
    <t>"- Serve a contract assignment under InfoTech's headcount, full-time second to serve the HD; ;Development, enhancement, maintenance and support for various systems; end user support; IT product procurement support; study of new initiative; ;"</t>
  </si>
  <si>
    <t>"- Minimum 5 years of IT working experience with at least 2 years as Systems Analyst or similar capacity;;- Minimum 2 years solid experience in Java application development such as Spring MVC, Java Programming, J2EE development, SQL, etc.;;- Hands-on experience in Business Rule Engine;;- Hands-on experience in UNIX scripting;;- Hands-on experience in Enterprise Object Storage System;;- Strong analytical mind and problem-solving skills;;- Good communication skills and able to work independently; and;- Work experience in government department is preferred ;Technical Skills: ;. At least 3 years' experience in Java Application Framework (e.g. Struts (Apache)) (JAF); ;. At least 3 years' experience in JBoss Application Server (JAS); ;. At least 3 years' experience in JAVA Programming (JAV); ;. At least 3 years' experience in J2EE Development (JDE); ;. At least 3 years' experience in Java Servlet Programming (JSP); ;. At least 3 years' experience in Oracle RDBMS (ODB); ;. At least 3 years' experience in Structured Query Language (SQL). ;Non-technical Skill: ;. 1 year's experience in work with the Government (GOV) is an advantage. ;- Bachelor's degree/Higher Diploma in Computer Science, IT or equivalent; ;- At least 5 years' post-qualification experience in which at least 2 years' relevant experience in a similar post and in a comparable capacity."</t>
  </si>
  <si>
    <t>Contract Systems Analyst (Bid Ref 53334-1)</t>
  </si>
  <si>
    <t>Kwun Tong</t>
  </si>
  <si>
    <t>"(T26) Enhancement, Maintenance and Support of GOA Network Infrastructure and Equipment, and Implementation of Network Infrastructure Upgrade Project"</t>
  </si>
  <si>
    <t>"- Serve a contract assignment under InfoTech's headcount, full-time second to serve the WFSFAAWFAO; ;1. To perform enhancement, maintenance and operational support of GOA network infrastructure including GOA Local Area Network (LAN) and Virtual Private Network (VPN) remote access;;2. To provide technical and production support for GOA network equipment such as routers, switches and firewall appliances;;3. To perform hardware upgrade for end-of-support / obsolete network equipment and arrange cabling services in Upgrade of OA Server Systems and Network Infrastructure project;;4. To monitor network performance, diagnose network traffic and fix system problems to ensure network reliability and meet required serviceability;;5. To conduct research on sourcing appropriate products and services for enhancement and maintenance of network infrastructure;;6. To perform management and administration of IT equipment and services;;7. To coordinate with outsourced Contractors and relevant parties to follow up GOA network related issues;;8. To assure IT network security conformance;;9. To compile manuals, guidelines and necessary documents if needed; and;10. To carry out other duties as assigned by the supervisor. ;"</t>
  </si>
  <si>
    <t>"1. Must have at least three years of solid experience in LAN / WAN / VPN design, implementation support and administration;;2. Must have solid implementation and support experience in configuration and maintenance of routers, switches and firewalls;;3. Must have experience in implementation and maintenance of Metro Ethernet with OSPF &amp; BGP;;4. Must have experience in supporting Government network infrastructure and managing Government contractors for network implementation;;5. Experience in troubleshooting site-to-site VPN IPSec connections with digital certificates authentication on Cisco router is desirable;;6. Experience in technical writing of IT requirement specifications, manuals and procedures;;7. Holder of Cisco Certified Network Professional (CCNP) is preferred;;8. Should be a team-player with good communication and interpersonal skills;;9. Should have strong sense of analytical and problem solving skills; and;10. Should be hard-working and self-motivated with positive attitude. ;Technical Skills: ;. At least 3 years' experience in CISCO IOS Software &amp; CISCO Products (CIP); ;. At least 3 years' experience in Internet Firewall Technical Support (IFW); ;. At least 3 years' experience in Router Configuration (ROU); ;. At least 3 years' experience in Virtual LAN/LAN Switching (VLS). ;Non-technical Skill: ;. At least 2 years' experience in work with the Government (GOV). ;- Bachelor's degree/Higher Diploma in Computer Science, IT or equivalent; ;- At least 5 years' post-qualification experience in which at least 3 years' relevant experience in a similar post and in a comparable capacity."</t>
  </si>
  <si>
    <t>Contract Senior Systems Analyst (Bid Ref 53323-1)</t>
  </si>
  <si>
    <t>Sheung Wan</t>
  </si>
  <si>
    <t>"(T26) To assist the Judiciary in implementing and maintaining systems under the IT Strategy Plan, so as to improve access to justice for the benefits of all stakeholders."</t>
  </si>
  <si>
    <t>"- Serve a contract assignment under InfoTech's headcount, full-time second to serve the Judiciary; ;The candidate would be responsible for leading a small team to conduct the following activities :;(a) analyse user requirements;(b) develop process flow models, logical data models and other system analysis &amp; design deliverables;(c) assist to develop proof of concept prototypes with latest technologies;(d) assist to develop program for the production system;(e) plan, develop and execute activities necessary for the system transition arrangement;(f) conduct integrated/loading tests;(g) compile system documentation such as user manuals and system manuals;(h) perform quality check on deliverables developed by other project team members / vendors;(i) any other necessary activities ;"</t>
  </si>
  <si>
    <t>"Other than the requirements specified in the 'Technical' and 'non-Technical' Requirement Sections below, the candidate should preferably possess experience in :;(a) completion of a full system development cycle;(b) implementation of court systems or court related systems;(c) implementation of application systems which external interface gateway for exchange of data with external parties/organizations;(d) implementation of application systems involving the use of digital certificates for digital signing ;Technical Skills: ;. At least 3 years' experience in IT Application Development and Management (ADM); ;. At least 3 years' experience in Multi-tier System Integration (MSI); ;. At least 3 years' experience in Oracle RDBMS (ODB); ;. At least 3 years' experience in JAVA Programming (JAV); ;. At least 3 years' experience in J2EE Development (JDE); ;. 3 years' experience in Java Servlet Programming (JSP) is an advantage; ;. 3 years' experience in Object-oriented Analysis and Design (OOA) is an advantage; ;. 3 years' experience in PowerBuilder (P/B) is an advantage; ;. 3 years' experience in Public Key Infrastructure (PKI) is an advantage; ;. 3 years' experience in Data Modeling (DMO) is an advantage; ;. 3 years' experience in Document Management System (DMS) is an advantage; ;. 3 years' experience in Document Flow/Workflow Management System (DOC) is an advantage; ;. 3 years' experience in Enterprise Java Beans Development (EJB) is an advantage; ;. 3 years' experience in Java Application Framework (e.g. Struts (Apache)) (JAF) is an advantage; ;. 3 years' experience in JBoss Application Server (JAS) is an advantage. ;Non-technical Skills: ;. Good written English is a must; ;. At least 2 years' experience in project management (PRM); ;. At least 1 year's experience in work with the Government (GOV); ;. 3 years' experience in conducting IT training/briefing (ITT) is an advantage; ;. Good spoken English is an advantage; ;. 3 years' experience in managing Government projects (MGP) is an advantage; ;. 3 years' experience in Business Process Modeling (BPM) is an advantage; ;. Good coordination skills is an advantage. ;- Bachelor's degree/Higher Diploma in Computer Science, IT or equivalent; ;- At least 6 years' post-qualification experience in which at least 3 years' relevant experience in a similar post and in a comparable capacity."</t>
  </si>
  <si>
    <t>Contract Systems Analyst (Bid Ref 52932-1)</t>
  </si>
  <si>
    <t>North Point</t>
  </si>
  <si>
    <t>"(T26) On-going Administrative, System, Technical and database support of computer systems in Customs &amp; Excise;Department (C&amp;ED)"</t>
  </si>
  <si>
    <t>"- Serve a contract assignment under InfoTech's headcount, full-time second to serve the C&amp;ED; ;The Contract System Analyst (CSA) is responsible for production support activities such as, but not exhaustive:;- To provide system and database support for the existing computer systems including answer hotline enquiry, perform trouble shooting and recover the system when incidents occurred;;- To provide administrative support, preparation of statistics and returns;;- To arrange equipment or service procurement and equipment inventory control;;- To provide system and database support for existing computer systems;;- To assist in rectifying and resolving system and database problems when system incidents occurred;;- To provide maintenance support including implementation and upgrades of both hardware and software assets;;- To record all Incidents, problems and resolutions in ticketing system;;- To perform researches, develops and recommends policy guidelines and/or procedures;;- To prepare system documentation; and;- To perform any other work as assigned by the supervisor. ;"</t>
  </si>
  <si>
    <t>"The candidate is required to possess the necessary skills for provision of above mentioned job duties. The candidate must also have at least six years working experience in IBM AIX, Windows, Linux, RedHat JBoss, Microsoft SQL Database and VMware ESXi System support and with at least one year must be in similar post or in comparable capacity.;;The candidate is required to work outside normal office hours and provide 7 x 24 on-call production supports. ;;The candidate may require to work at C&amp;ED remote offices scattered over the territory such as control points for support;;;The candidate is required to have clear understanding of Government Standards and Guidelines such as Baseline IT Security Policy (S17), IT Security Guidelines (G3) and Security Regulations (SR);;;The candidate is required to have knowledge and experience in systems analysis and design; and preferably with experience in feasibility/technical studies and team leading/supervision;;;Integrity record check for the candidate is required and the candidate shall be requested to sign a consent during the recruitment interview; and;;The candidate shall comply with all government-wide and C&amp;ED departmental circulars for staff administration and code of conduct. ;Technical Skills: ;. At least 6.5 years' experience in IBM AIX Administration (IAA); ;. At least 6.5 years' experience in Microsoft SQL Server (MSS); ;. At least 6.5 years' experience in SQL*PLUS/PL/SQL/PRO*C (OPL); ;. At least 6.5 years' experience in Red Hat Advanced Server (RHS); ;. At least 6.5 years' experience in Server Virtualisation Technology (SVT); ;. At least 6.5 years' experience in Windows Server 2008/2012 (W12); ;. At least 5 years' experience in EGIS (EGI). ;Non-technical Skills: ;. At least 7 years' experience in IT audit (ITA); ;. Good spoken English is a must; ;. Good written English is a must; ;. At least 7 years' experience in vendor management (VMG); ;. At least 7 years' experience in event management (EMG); ;. 7 years' experience in work with the Government (GOV) is an advantage; ;. 7 years' experience in the management and support of Government systems and services (GSS) is an advantage. ;- Bachelor's degree/Higher Diploma in Computer Science, IT or equivalent; ;- At least 7 years' post-qualification experience in which at least 6 years' relevant experience in a similar post and in a comparable capacity."</t>
  </si>
  <si>
    <t>Contract Systems Analyst (Bid Ref 52375-1)</t>
  </si>
  <si>
    <t>North Point/ Kowloon Bay</t>
  </si>
  <si>
    <t>"(T26) IT Support for implementation, maintenance and enhancement of eHealth infrastructure and security under eHealth Record Office of Health Bureau."</t>
  </si>
  <si>
    <t>"- Serve a contract assignment under InfoTech's headcount, full-time second to serve the HHB; ;Main Duties and Responsibilities:;1. To provide technical support for eHealth+ infrastructure, development and maintenance;;2. To liaise with external parties such as Hospital Authority (HA), Digital Policy Office (DPO), IT service contractors for support system infrastructure, development and maintenance of eHealth+; ;3. To support regular security risk assessment &amp; audit exercise and monitor progress for eHealth;;4. To assist in execution and reviewing of security policy and security incident management and operation procedure for eHealth; and;5. To assist in various activities to promote security awareness to HCPs including organising cyber security incident drill, phishing email simulation exercise and seminar for HCPs. ;"</t>
  </si>
  <si>
    <t>"It is required to have professional knowledge and solid experience in IT application development and management of large-scale application, and working experience with Governments projects and good English &amp; Chinese communication and writing skills. Work experience in clinical related information system and IT security management are also preferable. ;Technical Skills: ;. At least 3 years' experience in IT Application Development and Management (ADM); ;. At least 3 years' experience in System Implementation and Maintenance/Support (SIM); ;. At least 1 year's experience in Security Risk Assessment (SRA); ;. At least 1 year's experience in Networking (NET). ;Non-technical Skills: ;. At least 3 years' experience in the management and support of Government systems and services (GSS); ;. At least 1 year's experience in work with the Government (GOV); ;. Excellent written English is an advantage. ;- Bachelor's degree/Higher Diploma in Computer Science, IT or equivalent; ;- At least 4 years' post-qualification experience in which at least 1 year's relevant experience in a similar post and in a comparable capacity."</t>
  </si>
  <si>
    <t>Contract Systems Analyst (Bid Ref 53511-1)</t>
  </si>
  <si>
    <t>"(T26) Monitor the System Analysis &amp; Design (SA&amp;D) and Implementation of a IT system in C&amp;ED"</t>
  </si>
  <si>
    <t>"- Serve a contract assignment under InfoTech's headcount, full-time second to serve the C&amp;ED; ;1. To provide technical advices to users on application and design of the IT system to meet business requirements;;2. To supervise the contractors / suppliers to design the application architecture and implement the IT system;;3. To perform quality control and quality assurance in the SDLC; and;4. To perform any works assigned by supervisor. ;"</t>
  </si>
  <si>
    <t>"The candidate should have:;- Solid experience in the whole system development life cycle of an IT system;;- Experience in application architecture design;;- Able to read/understand business process described in UML;;- Experience and knowledge in Schema Design, ebXML and XML;;- Experience in implementing large scale critical systems with 7x24, high availability and disaster recovery requirements; and;- Experience in performing quality control of IT services provided by contractor.;;Travelling within HKSARG, such as visiting user departments' offices at remote locations or entry/exit control points, may be required. ;Technical Skills: ;. At least 4 years' experience in IT Application Development and Management (ADM); ;. At least 3 years' experience in Java Application Framework (e.g. Struts (Apache)) (JAF); ;. At least 3 years' experience in J2EE Development (JDE); ;. At least 3 years' experience in XML (XML); ;. 2 years' experience in Internet/ Intranet (INT) is an advantage; ;. 2 years' experience in Structured Query Language (SQL) is an advantage; ;. 1 year's experience in Unified Modeling Language (UML) is an advantage; ;. 1 year's experience in Web Services (WSV) is an advantage; ;. 1 year's experience in Enterprise Application Integration (EAI) is an advantage; ;. 1 year's experience in Oracle Application Development (ORA) is an advantage; ;. 1 year's experience in SSADM (SDM) is an advantage; ;. 1 year's experience in System Implementation and Maintenance/Support (SIM) is an advantage. ;Non-technical Skills: ;. At least 1 year's experience in work with the Government (GOV); ;. At least 1 year's experience in IT service/outsourcing management (OUT); ;. Good written English is an advantage. ;- Bachelor's degree/Higher Diploma in Computer Science, IT or equivalent; ;- At least 4 years' post-qualification experience in which at least 2 years' relevant experience in a similar post and in a comparable capacity."</t>
  </si>
  <si>
    <t>Contract Systems Analyst (Bid Ref 52826-1)</t>
  </si>
  <si>
    <t>01 Apr 2025 to 30 Jun 2025 (2 months)</t>
  </si>
  <si>
    <t>Kowloon</t>
  </si>
  <si>
    <t>"(T26) System Development and Implementation"</t>
  </si>
  <si>
    <t>"- Serve a contract assignment under InfoTech's headcount, full-time second to serve the DH; ;(a) To review and ensure the quality of the deliverables from the contractor;;(b) To assist project teams to carry out system analysis, design, development, testing, deployment and documentation;;(c) To assist in project management and vendor management; and;(d) Any other task assigned by DH. ;"</t>
  </si>
  <si>
    <t>"1. At least four years' post-qualification IT experience of which one years' must be in similar post and comparable capacity;;2. Work experience in vendor management for outsorcing project within the Government;;3. Proven experience in JavaScript and PRINCE; and;4. Familiar with the Government's Infrastructure, IT standards and Guidelines, Procurement Procedures, and Security Guidelines. ;Technical Skills: ;. At least 5 years' experience in JavaScript Programming (JAP); ;. At least 4 years' experience in PRINCE (PRE); ;. At least 1 year's experience in Electronic Form (EFM); ;. 2 years' experience in HTML5 (HT5) is an advantage; ;. 2 years' experience in Server Virtualisation Technology (SVT) is an advantage. ;Non-technical Skills: ;. At least 5 years' experience in the management and support of Government systems and services (GSS); ;. At least 2 years' experience in Government tendering procedures (GTP); ;. At least 2 years' experience in vendor management (VMG); ;. Good coordination skills is an advantage; ;. 2 years' experience in managing Government IT standards (ITG) is an advantage. ;- Bachelor's degree/Higher Diploma in Computer Science, IT or equivalent; ;- At least 4 years' post-qualification experience in which at least 1 year's relevant experience in a similar post and in a comparable capacity."</t>
  </si>
  <si>
    <t>Contract Systems Analyst (Bid Ref 53216-1)</t>
  </si>
  <si>
    <t>"(T26) Development and on-going maintenance of software applications in SFO, WFSFAA"</t>
  </si>
  <si>
    <t>"- Serve a contract assignment under InfoTech's headcount, full-time second to serve the WFSFAA-SFO; ;i. On-going support and enhancement of pre-primary/primary/secondary/continuing education fund schemes in Phase 1 of Integrated Student Financial Assistance System of WFSFAA-SFO;- To conduct requirement analysis, system design, implementation, testing, performance tuning, training and maintenance of software applications;;- To liaise with users and vendors on requirements, implementation schedules and user support levels;;- To evaluate and prioritize user needs, and then re-design or enhance ISFAST Ph.1 payment &amp; recovery functions;;- To lead developers in the in-house system development and design, to perform quality assurance in the deliverables;and;- To provide technical advice/support to the users and management. ;"</t>
  </si>
  <si>
    <t>"- Have a local degree in IT-related disciplines, or equivalent;;- possess at least 2 years post-qualification application development experience using Java EE, JSF, EJB,JPA, REST, PL/SQL, with Oracle/MySQL as RDBMS and JBoss/Glassfish as Application Server on Linux/Windows platform;;- experience in feasibility/technical studies, system analysis and design, application development, documentation and maintenance;;- possess good customer service, inter-personal and analytical skills;;- be responsible, self-motivated and enthusiastic; and;- work experience with/in government will be an advantage. ;Technical Skills: ;. At least 2 years' experience in Enterprise Java Beans Development (EJB); ;. At least 2 years' experience in J2EE Development (JDE); ;. At least 2 years' experience in JavaServer Faces (JSF) (JSF); ;. At least 2 years' experience in Oracle RDBMS (ODB); ;. 5 years' experience in SQL*PLUS/PL/SQL/PRO*C (OPL) is an advantage; ;. 5 years' experience in JAVA Programming (JAV) is an advantage; ;. 2 years' experience in Web Services (WSV) is an advantage; ;. 2 years' experience in Java Application Framework (e.g. Struts (Apache)) (JAF) is an advantage; ;. 2 years' experience in JBoss Application Server (JAS) is an advantage; ;. 1 year's experience in Linux System Administration (LIN) is an advantage; ;. 1 year's experience in Unix/Linux Shell Scripting (ULS) is an advantage; ;. 1 year's experience in UNIX (UNX) is an advantage; ;. 1 year's experience in XML (XML) is an advantage. ;Non-technical Skill: ;. At least 1 year's experience in work with the Government (GOV). ;- Bachelor's degree/Higher Diploma in Computer Science, IT or equivalent; ;- At least 5 years' post-qualification experience in which at least 1 year's relevant experience in a similar post and in a comparable capacity."</t>
  </si>
  <si>
    <t>Contract Systems Analyst (Bid Ref 53389-1)</t>
  </si>
  <si>
    <t>17 Mar 2025 to 30 Sep 2025 (6 months)</t>
  </si>
  <si>
    <t>Sai Wan Ho</t>
  </si>
  <si>
    <t>"(T26) Development, support and maintenance on website applications, as well as technical advisory for the Judiciary."</t>
  </si>
  <si>
    <t>"- Serve a contract assignment under InfoTech's headcount, full-time second to serve the Judiciary; ;The Judiciary has around 180 courts spanning over 12 court buildings. More than 50 application systems were implemented in the Judiciary to support its daily operations. These application systems cover in-house applications for different court levels, office automation utilities such as e-mail, Internet access, websites as well as government wide application applications (such as e-Leave, e-Payroll, Departmental Portal, etc.). ;;Existing application systems can be broadly classified into two categories, namely (a) two-tier client/server based application and (b) web based application systems. All two-tier client/server-based applications in the Judiciary were developed using Sybase PowerBuilder version 6.5 and Oracle database version 9 or above. The web-based applications were developed in compliance with Java Platform Enterprise Edition architecture with Internet Explorer 11 being the required client browsers. Starting from 2014, the Judiciary has been undergoing the implementation of the ITSP, where existing application systems will gradually be revamped to new application systems with reviewed business requirements and new technology. ;;To work in the Systems Management and Support Section, the successful candidate needs to provide the application support and maintenance service, and to undertake new IT project initiatives as and when required. ;"</t>
  </si>
  <si>
    <t>"The successful candidate shall provide application support and maintenance services in the following aspects:;a. To provide professional advice on court proficiency and specialist knowledge of court business processes on the application systems for court case management for Labour Tribunal, Lands Tribunal and Coroner Court, and payment collection for court account office.;b. To provide bug fixes, application maintenance and support tasks.;c. To provide day-to-day operation and user support for the Judiciary. ;d. To perform impact analysts of application enhancement.;e. To supervise and monitor the quality of work delivered by team members.;f. To provide continuous improvements on the application systems.;g. To undertake any IT projects as assigned.;h. To research, test, evaluate, and implement information security standards, guidelines, and procedures.;;The successful candidate is required to work in line with the business hours of the Judiciary, and may need to work outside office hours as and when required. Travelling among Judiciary premises may be needed to discharge the duties in different locations. ;Technical Skills: ;. At least 5 years' experience in IT Application Development and Management (ADM); ;. At least 5 years' experience in Client/Server Application Development (C/S); ;. At least 5 years' experience in PowerBuilder (P/B); ;. 5 years' experience in Oracle RDBMS (ODB) is an advantage; ;. 1 year's experience in Web Services (WSV) is an advantage; ;. 1 year's experience in JAVA Programming (JAV) is an advantage. ;Non-technical Skills: ;. At least 5 years' experience in work with the Government (GOV); ;. 4 years' experience in project management (PRM) is an advantage. ;- Bachelor's degree/Higher Diploma in Computer Science, IT or equivalent; ;- At least 8 years' post-qualification experience in which at least 4 years' relevant experience in a similar post and in a comparable capacity."</t>
  </si>
  <si>
    <t>Contract Systems Analyst (Bid Ref 53242-1)</t>
  </si>
  <si>
    <t>"(T26) Network Administration and Support"</t>
  </si>
  <si>
    <t>"- Serve a contract assignment under InfoTech's headcount, full-time second to serve the TRY; ;- Provide technical support for the data centre network including physical network, virtualised network (VXLAN), software defined network, spine and leaf architecture, data centre interconnect, virtual private network gateway, load balancer, intrusion detection/prevention system ;- Responsible for daily administration, network healthiness monitoring, performance monitoring and problem troubleshooting ;- Plan and perform hardware and software upgrades ;- Perform performance tuning ;- Plan and conduct disaster recovery rehearsals ;- Provide technical advice to development teams and computer operation team ;- Liaise and coordinate with various parties ;"</t>
  </si>
  <si>
    <t>"- Required to provide first-line / second-line support service on 24x7 basis ;- Required to work at Treasury's offices and data centres ;Technical Skills: ;. At least 4 years' experience in CISCO IOS Software &amp; CISCO Products (CIP); ;. At least 4 years' experience in Internet Firewall Technical Support (IFW); ;. At least 4 years' experience in Router Configuration (ROU); ;. At least 2 years' experience in Virtual LAN/LAN Switching (VLS); ;. At least 1 year's experience in Network Design (NDN); ;. 3 years' experience in Internet/ Intranet (INT) is an advantage; ;. 3 years' experience in Ethernet (ETH) is an advantage; ;. 2 years' experience in Border Gateway Protocol (BGP) is an advantage; ;. 1 year's experience in Broadband Network (BNE) is an advantage; ;. 1 year's experience in Intruder Detection/Alert Technology (IDA) is an advantage; ;. 1 year's experience in Intrusion Prevention System (IPS) is an advantage. ;Non-technical Skills: ;. 1 year's experience in work with the Government (GOV) is an advantage; ;. Good written English is an advantage; ;. 1 year's experience in project management (PRM) is an advantage; ;. 1 year's experience in vendor management (VMG) is an advantage. ;- Bachelor's degree/Higher Diploma in Computer Science, IT or equivalent; ;- At least 4 years' post-qualification experience in which at least 1 year's relevant experience in a similar post and in a comparable capacity."</t>
  </si>
  <si>
    <t>Contract Systems Analyst (Bid Ref 53463-1)</t>
  </si>
  <si>
    <t>Tsuen Wan</t>
  </si>
  <si>
    <t>"(T26) IT application development, implementation, and maintenance in HKP"</t>
  </si>
  <si>
    <t>"- Serve a contract assignment under InfoTech's headcount, full-time second to serve the Hongkong Post; ;- To conduct requirement analysis and system design for the IT applications; ;- To implement and maintain IT applications in HKP; ;- To coordinate with stakeholders and to monitor outsource vendors' performance on the project activities ;"</t>
  </si>
  <si>
    <t>"- Working experiences in application implementation &amp; development using JAVA and web programming ;- Solid working experience in design, implementation, and maintenance of IT applications ;- At least 3 years hands-on experience in application design and development in the past 5 years ;Technical Skills: ;. At least 3 years' experience in IT Application Development and Management (ADM); ;. At least 3 years' experience in JAVA Programming (JAV); ;. At least 3 years' experience in Web Programming (WEB); ;. At least 2 years' experience in Oracle RDBMS (ODB); ;. 1 year's experience in Java Application Framework (e.g. Struts (Apache)) (JAF) is an advantage. ;Non-technical Skill: ;. At least 3 years' experience in work with the Government (GOV). ;- Bachelor's degree/Higher Diploma in Computer Science, IT or equivalent; ;- At least 5 years' post-qualification experience in which at least 1 year's relevant experience in a similar post and in a comparable capacity."</t>
  </si>
  <si>
    <t>Contract Systems Analyst (Bid Ref 52549-1)</t>
  </si>
  <si>
    <t>Mainly Customs Headquarters Building (CHB) in North Point with occasional travel to other offices</t>
  </si>
  <si>
    <t>"(T26) Ongoing system administration, training, helpdesk and maintenance support for various computer systems of C&amp;ED including the Road Cargo System (ROCARS) and the Automatic Vehicle Clearance Support System (AVCSS)."</t>
  </si>
  <si>
    <t>"- Serve a contract assignment under InfoTech's headcount, full-time second to serve the C&amp;ED; ;- Provide in-house professional advice on electrical, electronic and information technology matters for ROCARS / AVCSS;;- Coordinate with EMSD in maintenance, enhancement, incident and project;;- Supervise frontline electronic technical staff and contractors;;- Assist supervisor(s) in feasibility study, investigation, analysis, report writing, design, installation, operation, inspection, testing and commissioning, maintenance and repair in relation to electronics equipment and systems, computer control and information &amp; communications technology equipment and system;;- Assist supervisor(s) in procurement, assessment, project management and contract management; ;- Assist supervisor(s) in handling incidents and providing prompt follow-up actions;;- Assist supervisor(s) in reviewing and revising all relevant guidelines and procedures when required;;- Conduct researches on electrical and electronic devices and IT products;;- Prepare requirement specifications for procurement of necessary hardware, software and services for ROCARS / AVCSS;;- Prepare training materials and user manuals;;- Coordinate with users in defining the function requirements and conduct UAT testing;;- Conduct training to users;;- Provide administrative and logistics support;;- Provide technical advice and support to other new/ developed computer systems as and when required.;- To perform any other works/tasks as assigned by the supervisor related to the post. ;"</t>
  </si>
  <si>
    <t>"- At least 4 years relevant working experience related to IT system Aadministration in the Government; experience in electrical and electronics system management and/ or in the Government preferred will be an advantage;;- At least 3 years of system administration experience in Government;;- At least 3 years of relevant experience in equipment inventory administration in Government;;- At least 3 years of experience in device control in Government; management of server equipment, database system, network equipment and system applications;;- At least 1 year of relevant experience in organizing user acceptance test, user training on system applications and/ or disaster recovery drill;;- Relevant experience in IT business analysis will be an absolute advantage;;- May be required to Carry out duty outside office hours as and when required, 7x24 on-call production supports and work at C&amp;ED remote offices scattered over the territory such as airport and control points; and;- Integrity record check for the candidate is required and the candidate shall be requested to sign a consent during the recruitment interview.;- Shall comply with all government-wide and C&amp;ED departmental circulars for staff administration and code of conduct. ;Technical Skills: ;. At least 3 years' experience in Microsoft SQL Server (MSS); ;. At least 3 years' experience in Network &amp; System Management (NSM); ;. At least 3 years' experience in System Implementation and Maintenance/Support (SIM); ;. At least 3 years' experience in Windows Server 2008/2012 (W12). ;Non-technical Skills: ;. At least 2 years' experience in contract administration (CON); ;. At least 2 years' experience in IT service/outsourcing management (OUT); ;. At least 2 years' experience in IT procurement (PRO); ;. At least 2 years' experience in vendor management (VMG). ;- Bachelor's degree/Higher Diploma in Computer Science, IT or equivalent; ;- At least 4 years' post-qualification experience in which at least 3 years' relevant experience in a similar post and in a comparable capacity."</t>
  </si>
  <si>
    <t>Contract Systems Analyst (Bid Ref 53307-1)</t>
  </si>
  <si>
    <t>"- Serve a contract assignment under InfoTech's headcount, full-time second to serve the Judiciary; ;The candidate would be responsible for the following activities :; (a) analyse user requirements; (b) develop process flow models, logical data models and other system analysis &amp; design deliverables; (c) assist to develop proof of concept prototypes with latest technologies; (d) assist to develop programs for the production system; (e) conduct unit / integrated / loading tests; (f) compile system documentation such as user manuals and system manuals; (g) any other necessary activities ;"</t>
  </si>
  <si>
    <t>"Other than the requirements specified in the 'Technical' and 'non-Technical' Requirement Sections below, the candidate should preferably possess experience in :; (a) completion of a full system development life cycle; (b) implementation of court systems or court related systems ;Technical Skills: ;. At least 3 years' experience in JAVA Programming (JAV); ;. At least 3 years' experience in J2EE Development (JDE); ;. At least 3 years' experience in Multi-tier System Integration (MSI); ;. 2 years' experience in Oracle RDBMS (ODB) is an advantage; ;. 2 years' experience in Object-oriented Analysis and Design (OOA) is an advantage; ;. 2 years' experience in Enterprise Java Beans Development (EJB) is an advantage; ;. 2 years' experience in Java Application Framework (e.g. Struts (Apache)) (JAF) is an advantage; ;. 2 years' experience in JavaScript Programming (JAP) is an advantage; ;. 2 years' experience in JBoss Application Server (JAS) is an advantage; ;. 2 years' experience in Structured Query Language (SQL) is an advantage; ;. 2 years' experience in Unified Modeling Language (UML) is an advantage; ;. 2 years' experience in Web Services (WSV) is an advantage; ;. 1 year's experience in XML (XML) is an advantage; ;. 1 year's experience in Document Flow/Workflow Management System (DOC) is an advantage; ;. 1 year's experience in Public Key Infrastructure (PKI) is an advantage. ;Non-technical Skills: ;. At least 6 months' experience in work with the Government (GOV); ;. Good spoken English is an advantage; ;. 2 years' experience in Business Process Modeling (BPM) is an advantage; ;. Good coordination skills is an advantage; ;. Good written English is an advantage; ;. 1 year's experience in quality assurance (QAS) is an advantage; ;. 1 year's experience in customer relations (ECR) is an advantage; ;. 1 year's experience in managing Government projects (MGP) is an advantage. ;- Bachelor's degree/Higher Diploma in Computer Science, IT or equivalent; ;- At least 4 years' post-qualification experience in which at least 2 years' relevant experience in a similar post and in a comparable capacity."</t>
  </si>
  <si>
    <t>Contract Systems Analyst (Bid Ref 53430-1)</t>
  </si>
  <si>
    <t>01 May 2025 to 30 Jun 2026 (14 months)</t>
  </si>
  <si>
    <t>Shatin</t>
  </si>
  <si>
    <t>"(T26) 1. Implement the enhancement of the Laboratory Information Management System (LIMS).;2. Design and develop the custom programs required in the interface of LIMS with external systems.;3. Provide general IT support advice and services to users in the laboratory of sewage treatment works.;4. Provide assistance in the development of Dimensional Insight (DI) reports collaborated with LIMS work."</t>
  </si>
  <si>
    <t>"- Serve a contract assignment under InfoTech's headcount, full-time second to serve the DSD; ;a) Design and implement the enhancement of LIMS including consolidation of user requirements; coordination;with the maintenance contractor; server administration; data backup; developing DI;reports such as monthly return, monthly reports, dashboard and other system support activities.;b) Produce and maintain program coding, on-going enhancement and maintenance support of computer applications;and systems as well as web site.;c) Provide technical support and technical review of LIMS to laboratory users.;d) Perform any other IT related duties as and when required. ;"</t>
  </si>
  <si>
    <t>"1. A local degree or equivalent in Information Technology, Computer Science, and Computer Engineering;subjects or equivalent;;2. At least 5 years' relevant post-qualification experience in the computing field for a degree holder;;3. Work experience in system development, maintenance support, user training and system administration of;some sizeable computer systems, preferably with solid work experience in laboratory-related computer;systems;;4. At least 4 years hands-on programming experience in any of the following IT skills, such as Excel VBA,;T-SQL, SQL server and laboratory information system; and;5. Good oral and written communication skills in both Chinese and English. ;Technical Skills: ;. At least 3 years' experience in Microsoft SQL Server (MSS); ;. At least 3 years' experience in Oracle RDBMS (ODB); ;. At least 2 years' experience in VBA (VBA); ;. At least 2 years' experience in System Backup Operation (BKO); ;. At least 1 year's experience in Networking (NET); ;. At least 1 year's experience in Windows Server 2008/2012 (W12); ;. 2 years' experience in Oracle Application Development (ORA) is an advantage; ;. 2 years' experience in MySQL (MSQ) is an advantage. ;Non-technical Skill: ;. At least 2 years' experience in work with the Government (GOV). ;- Bachelor's degree/Higher Diploma in Computer Science, IT or equivalent; ;- At least 7 years' post-qualification experience in which at least 3 years' relevant experience in a similar post and in a comparable capacity."</t>
  </si>
  <si>
    <t>Contract Systems Analyst (Bid Ref 53390-1)</t>
  </si>
  <si>
    <t>"(T26) Development, support and maintenance on client/server based applications, as well as technical advisory for the Judiciary."</t>
  </si>
  <si>
    <t>"- Serve a contract assignment under InfoTech's headcount, full-time second to serve the Judiciary; ;The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required.;;The Judiciary has implemented more than 50 information systems and applications to support the daily operations. These information systems cover in-house applications for different court levels, office automation utilities such as e-mail, Internet access, websites as well as government wide information applications (such as e-Leave, e-Payroll, Departmental Portal, etc.). ;;Information systems can be broadly classified into two categories, namely (a) two-tier client/server based application and (b) web based application systems. All two-tier client/server-based applications in the Judiciary are developed using Sybase&amp;;#8217;s PowerBuilder version 6.5 and Oracle database. The web-based applications are developed in compliance to Java Platform Enterprise Edition architecture with Internet Explorer 11 being the required client browsers. ;"</t>
  </si>
  <si>
    <t>"The successful candidate shall provide application support and maintenance services in the following roles and responsibilities:;- provide professional advice on court proficiency and specialist knowledge of court business processes on the application systems for court case management for Labour Tribunal, Lands Tribunal and payment collection for court account office;;- provide bug fixes, application maintenance and support tasks;;- provide day-to-day operation and user support for the Judiciary;;- perform impact analysts of application enhancement;;- provide continuous improvements on the application systems; and;- undertake any IT projects as assigned. ;Technical Skills: ;. At least 5 years' experience in IT Application Development and Management (ADM); ;. At least 5 years' experience in Client/Server Application Development (C/S); ;. At least 5 years' experience in PowerBuilder (P/B); ;. 5 years' experience in Oracle RDBMS (ODB) is an advantage; ;. 1 year's experience in Web Services (WSV) is an advantage; ;. 1 year's experience in JAVA Programming (JAV) is an advantage. ;Non-technical Skills: ;. At least 5 years' experience in work with the Government (GOV); ;. 4 years' experience in project management (PRM) is an advantage. ;- Bachelor's degree/Higher Diploma in Computer Science, IT or equivalent; ;- At least 8 years' post-qualification experience in which at least 4 years' relevant experience in a similar post and in a comparable capacity."</t>
  </si>
  <si>
    <t>Contract Systems Analyst (Bid Ref 53532-1)</t>
  </si>
  <si>
    <t>02 May 2025 to 31 Mar 2026 (10 months)</t>
  </si>
  <si>
    <t>"- Serve a contract assignment under InfoTech's headcount, full-time second to serve the C&amp;ED; ;1. To provide technical advices to users on infrastructure requirements and design of the IT system to support business requirements;;2. To supervise the contractors / suppliers to design the infrastructure architecture and implement the IT system; ;3. To perform quality control and quality assurance in the SDLC; and;4. To perform any works assigned by supervisor. ;"</t>
  </si>
  <si>
    <t>"The candidate should have:;- Solid experience in the whole system development life cycle of an IT system;;- Solid experience in IT infrastructure provisioning and management;;- Experience in infrastructure architecture design;;- Experience in implementing enterprise grade server virtualisation, networking, storage, backup and monitoring platform;;- Experience in implementing security infrastructure and compliance activities such as security risk assessment and audit (SRAA);;- Experience in implementing large scale critical government systems with 7x24, high availability and disaster recovery requirements; and;- Experience in performing quality control of IT services provided by contractor.;;Travelling within HKSARG, such as visiting user departments' offices at remote locations or entry/exit control points, may be required. ;Technical Skills: ;. At least 4 years' experience in Server Virtualisation Technology (SVT); ;. At least 3 years' experience in Network &amp; System Management (NSM); ;. At least 3 years' experience in Oracle RDBMS (ODB); ;. At least 3 years' experience in Infrastructure (INF); ;. 1 year's experience in J2EE Development (JDE) is an advantage; ;. 1 year's experience in Multi-vendor Mission Critical System (MCS) is an advantage; ;. 1 year's experience in Multi-tier System Integration (MSI) is an advantage; ;. 1 year's experience in Unified Modeling Language (UML) is an advantage; ;. 1 year's experience in XML (XML) is an advantage. ;Non-technical Skills: ;. At least 2 years' experience in the management and support of Government systems and services (GSS); ;. At least 2 years' experience in IT service/outsourcing management (OUT); ;. Good spoken English is an advantage. ;- Bachelor's degree/Higher Diploma in Computer Science, IT or equivalent; ;- At least 4 years' post-qualification experience in which at least 2 years' relevant experience in a similar post and in a comparable capacity."</t>
  </si>
  <si>
    <t>Contract Senior Systems Analyst (Bid Ref 53462-1)</t>
  </si>
  <si>
    <t>01 Apr 2025 to 31 Jan 2027 (22 months)</t>
  </si>
  <si>
    <t>Admiralty, Hong Kong</t>
  </si>
  <si>
    <t>"(T26) The post mainly participates in overseeing projects for enhancing the delivery and performance of public works projects and effective operation of the Project Strategy and Governance Office (PSGO) of the Development Bureau. As a Contract Senior Systems Analyst, the candidate will be responsible to assist the assistant secretaries to manage the planning, design, and implementation of digital projects managed by PSGO, such as the Integrated Capital Works Platform (iCWP), Project Surveillance System (PSS), and assisting in the policies in driving digitalisation of public works through promoting and overseeing the implementation of various digital systems for public works projects, such as Digital Works Supervision System (DWSS) and Digital Project Delivery System (DPDS)."</t>
  </si>
  <si>
    <t>"- Serve a contract assignment under InfoTech's headcount, full-time second to serve the DEVB; ;- Provide technical advice to and assist the assistant secretaries of PSGO in the policy formulation in driving digitalisation of public works throughout the project-life cycle, i.e. planning and design, construction and operation and maintenance stages of the public works projects;;- Assist in overseeing the development and implementation of digital systems managed by PSGO, such as the iCWP and PSS;;- Assist in overseeing the implementation of various digital systems in public works projects, such as DWSS and DPDS;;- Assist in the data analysis for the Capital Works Programme;;- Take part in all phases of IT projects including feasibility study, systems analysis and design, procurement and installation of computer systems, programming, implementation, system nursing and maintenance;;- Analyze, design, develop and specify program components of IT systems;;- Coordinate with contractors to deliver the projects and prepare deliverables;;- Provide technical advices, identify problems, and propose remedial actions to ensure minimal impact on the user and application system;;- Involve in requirements collection and clarification, and bridge the communications among end users, development team and vendors;;- Assist in preparing test plans and assist users to conduct user acceptance test;;- Perform quality assurance on contractor&amp;;#8217;s deliverables;;- Manage and coordinate vendor activities and monitor their performance;;- Oversee and monitor the progress of various project activities to meet project schedule and work assignment;;- Oversee the digital systems and website managed by PSGO;;- To perform any other system maintenance and supporting tasks as assigned; and;- To carry out project management duties as designated by the assistant secretaries. ;"</t>
  </si>
  <si>
    <t>"Process the following skills and hands-on experience:;Technical experience:;- Degree in computer subjects or related disciplines;;- Academic qualification or 2 years relevant working experience in statistical analysis;- 8 years or above hands-on experience in IT application development of which 2 years must be in similar post and in comparable capacity;;- Solid experience in System Development, Implementation and Maintenance/Support using HTML5, javascript, Microsoft ASP.NET, .NET development,, and Microsoft SQL Server (MSSQL);;- Solid experience in systems design and analysis in large scale projects;;- Solid experience in Government Cloud Infrastructure Services (GCIS) and Departmental Portal (DP);;- Solid experience in IT security practices, specifically in managing government systems, including conducting Security Risk Assessments and Audit (SRAA) processes.;- Excellent analytical skills with strong data sense, with knowledge in SQL and BI Dashboard;;- At least 18 months of experience in Tableau development and data visualisation and analysis;;- At least 18 months of development and maintenance experience in iCWP, DWSS, DPDS and PSS;;- At least 18 months of experience in e-Government Infrastructure Services (EGIS); ;- 2 years or above hands-on experience on government-related projects is preferred;;- Experience in GIS and BIM is preferable; ;- Experience in system development and implementation using JAVA, PHP, Python, Oracle RDBMS and Oracle e-Business Suite is preferable; and;- Experience in data analytics for capital works programme.;;Non-Technical experience ;- Solid experience in vendor management, project management and quality management;- At least 5 years of experience in work with Government;;- At least 18 months of experience in Government Tendering and Government Procurement/Disposal Procedures (GPD);;- Well-versed in user requirements taking, system analysis and design; and;- Experience in agile system development is preferable ;Technical Skills: ;. At least 8 years' experience in IT Application Development and Management (ADM); ;. At least 8 years' experience in JavaScript Programming (JAP); ;. At least 8 years' experience in MS ASP.NET (MSA); ;. At least 8 years' experience in Microsoft SQL Server (MSS); ;. At least 8 years' experience in .Net Development (NDE); ;. At least 8 years' experience in System Implementation and Maintenance/Support (SIM); ;. At least 5 years' experience in XML (XML); ;. At least 5 years' experience in Multi-tier System Integration (MSI); ;. At least 3 years' experience in business intelligence/data mining (BDM); ;. At least 3 years' experience in batch job monitoring (BJM); ;. At least 3 years' experience in Document Management System (DMS); ;. At least 3 years' experience in Server Virtualisation Technology (SVT); ;. At least 1.5 years' experience in IT Security (ITS); ;. At least 1.5 years' experience in Security Risk Assessment and Audit (SAA); ;. At least 1.5 years' experience in Departmental Portal (DPS); ;. At least 1.5 years' experience in EGIS (EGI); ;. At least 1.5 years' experience in Endpoint Security Solutions (ESS); ;. At least 1 year's experience in Geographic Information System (GIS); ;. At least 1 year's experience in JAVA Programming (JAV); ;. At least 1 year's experience in Oracle RDBMS (ODB); ;. At least 1 year's experience in Oracle e-business suite (OES). ;Non-technical Skills: ;. At least 5 years' experience in work with the Government (GOV); ;. At least 5 years' experience in vendor management (VMG); ;. At least 3 years' experience in project management (PRM); ;. At least 1.5 years' experience in tender preparation and administration (TPA); ;. At least 1.5 years' experience in Government procurement/disposal procedures (GPD); ;. At least 1.5 years' experience in Government tendering procedures (GTP); ;. At least 1.5 years' experience in managing Government IT standards (ITG). ;- Bachelor's degree/Higher Diploma in Computer Science, IT or equivalent; ;- At least 8 years' post-qualification experience in which at least 2 years' relevant experience in a similar post and in a comparable capacity."</t>
  </si>
  <si>
    <t>Contract Systems Analyst (Bid Ref 52602-1)</t>
  </si>
  <si>
    <t>Mainly Customs Headquarters Building in North Point with occasional travel to other C&amp;ED offices</t>
  </si>
  <si>
    <t>"(T26) On-going system maintenance and technical support for an outsourcing IT system, Road Cargo System (ROCARS) of C&amp;ED"</t>
  </si>
  <si>
    <t>"- Serve a contract assignment under InfoTech's headcount, full-time second to serve the C&amp;ED; ;- To provide infrastructure and related technical support for the ROCARS;;- To supervise the contractor to perform trouble shooting in Windows servers, Active Directory, Redhat Linux servers and IBM AIX platform, rectifying and resolving infrastructure and related technical problems when incidents occurred;;- To support provisioning, backup and troubleshooting of virtualized infrastructure;;- To assist in procurement processing, renewal of maintenance contracts and invoice handling;;- To support the network infrastructure, supervise the configuration changes, apply patch and troubleshoot network problems; and;- To support the SQL Server database, and perform hands-on SQL preparation and tuning.;- To perform any other works/tasks as assigned by the supervisor related to the post. ;"</t>
  </si>
  <si>
    <t>"- To have hands-on experience to lead the trouble shooting and rectifying of system and related technical problems when incidents occurred;;- To have experience in monitoring the contractor to perform capacity planning, system improvement and in making recommendation on system-wise aspect;;- Knowledge or experience in configuration of SQL server full-text search, table partitioning and transparent data encryption would be an advantage;;- The candidate is required to provide service outside office hours, e.g. 7 x 24 on-call production support;;- The candidate may be required to work at C&amp;ED remote offices scattered over the territory such as control points for support;;- Integrity record check for the candidate is required and the candidate shall be requested to sign a consent during the recruitment interview.;- Shall comply with all government-wide and C&amp;ED departmental circulars for staff administration and code of conduct. ;Technical Skills: ;. At least 5 years' experience in IBM AIX Unix (IBX); ;. At least 5 years' experience in Linux System Administration (LIN); ;. At least 5 years' experience in Windows Server 2008/2012 (W12); ;. At least 2 years' experience in Microsoft SQL Server (MSS); ;. At least 2 years' experience in Networking (NET). ;Non-technical Skill: ;. Good spoken English is a must. ;- Bachelor's degree/Higher Diploma in Computer Science, IT or equivalent; ;- At least 5 years' post-qualification experience in which at least 4 years' relevant experience in a similar post and in a comparable capacity."</t>
  </si>
  <si>
    <t>Contract Systems Analyst (Bid Ref 53244-1)</t>
  </si>
  <si>
    <t>"- Serve a contract assignment under InfoTech's headcount, full-time second to serve the TRY; ;- Provide technical support for the data centre and office network including physical network, virtualised network (VXLAN), software defined network, spine and leaf architecture, data centre interconnect, virtual private network gateway, load balancer, intrusion detection/prevention system;- Responsible for daily administration, network healthiness monitoring, performance monitoring and problem troubleshooting;- Plan and perform hardware and software upgrades;- Perform performance tuning;- Implement new projects;- Provide technical advice to development teams and computer operation team;- Liaise and coordinate with various parties ;"</t>
  </si>
  <si>
    <t>"- Required to provide first-line / second-line support service on 24x7 basis;- Required to work at department's offices and data centres ;Technical Skills: ;. At least 4 years' experience in CISCO IOS Software &amp; CISCO Products (CIP); ;. At least 4 years' experience in Internet Firewall Technical Support (IFW); ;. At least 4 years' experience in Router Configuration (ROU); ;. At least 2 years' experience in Virtual LAN/LAN Switching (VLS); ;. At least 1 year's experience in Network Design (NDN); ;. 3 years' experience in Internet/ Intranet (INT) is an advantage; ;. 3 years' experience in Ethernet (ETH) is an advantage; ;. 2 years' experience in Border Gateway Protocol (BGP) is an advantage; ;. 1 year's experience in Broadband Network (BNE) is an advantage; ;. 1 year's experience in Intruder Detection/Alert Technology (IDA) is an advantage; ;. 1 year's experience in Intrusion Prevention System (IPS) is an advantage. ;Non-technical Skills: ;. 1 year's experience in work with the Government (GOV) is an advantage; ;. Good written English is an advantage; ;. 1 year's experience in project management (PRM) is an advantage; ;. 1 year's experience in vendor management (VMG) is an advantage. ;- Bachelor's degree/Higher Diploma in Computer Science, IT or equivalent; ;- At least 4 years' post-qualification experience in which at least 1 year's relevant experience in a similar post and in a comparable capacity."</t>
  </si>
  <si>
    <t>Contract Systems Analyst (Bid Ref 53408-1)</t>
  </si>
  <si>
    <t>Contract Systems Analyst (Bid Ref 53391-1)</t>
  </si>
  <si>
    <t>"The successful candidate shall provide application support and maintenance services in the following roles and responsibilities:;- provide professional advice on court proficiency and specialist knowledge of court business processes on the application systems for court case management for Coroner&amp;;#8217;s Court, payment collection for court account office and human resource management;;- provide bug fixes, application maintenance and support tasks;;- provide day-to-day operation and user support for the Judiciary;;- perform impact analysts of application enhancement;;- provide continuous improvements on the application systems; and;- undertake any IT projects as assigned. ;Technical Skills: ;. At least 5 years' experience in IT Application Development and Management (ADM); ;. At least 5 years' experience in Client/Server Application Development (C/S); ;. At least 5 years' experience in PowerBuilder (P/B); ;. 5 years' experience in Oracle RDBMS (ODB) is an advantage; ;. 1 year's experience in Web Services (WSV) is an advantage; ;. 1 year's experience in JAVA Programming (JAV) is an advantage. ;Non-technical Skills: ;. At least 5 years' experience in work with the Government (GOV); ;. 4 years' experience in project management (PRM) is an advantage. ;- Bachelor's degree/Higher Diploma in Computer Science, IT or equivalent; ;- At least 8 years' post-qualification experience in which at least 4 years' relevant experience in a similar post and in a comparable capacity."</t>
  </si>
  <si>
    <t>Contract Systems Analyst (Bid Ref 53461-1)</t>
  </si>
  <si>
    <t>Contract Systems Analyst (Bid Ref 53083-1)</t>
  </si>
  <si>
    <t>"(T26) Enhancement and Maintenance of Web-based Application System"</t>
  </si>
  <si>
    <t>"- Serve a contract assignment under InfoTech's headcount, full-time second to serve the WFSFAAWFAO; ;1. To conduct impact analysis on reported application problems and enhancement items, implementation and maintenance of web-based application on cloud platform;;2. To provide technical support of system administration;;3. To review and update system documentation;;4. To monitor the work performance of programmers;;5. To conduct quality assurance of project deliverables; and;6. To carry out other duties as assigned by the supervisor. ;"</t>
  </si>
  <si>
    <t>"1. Must have solid implementation experience in Java web-based application development using Java Application Frameworks including ZK, Spring and Hibernate;;2. Must possess sound technical knowledge in Oracle 19c or above database;;3. Must have work experience in development of Java web-based application riding on cloud platform;;4. Must have experience in supporting system management for hosting web-based application adopting Java EE application architecture;;5. Must have at least three years of work experience in the Government;;6. Work experience in enhancement and maintenance of IT system related to Government financial assistance scheme is an advantage;;7. Should be a team-player with good communication and interpersonal skills;;8. Should have strong sense of analytical and problem solving skills; and;9. Should be hard-working and self-motivated with positive attitude. ;Technical Skills: ;. At least 6 years' experience in Java Application Framework (e.g. Struts (Apache)) (JAF); ;. At least 6 years' experience in J2EE Development (JDE); ;. At least 3 years' experience in Oracle RDBMS (ODB); ;. At least 2 years' experience in Windows Server 2008/2012 (W12). ;Non-technical Skill: ;. At least 3 years' experience in work with the Government (GOV). ;- Bachelor's degree/Higher Diploma in Computer Science, IT or equivalent; ;- At least 6 years' post-qualification experience in which at least 3 years' relevant experience in a similar post and in a comparable capacity."</t>
  </si>
  <si>
    <t>Contract Senior Systems Analyst (Bid Ref 52809-1)</t>
  </si>
  <si>
    <t>"(T26) To assist the Judiciary in taking forward the design and development work for the implementation of projects under the IT Strategy Plan."</t>
  </si>
  <si>
    <t>"- Serve a contract assignment under InfoTech's headcount, full-time second to serve the Judiciary; ;The candidate will be responsible for the ;- Collaborate across functions to design architecture, deploy new systems, and revamp existing systems. ;- Engage in hands-on development of Java frameworks. ;- Evaluate emerging technologies, tools, and frameworks to support software development activities. ;- Conduct functional requirement analysis, program design, coding, and testing for software applications. ;- Prepare system and program documentation. ;"</t>
  </si>
  <si>
    <t>"Other than the requirements specified in the 'Technical' and 'non-Technical' Requirement Sections below. ;- Bachelor's degree in Computer Science, Information Systems, or a related field. ;- At least 5 years of hands-on development experience in application development using Spring Boot/Spring Framework. ;- Proficient in Java, J2EE, JPA, and REST APIs. ;- Experienced in developing applications with microservices architecture. ;- Hands-on experience with the following technologies: ; - Integrating Keycloak with OAuth2 for microservices ; - Integrating an API gateway with microservices ; - Integrating a WebSocket server with React ; - Integrating an MQ server with microservices ; - Implementing Elasticsearch in a document management system ;- Desire to research and use new technology. ;Technical Skills: ;. At least 5 years' experience in HTML5 (HT5); ;. At least 5 years' experience in Java Application Framework (e.g. Struts (Apache)) (JAF); ;. At least 5 years' experience in JavaScript Programming (JAP); ;. At least 5 years' experience in JAVA Programming (JAV); ;. At least 5 years' experience in J2EE Development (JDE); ;. At least 5 years' experience in Java Servlet Programming (JSP); ;. At least 5 years' experience in Web Services (WSV); ;. At least 5 years' experience in XML (XML). ;Non-technical Skills: ;. Good written English is a must; ;. 1 year's experience in work with the Government (GOV) is an advantage. ;- Bachelor's degree/Higher Diploma in Computer Science, IT or equivalent; ;- At least 6 years' post-qualification experience in which at least 3 years' relevant experience in a similar post and in a comparable capacity."</t>
  </si>
  <si>
    <t>Contract Systems Analyst (Bid Ref 53325-1)</t>
  </si>
  <si>
    <t>"- Serve a contract assignment under InfoTech's headcount, full-time second to serve the Judiciary; ;The candidate would be responsible for the following activities :; (a) analyse user requirements;; (b) develop system analysis &amp; design process deliverables such as flow models and logical data models;; (c) develop programs for the production system;; (d) conduct unit / integrated / loading tests; and; (e) compile system documentation such as user manuals and system manuals. ;"</t>
  </si>
  <si>
    <t>"Other than the requirements specified in the 'Technical' and 'non-Technical' Requirement Sections below, the candidate should preferably possess experience in the completion of a full system development life cycle. ;Technical Skills: ;. At least 3 years' experience in JAVA Programming (JAV); ;. At least 3 years' experience in J2EE Development (JDE); ;. At least 1 year's experience in Web Services (WSV); ;. 1 year's experience in Enterprise Java Beans Development (EJB) is an advantage; ;. 1 year's experience in JavaScript Programming (JAP) is an advantage; ;. 1 year's experience in JavaServer Faces (JSF) (JSF) is an advantage; ;. 1 year's experience in Oracle RDBMS (ODB) is an advantage; ;. 1 year's experience in Structured Query Language (SQL) is an advantage. ;Non-technical Skills: ;. Good written English is an advantage; ;. 1 year's experience in quality assurance (QAS) is an advantage; ;. Good spoken English is an advantage. ;- Bachelor's degree/Higher Diploma in Computer Science, IT or equivalent; ;- At least 4 years' post-qualification experience in which at least 1 year's relevant experience in a similar post and in a comparable capacity."</t>
  </si>
  <si>
    <t>Contract Systems Analyst (Bid Ref 53484-1)</t>
  </si>
  <si>
    <t>Cheung Sha Wan or other locations inside HKSAR as assigned by the Government</t>
  </si>
  <si>
    <t>"(T26) Application and system design, system development, quality assurance, support, documentation and staff supervision"</t>
  </si>
  <si>
    <t>"- Serve a contract assignment under InfoTech's headcount, full-time second to serve the TRY; ;- Provide application and system support on new and existing systems running on Oracle E-Business Suite, SQL Server, Power BI Report Server and JBoss Application server;- Review the technical deliverables from the outsourcing contractor and monitor the system performance;- Perform any other duties related to the system development life cycle ;"</t>
  </si>
  <si>
    <t>"- Solid experience in application design, development and maintenance;- Solid experience in development and support of Oracle E-Business Suite, SQL Server Reporting Services and Power BI;- Hands-on experience in web, Java, and web services design and programming;- Experience in monitoring outsourcing project;- Preferable with experience in design and development of Business Intelligence (BI) solution;- May be required to carry pager and provide system support (on site if necessary) outside office hours ;Technical Skills: ;. At least 2 years' experience in Microsoft SQL Server (MSS); ;. At least 2 years' experience in Oracle RDBMS (ODB); ;. At least 2 years' experience in Oracle e-business suite (OES); ;. At least 2 years' experience in SQL Server Reporting Services (SRS); ;. At least 2 years' experience in Java Application Framework (e.g. Struts (Apache)) (JAF); ;. 2 years' experience in J2EE Development (JDE) is an advantage; ;. 1 year's experience in business intelligence/data mining (BDM) is an advantage. ;Non-technical Skills: ;. At least 2 years' experience in work with the Government (GOV); ;. Good written English is a must; ;. At least 2 years' experience in IT service/outsourcing management (OUT). ;- Bachelor's degree/Higher Diploma in Computer Science, IT or equivalent; ;- At least 4 years' post-qualification experience in which at least 1 year's relevant experience in a similar post and in a comparable capacity."</t>
  </si>
  <si>
    <t>Contract Systems Analyst (Bid Ref 52991-1)</t>
  </si>
  <si>
    <t>"(T26) Provides implementation services for new IT systems and on-going support for existing computer systems of C&amp;ED."</t>
  </si>
  <si>
    <t>"- Serve a contract assignment under InfoTech's headcount, full-time second to serve the C&amp;ED; ;- Supervises subordinates in carrying out development, ongoing maintenance, and application support for C&amp;ED computer systems. ;- Prepares program specifications and leads Contract Application Programmers (CAP) to develop new computer systems, and performs maintenance tasks for C&amp;ED computer systems. ;- Provides support for user acceptance tests of, gives presentations/briefings on, and engages in user training for C&amp;ED computer systems. ;- Prepares system documentation for computer systems, and provides application support during system nursing. ;- Performs any tasks assigned by supervisors. ;"</t>
  </si>
  <si>
    <t>"- Experience in web application programming is preferred; ;- The candidate is required to provide service outside office hours. e.g. 7/24 on-call production support; ;- Travelling to other C&amp;ED offices and land boundary control points for system support may be required; and ;- Integrity record check for the candidate is required and the candidate will be requested to sign a consent form during the recruitment interview. ;- Shall comply with all government-wide and C&amp;ED departmental circulars for staff administration and code of conduct. ;Technical Skills: ;. At least 8 years' experience in JavaScript Programming (JAP); ;. At least 8 years' experience in MS ASP.NET (MSA); ;. At least 8 years' experience in Microsoft SQL Server (MSS); ;. At least 8 years' experience in .Net Development (NDE); ;. At least 2 years' experience in SQL Server Reporting Services (SRS). ;Non-technical Skills: ;. At least 2 years' experience in work with the Government (GOV); ;. Good spoken English is a must; ;. Good written English is a must. ;- Bachelor's degree/Higher Diploma in Computer Science, IT or equivalent; ;- At least 4 years' post-qualification experience in which at least 1 year's relevant experience in a similar post and in a comparable capacity."</t>
  </si>
  <si>
    <t>Contract Systems Analyst (Bid Ref 53357-1)</t>
  </si>
  <si>
    <t>"(T26) Enhancement and Maintenance of Web-based Application Systems and Data Analytics / Business Intelligence Platform"</t>
  </si>
  <si>
    <t>"- Serve a contract assignment under InfoTech's headcount, full-time second to serve the WFSFAAWFAO; ;1. To conduct impact analysis on reported application problems and enhancement items, implementation and maintenance of web-based applications on cloud platform;;2. To enhance and maintain dashboards on data analytics / business intelligence platform;;3. To prepare system documentation;;4. To monitor the work performance of programmers;;5. To conduct quality assurance of project deliverables; and;6. To carry out other duties as assigned by the supervisor. ;"</t>
  </si>
  <si>
    <t>"1. Must have solid implementation experience in Java web-based application development using Java application frameworks including ZK, Spring and Hibernate;;2. Must possess sound technical knowledge in Oracle 19c or above database and SQL;;3. Must have work experience in development of Java web-based application riding on cloud platform;;4. Must have work experience in data analytics / business intelligence tools;;5. Must have work experience in the Government;;6. Experience in supporting system management for hosting web-based application adopting Java EE application architecture is desirable;;7. Business knowledge about the beneficial schemes of the HKSARG is an advantage;;8. Should be a team-player with good communication and interpersonal skills;;9. Should have strong sense of analytical and problem solving skills; and;10. Should be hard-working and self-motivated with positive attitude. ;Technical Skills: ;. At least 3 years' experience in Java Application Framework (e.g. Struts (Apache)) (JAF); ;. At least 3 years' experience in J2EE Development (JDE); ;. At least 3 years' experience in Structured Query Language (SQL); ;. At least 2 years' experience in System Implementation and Maintenance/Support (SIM). ;Non-technical Skill: ;. At least 1 year's experience in work with the Government (GOV). ;- Bachelor's degree/Higher Diploma in Computer Science, IT or equivalent; ;- At least 4 years' post-qualification experience in which at least 2 years' relevant experience in a similar post and in a comparable capacity."</t>
  </si>
  <si>
    <t>Contract Systems Analyst (Bid Ref 53349-1)</t>
  </si>
  <si>
    <t>"(T26) Enhancement and Maintenance of Web-based Application Systems"</t>
  </si>
  <si>
    <t>"- Serve a contract assignment under InfoTech's headcount, full-time second to serve the WFSFAAWFAO; ;1. To conduct impact analysis on reported application problems and enhancement items, implementation and maintenance of web-based applications on cloud platform;;2. To prepare system documentation;;3. To monitor the work performance of programmers;;4. To conduct quality assurance of project deliverables; and;5. To carry out other duties as assigned by the supervisor. ;"</t>
  </si>
  <si>
    <t>"1. Must have solid implementation experience in Java web-based application development using Java application frameworks including Spring Boot and Hibernate;;2. Must have solid implementation experience in JavaScript front-end application development using JavaScript frameworks/libraries such as React, Redux and Semantic UI;;3. Must possess sound technical knowledge in MariaDB and SQL;;4. Must have experience in development of Java application using iAM Smart APIs;;5. Must have work experience in development of Java web-based application riding on cloud platform;;6. Business knowledge about the beneficial schemes of the HKSARG is an advantage;;7. Should be a team-player with good communication and interpersonal skills;;8. Should have strong sense of analytical and problem solving skills; and;9. Should be hard-working and self-motivated with positive attitude. ;Technical Skills: ;. At least 4 years' experience in J2EE Development (JDE); ;. At least 3 years' experience in Structured Query Language (SQL); ;. At least 3 years' experience in Java Application Framework (e.g. Struts (Apache)) (JAF); ;. At least 2 years' experience in Web Services (WSV). ;Non-technical Skill: ;. At least 1 year's experience in work with the Government (GOV). ;- Bachelor's degree/Higher Diploma in Computer Science, IT or equivalent; ;- At least 5 years' post-qualification experience in which at least 2 years' relevant experience in a similar post and in a comparable capacity."</t>
  </si>
  <si>
    <t>Contract Systems Analyst (Bid Ref 53409-1)</t>
  </si>
  <si>
    <t>Contract Systems Analyst (Bid Ref 52762-1)</t>
  </si>
  <si>
    <t>"(T26) Application development and on-going system maintenance"</t>
  </si>
  <si>
    <t>"- Serve a contract assignment under InfoTech's headcount, full-time second to serve the TRY; ;To carry out user requirement study, analysis and design, monitoring and quality assurance for programs developed by programmers, conduct SIT, support UAT and production rollout, prepare documentation, interact with users and other technical support teams, provide user support, etc. for development of new applications, implementation of enhancements and performing on-going maintenance. ;"</t>
  </si>
  <si>
    <t>"(1) Solid experience in design and development of application using JAVA under windows or AIX/DB2 platforms.;(2) Knowledge with Windows server administration, MS SQL database, Python and Government Cloud are a plus. ;(3) Experience in document management system and processing pensions related fringe benefits systems of the civil service is preferred.;(4) Good communication, interpersonal and writing skills.;(5) Successful candidate is required to carry pager/mobile to provide system support (on site if necessary) outside office hours. ;Technical Skills: ;. At least 2 years' experience in DB2 (DB2); ;. At least 2 years' experience in JAVA Programming (JAV); ;. At least 2 years' experience in Structured Query Language (SQL); ;. 1 year's experience in WebSphere Application Server (WAS) is an advantage; ;. 1 year's experience in batch job monitoring (BJM) is an advantage; ;. 1 year's experience in Java Servlet Programming (JSP) is an advantage; ;. 1 year's experience in IBM AIX Unix (IBX) is an advantage. ;Non-technical Skills: ;. At least 1 year's experience in work with the Government (GOV); ;. Good written English is an advantage; ;. 1 year's experience in customer service (CLS) is an advantage. ;- Bachelor's degree/Higher Diploma in Computer Science, IT or equivalent; ;- At least 4 years' post-qualification experience in which at least 1 year's relevant experience in a similar post and in a comparable capacity."</t>
  </si>
  <si>
    <t>Contract Systems Analyst (Bid Ref 53340-1)</t>
  </si>
  <si>
    <t>"- Serve a contract assignment under InfoTech's headcount, full-time second to serve the Judiciary; ; The candidate would be responsible for the following activities :; (a) analyse user requirements;; (b) develop system analysis &amp; design process deliverables such as flow models and logical data models;; (c) develop programs for the production system;; (d) conduct unit / integrated / loading tests; and; (e) compile system documentation such as user manuals and system manuals. ;"</t>
  </si>
  <si>
    <t>"Other than the requirements specified in the 'Technical' and 'non-Technical' Requirement Sections below, the candidate should preferably possess experience in :; (a) completion of a full system development life cycle; and; (b) implementation of court systems or court related systems. ;Technical Skills: ;. At least 3 years' experience in JAVA Programming (JAV); ;. At least 3 years' experience in J2EE Development (JDE); ;. At least 1 year's experience in Web Services (WSV); ;. 1 year's experience in Enterprise Java Beans Development (EJB) is an advantage; ;. 1 year's experience in JavaScript Programming (JAP) is an advantage; ;. 1 year's experience in JavaServer Faces (JSF) (JSF) is an advantage; ;. 1 year's experience in Oracle RDBMS (ODB) is an advantage; ;. 1 year's experience in Structured Query Language (SQL) is an advantage. ;Non-technical Skills: ;. Good written English is an advantage; ;. 1 year's experience in quality assurance (QAS) is an advantage; ;. Good spoken English is an advantage. ;- Bachelor's degree/Higher Diploma in Computer Science, IT or equivalent; ;- At least 4 years' post-qualification experience in which at least 1 year's relevant experience in a similar post and in a comparable capacity."</t>
  </si>
  <si>
    <t>Contract Systems Analyst (Bid Ref 53211-1)</t>
  </si>
  <si>
    <t>"- Serve a contract assignment under InfoTech's headcount, full-time second to serve the WFSFAA-SFO; ;i. On-going support and enhancement of post-secondary schemes in Phase 2 of Integrated Student Financial;Assistance System of WFSFAA-SFO;- To provide on-going maintenance and enhancement of loan activation and business intelligence module- To perform requirement analysis, system design, implementation, testing, performance tuning, training and;maintenance of software applications;- To liaise with users and vendors on requirements, implementation schedules and user support levels;;- To lead developers in the in-house system development and design, to perform quality assurance in the;deliverables;;- To provide technical advice/support to the users and management. ;"</t>
  </si>
  <si>
    <t>"- Have a local degree in IT-related disciplines, or equivalent;;- possess at least 2 years post-qualification application development experience using Java EE, JSF, EJB,;JPA, REST, PL/SQL, with Oracle/MySQL as RDBMS and JBoss/Glassfish as Application Server on Linux/Windows;platform;;- experience in feasibility/technical studies, system analysis and design, application development,;documentation and maintenance;;- possess good customer service, inter-personal and analytical skills;;- be responsible, self-motivated and enthusiastic; and;- work experience with/in government will be an advantage. ;Technical Skills: ;. At least 5 years' experience in JAVA Programming (JAV); ;. At least 5 years' experience in SQL*PLUS/PL/SQL/PRO*C (OPL); ;. At least 2 years' experience in JavaServer Faces (JSF) (JSF); ;. At least 2 years' experience in Enterprise Java Beans Development (EJB); ;. At least 1 year's experience in Oracle RDBMS (ODB); ;. 5 years' experience in UNIX (UNX) is an advantage; ;. 2 years' experience in Web Services (WSV) is an advantage; ;. 2 years' experience in JBoss Application Server (JAS) is an advantage; ;. 1 year's experience in Oracle Database Tuning (ODT) is an advantage; ;. 1 year's experience in Linux System Administration (LIN) is an advantage; ;. 1 year's experience in Oracle Application Server Admin. and Tuning (OAT) is an advantage. ;Non-technical Skill: ;. At least 1 year's experience in work with the Government (GOV). ;- Bachelor's degree/Higher Diploma in Computer Science, IT or equivalent; ;- At least 5 years' post-qualification experience in which at least 1 year's relevant experience in a similar post and in a comparable capacity."</t>
  </si>
  <si>
    <t>Contract Systems Analyst (Bid Ref 53140-1)</t>
  </si>
  <si>
    <t>01 Apr 2025 to 31 Aug 2025 (5 months)</t>
  </si>
  <si>
    <t>"- Minimum 5 years of IT working experience with at least 2 years as Systems Analyst or similar capacity;;- Minimum 2 years solid experience in Java application development such as Spring MVC, Java Programming, J2EE development, SQL, etc.;;- Hands-on experience in JasperReports;;- Hands-on experience in Enterprise Object Storage System;;- Experience in vendor management;;- Strong analytical mind and problem-solving skills;;- Good communication skills and able to work independently; and;- Work experience in government department is preferred ;Technical Skills: ;. At least 3 years' experience in Java Application Framework (e.g. Struts (Apache)) (JAF); ;. At least 3 years' experience in JBoss Application Server (JAS); ;. At least 3 years' experience in JAVA Programming (JAV); ;. At least 3 years' experience in J2EE Development (JDE); ;. At least 3 years' experience in Java Servlet Programming (JSP); ;. At least 3 years' experience in Oracle RDBMS (ODB); ;. At least 3 years' experience in Structured Query Language (SQL). ;Non-technical Skill: ;. 1 year's experience in work with the Government (GOV) is an advantage. ;- Bachelor's degree/Higher Diploma in Computer Science, IT or equivalent; ;- At least 5 years' post-qualification experience in which at least 2 years' relevant experience in a similar post and in a comparable capacity."</t>
  </si>
  <si>
    <t>Contract Systems Analyst (Bid Ref 52823-1)</t>
  </si>
  <si>
    <t>Yau Ma Tei</t>
  </si>
  <si>
    <t>"(T26) Outsourced development and maintenance project for TACO &amp; B&amp;C"</t>
  </si>
  <si>
    <t>"- Serve a contract assignment under InfoTech's headcount, full-time second to serve the DH; ;1. Monitor and assist Contractor to carry out system analysis, design, development, testing, deployment, nursing, maintenance and documentation; ;2. Monitor and troubleshoot the application and performance issues; ;3. Review and ensure all deliverables from the contractor are comply with relevant government standards and guidelines; ;4. Prepare and conduct system testing and user acceptance; ;5. Provide training and second tier helpdesk support to application users; and ;6. Any other task assigned by DH. ;"</t>
  </si>
  <si>
    <t>"1. At least six years' post-qualification IT experience of which four years' must be in similar post and comparable capacity; ;2. At least two years' proven experience in supporting enforcement related information system in the Government; ;3. At least four years' proven experience in supporting data exchange interface between different Government information systems; and ;5. Familiar with the Government's Infrastructure, IT standards and Guidelines, Procurement Procedures, and Security Guidelines. ;Technical Skills: ;. At least 5 years' experience in Disaster Recovery Planning (DRP); ;. At least 5 years' experience in PRINCE (PRE); ;. At least 5 years' experience in System Implementation and Maintenance/Support (SIM); ;. 5 years' experience in XML (XML) is an advantage; ;. 5 years' experience in IT Security (ITS) is an advantage; ;. 5 years' experience in Microsoft SQL Server (MSS) is an advantage. ;Non-technical Skills: ;. At least 5 years' experience in work with the Government (GOV); ;. At least 5 years' experience in IT procurement (PRO); ;. 5 years' experience in vendor management (VMG) is an advantage; ;. 5 years' experience in Government tendering procedures (GTP) is an advantage; ;. Good coordination skills is an advantage. ;- Bachelor's degree/Higher Diploma in Computer Science, IT or equivalent; ;- At least 6 years' post-qualification experience in which at least 4 years' relevant experience in a similar post and in a comparable capacity."</t>
  </si>
  <si>
    <t>Contract Systems Analyst (Bid Ref 53312-1)</t>
  </si>
  <si>
    <t>"(T26) To assist the Judiciary in implementing projects under the IT Strategy Plan as to improve access to justice for the benefits of all stakeholders."</t>
  </si>
  <si>
    <t>"- Serve a contract assignment under InfoTech's headcount, full-time second to serve the Judiciary; ; The candidate would be responsible for the following activities:; a) analyse user requirements; b) compile system analysis &amp; design deliverables including process flow diagrams, data model diagrams, etc.; c) develop programs according to the agreed system analysis design; d) collaborate with other supporting teams as to setup and configure testing and production environments; e) conduct integration and loading tests for the developed programs; f) assist the conduction of acceptance tests by end users; g) compile relevant system documentation after user acceptance; h) any other necessary activities ;"</t>
  </si>
  <si>
    <t>"Other than the requirements specified in the Technical and Non-Technical Requirement Sections below, the candidate should preferably process experience in:; a) completion of a full system development life cycle; b) implementation of court systems or court related systems ;Technical Skills: ;. At least 2 years' experience in Multi-tier System Integration (MSI); ;. At least 2 years' experience in Structured Query Language (SQL); ;. At least 1 year's experience in PowerBuilder (P/B); ;. At least 1 year's experience in JAVA Programming (JAV); ;. 2 years' experience in Oracle RDBMS (ODB) is an advantage; ;. 2 years' experience in XML (XML) is an advantage; ;. 1 year's experience in Chinese Computing Standards, eg.HKSCS,Big5,Unicode (CCS) is an advantage; ;. 1 year's experience in J2EE Development (JDE) is an advantage. ;Non-technical Skills: ;. Good written English is a must; ;. At least 1 year's experience in quality assurance (QAS); ;. 1 year's experience in Business Process Modeling (BPM) is an advantage; ;. Good coordination skills is an advantage; ;. 1 year's experience in work with the Government (GOV) is an advantage; ;. Good spoken English is an advantage. ;- Bachelor's degree/Higher Diploma in Computer Science, IT or equivalent; ;- At least 4 years' post-qualification experience in which at least 2 years' relevant experience in a similar post and in a comparable capacity."</t>
  </si>
  <si>
    <t>Contract Senior Systems Analyst (Bid Ref 53313-1)</t>
  </si>
  <si>
    <t>"- Serve a contract assignment under InfoTech's headcount, full-time second to serve the Judiciary; ;The candidate would be responsible for leading a small team to conduct the following activities :;(a) analyse user requirements;(b) develop process flow models, logical data models and other system analysis &amp; design deliverables;(c) assist to develop proof of concept prototypes with latest technologies;(d) assist to develop programs for the production system;(e) conduct integrated/loading tests;(f) compile system documentation such as user manuals and system manuals;(g) perform quality check on deliverables developed by other project team members / vendors;(h) any other necessary activities ;"</t>
  </si>
  <si>
    <t>"Other than the requirements specified in the 'Technical' and 'non-Technical' Requirement Sections below, the candidate should preferably possess experience in :;(a) completion of a full system development cycle;(b) implementation of court systems or court related systems ;Technical Skills: ;. At least 4 years' experience in J2EE Development (JDE); ;. At least 3 years' experience in Multi-tier System Integration (MSI); ;. At least 3 years' experience in IT Application Development and Management (ADM); ;. At least 3 years' experience in Java Application Framework (e.g. Struts (Apache)) (JAF); ;. At least 3 years' experience in Object-oriented Analysis and Design (OOA); ;. 3 years' experience in SSADM (SDM) is an advantage; ;. 3 years' experience in Structured Query Language (SQL) is an advantage; ;. 3 years' experience in Unified Modeling Language (UML) is an advantage; ;. 3 years' experience in XML (XML) is an advantage; ;. 3 years' experience in JBoss Application Server (JAS) is an advantage; ;. 3 years' experience in Data Modeling (DMO) is an advantage; ;. 3 years' experience in Enterprise Java Beans Development (EJB) is an advantage; ;. 3 years' experience in Oracle RDBMS (ODB) is an advantage; ;. 3 years' experience in Java Servlet Programming (JSP) is an advantage. ;Non-technical Skills: ;. At least 1 year's experience in work with the Government (GOV); ;. 3 years' experience in Government procurement/disposal procedures (GPD) is an advantage; ;. 3 years' experience in conducting IT training/briefing (ITT) is an advantage; ;. Good spoken English is an advantage; ;. 3 years' experience in managing Government projects (MGP) is an advantage; ;. Good written English is an advantage; ;. 3 years' experience in quality assurance (QAS) is an advantage; ;. 3 years' experience in Business Process Re-engineering (BPE) is an advantage; ;. 3 years' experience in Business Process Modeling (BPM) is an advantage; ;. Good coordination skills is an advantage; ;. 3 years' experience in customer relations (ECR) is an advantage. ;- Bachelor's degree/Higher Diploma in Computer Science, IT or equivalent; ;- At least 6 years' post-qualification experience in which at least 3 years' relevant experience in a similar post and in a comparable capacity."</t>
  </si>
  <si>
    <t>Contract Systems Analyst (Bid Ref 53135-1)</t>
  </si>
  <si>
    <t>"(T26) 1. To provide post-implementation support, maintenance and enhancement of various data collection systems (i.e. Survey Utility System, Computer Aided Telephone Interviewing System and etc.); and;2. To provide day-to-day maintenance and administration of the IT systems and services."</t>
  </si>
  <si>
    <t>"- Serve a contract assignment under InfoTech's headcount, full-time second to serve the C&amp;SD; ;1. To assist in monitoring the systems/services and progress of post-implementation support and maintenance activities to ensure that these activities are completed according to the plans in meeting the requirements;;2. To team up with the in-house IT staff in managing various assignments, including but not limited to, collecting user requirements and making system design, performing development, testing/UAT support activities, as well as deploying system changes to production systems; ;3. Coordinate all relevant parties and vendors for service delivery, ensure a smooth migration and rollout;;4. To follow-up on recommendations provided by Security Risk Assessment and Audit (SRAA) contractor;;5. To maintain, enhance and provide technical support for the Survey Utility System and Computer Aided Telephone Interviewing System;;6. To provide support services for web applications using Microsoft SQL Server, .Net, RESTful API, UNICOM data collection solution, JavaScript, etc.;;7. To provide technical advice for system enhancement and development;;8. To undertake any other duties as directed by senior officers; ;"</t>
  </si>
  <si>
    <t>"1. The candidate shall have knowledge and possess at least five (5) years working experience in system design and development;;2. The candidate shall have knowledge and possess at least four (4) years working experience in administration, maintenance and support of statistical data collection system(s) and telephone interview system(s) with over 300 internal users and multiple number of sites; ;3. The candidates shall be aware that the job duties involve working in various site locations in Hong Kong to conduct the network support and work on weekends/public holidays during network maintenance periods;;4. The candidates shall possess at least four (4) years solid working experience in system maintenance/development related to the following areas:;- Visual Studio .NET application programming;;- Microsoft SQL Server database;;- Web application development;;- JavaScript;;- HTML, Internet/Intranet, XML; and;- UNICOM data collection solution;;5. Solid working experience in project management, vendor management, IT architecture design, business analysis is highly preferable;;6. Project experience in call centre, voice over IP, online questionnaire related projects and/or DevOps is highly preferable;;7. Good written English is a must;;8. Interview will be conducted in both Cantonese and English; and;9. Written test may be required during the interview. ;Technical Skills: ;. At least 5 years' experience in IT Application Development and Management (ADM); ;. At least 5 years' experience in MS ASP.NET (MSA); ;. At least 4 years' experience in Web Programming (WEB); ;. At least 3 years' experience in JavaScript Programming (JAP); ;. 3 years' experience in Project Management Professional (PMP) (PMP) is an advantage; ;. 1 year's experience in VBA (VBA) is an advantage. ;Non-technical Skills: ;. At least 5 years' experience in work with the Government (GOV); ;. At least 5 years' experience in IT service/outsourcing management (OUT); ;. At least 3 years' experience in Government procurement/disposal procedures (GPD); ;. 2 years' experience in IT procurement (PRO) is an advantage. ;- Bachelor's degree/Higher Diploma in Computer Science, IT or equivalent; ;- At least 6 years' post-qualification experience in which at least 4 years' relevant experience in a similar post and in a comparable capacity."</t>
  </si>
  <si>
    <t>Contract Systems Analyst (Bid Ref 53315-1)</t>
  </si>
  <si>
    <t>Contract Systems Analyst (Bid Ref 52376-2)</t>
  </si>
  <si>
    <t>10 Mar 2025 to 31 Mar 2026 (12 months)</t>
  </si>
  <si>
    <t>"(T26) IT support for maintenance and enhancement of eHealth+ of Health Bureau"</t>
  </si>
  <si>
    <t>"- Serve a contract assignment under InfoTech's headcount, full-time second to serve the HHB; ;Main Duties and Responsibilities: ;1. To provide support for electronic health record data sharing developments and enhancements from healthcare providers and/or healthcare professionals; ;2. To prepare and provide assistance to eHealth+ related meetings such as Working Group on Data and Information Standard (WG-IS), Technical Task Force (TTF) meetings, etc; ;3. To provide assistance in technical review on system enhancements and newly added system features/ functions; ;4. To liaise with Hospital Authority (HA), Department of Health (DH), Digital Policy Office (DPO), IT service contractors and other healthcare providers or professionals for the maintenance of management reports, new function and enhancement implementations; ;5. To prepare and review eHeatlh+ related documents and generate reports and/or summary to management; ;6. To provide technical support in service delivery and operations of eHealth+ such as inventory management, connectathon preparation; and ;7. To provide technical support to healthcare professionals and providers for eHealth+ including data compliance test. ;"</t>
  </si>
  <si>
    <t>"It is required to have professional knowledge and solid experience in IT planning and IT operational management of large-scale application, working experience with Governments projects and good English &amp; Chinese communication and writing skills. Work experience in vendor management is also preferable. ;Technical Skills: ;. At least 4 years' experience in IT Operational Management (OPM); ;. At least 3 years' experience in System Implementation and Maintenance/Support (SIM); ;. At least 3 years' experience in IT Planning (ITP). ;Non-technical Skills: ;. At least 4 years' experience in Clinical Related Information System (CRS); ;. At least 3 years' experience in work with the Government (GOV); ;. 2 years' experience in vendor management (VMG) is an advantage. ;- Bachelor's degree/Higher Diploma in Computer Science, IT or equivalent; ;- At least 4 years' post-qualification experience in which at least 1 year's relevant experience in a similar post and in a comparable capacity."</t>
  </si>
  <si>
    <t>Contract Systems Analyst (Bid Ref 52623-1)</t>
  </si>
  <si>
    <t>Cheung Sha Wan</t>
  </si>
  <si>
    <t>"(T26) User support, project management, co-ordination and monitoring for outsourced system implementation."</t>
  </si>
  <si>
    <t>"- Serve a contract assignment under InfoTech's headcount, full-time second to serve the AFCD; ;Duties of the staff include:;1. To assist in project management and administrative matters such as progress report, project expenditure control, tender preparation, tender evaluation, contractor's performance monitoring and risk assessment etc;;2. To coordinate related activities in IT project lifecycle including procurement, user requirement study, site preparation, system installation, data conversion, user acceptance and training;;3. To liaise with related users, contractors and other support teams for project activities;;4. To provide IT support and advice related to IT systems;;5. To conduct system and user acceptance testing and recommend acceptance; and;6. To carry out any other duties as assigned by the supervisor. ;"</t>
  </si>
  <si>
    <t>"The staff will be responsible for user support and managing multiple outsourced project implementations. He / she should have experience in project management and control, co-ordination, monitoring outsourced project, vendor management as well as project deliverable quality assurance. The staff is required to have at least 2 years of past working experience in the bureaux or departments of Hong Kong Government.;;The staff is required to have solid experience in all of the followings:;a) Application development, implementation and maintenance;;b) Outsourcing or contract management. ;Technical Skills: ;. At least 3 years' experience in Electronic Form (EFM); ;. At least 3 years' experience in Mobile / Wireless Communication (MWC); ;. At least 2 years' experience in Electronic Service Delivery (ESD); ;. At least 1 year's experience in Geographic Information System (GIS); ;. At least 1 year's experience in e-Leave (ELE). ;Non-technical Skills: ;. At least 2 years' experience in contract administration (CON); ;. At least 2 years' experience in work with the Government (GOV); ;. At least 2 years' experience in vendor management (VMG); ;. At least 1 year's experience in tender preparation and administration (TPA). ;- Bachelor's degree/Higher Diploma in Computer Science, IT or equivalent; ;- At least 7 years' post-qualification experience in which at least 4 years' relevant experience in a similar post and in a comparable capacity."</t>
  </si>
  <si>
    <t>Contract Systems Analyst (Bid Ref 53354-1)</t>
  </si>
  <si>
    <t>"- Serve a contract assignment under InfoTech's headcount, full-time second to serve the WFSFAAWFAO; ;1. To conduct impact analysis on reported application problems and enhancement items, design and programming for implementation and maintenance of web-based application which is running on cloud platform;;2. To review and update system documentation;;3. To monitor the work performance of programmers;;4. To conduct quality assurance of project deliverables; and;5. To carry out other duties as assigned by the supervisor. ;"</t>
  </si>
  <si>
    <t>"1. Must have solid implementation experience in design and programming of Java web-based application development using Java application frameworks including ZK, Spring and Hibernate;;2. Must have solid work experience in Oracle 19c or above database;;3. Must possess sound technical knowledge in automation testing tool for web application, preferably Sahi;;4. Must have at least two years of work experience in the Government;;5. Work experience in enhancement and maintenance of IT system related to Government financial assistance scheme is an advantage;;6. Should be a team-player with good communication and interpersonal skills;;7. Should have strong sense of analytical and problem solving skills; and;8. Should be hard-working and self-motivated with positive attitude. ;Technical Skills: ;. At least 5 years' experience in Java Application Framework (e.g. Struts (Apache)) (JAF); ;. At least 5 years' experience in JavaScript Programming (JAP); ;. At least 5 years' experience in J2EE Development (JDE); ;. At least 3 years' experience in Oracle RDBMS (ODB). ;Non-technical Skill: ;. At least 2 years' experience in work with the Government (GOV). ;- Bachelor's degree/Higher Diploma in Computer Science, IT or equivalent; ;- At least 6 years' post-qualification experience in which at least 3 years' relevant experience in a similar post and in a comparable capacity."</t>
  </si>
  <si>
    <t>Contract Systems Analyst (Bid Ref 53332-1)</t>
  </si>
  <si>
    <t>"(T26) (a) Technical support and maintenance, quality assurance on existing application systems.; (b) Technical advisory on the architecture of existing application systems and the facilitation for the migration to revamp application systems under the Information Technology Strategy Plan (ITSP).; (c) All related activities in the system development life cycle including user requirement collection, system analysis and design, development and system tests for new application systems.; (d) Project management on the IT projects."</t>
  </si>
  <si>
    <t>"- Serve a contract assignment under InfoTech's headcount, full-time second to serve the Judiciary; ;The Judiciary has around 180 courts spanning over 12 court buildings. More than 50 application systems were implemented in the Judiciary to support its daily operations. These application systems cover in-house applications for different court levels, office automation utilities such as e-mail, Internet access, websites as well as government wide application applications (such as e-Leave, e-Payroll, Departmental Portal, etc.).;Existing application systems can be broadly classified into two categories, namely (a) two-tier client/server based application and (b) web based application systems. All two-tier client/server-based applications in the Judiciary were developed using Sybases PowerBuilder version 6.5 and Oracle database version 9 or above. The web-based applications were developed in compliance with Java Platform Enterprise Edition architecture with Internet Explorer 11 being the required client browsers. Starting from 2014, the Judiciary has been undergoing the implementation of the ITSP, where existing application systems will gradually be revamped to new application systems with reviewed business requirements and new technology.;The successful candidate shall provide application support and maintenance services and also the following roles and responsibilities:; a. To provide professional advice on court proficiency and specialist knowledge of court business processes on the application systems for operations for jury office with SMS notification functions, court case management and court case information display.; b. To provide bug fixes, application maintenance and support tasks.; c. To provide day-to-day operation and user support for the Judiciary.; d. To perform impact analysts of application enhancement.; e. To supervise and monitor the quality of work delivered by team members.; f. To provide continuous improvements on the application systems.; g. To undertake any IT projects as assigned. ;"</t>
  </si>
  <si>
    <t>"The Skill and Experience as stated in the list below. ;Technical Skills: ;. At least 5 years' experience in IT Application Development and Management (ADM); ;. At least 5 years' experience in Client/Server Application Development (C/S); ;. At least 5 years' experience in PowerBuilder (P/B); ;. 5 years' experience in Oracle RDBMS (ODB) is an advantage; ;. 1 year's experience in Web Services (WSV) is an advantage; ;. 1 year's experience in JAVA Programming (JAV) is an advantage. ;Non-technical Skills: ;. At least 5 years' experience in work with the Government (GOV); ;. 4 years' experience in project management (PRM) is an advantage. ;- Bachelor's degree/Higher Diploma in Computer Science, IT or equivalent; ;- At least 8 years' post-qualification experience in which at least 4 years' relevant experience in a similar post and in a comparable capacity."</t>
  </si>
  <si>
    <t>Contract Systems Analyst (Bid Ref 53456-1)</t>
  </si>
  <si>
    <t>"(T26) Application and system design, implementation, quality assurance, support, documentation and staff supervision"</t>
  </si>
  <si>
    <t>"- Serve a contract assignment under InfoTech's headcount, full-time second to serve the TRY; ;- Carry out application analysis and design, quality assurance, testing and rollout for system developments and enhancements of systems of the Treasury;- Provide application and system support on new and existing systems running on Linux / AIX / Oracle / Java / JBoss and other packages;- Lead programmers to develop / amend programs and support User Acceptance Test;- Perform any other duties related to the system development life cycle ;"</t>
  </si>
  <si>
    <t>"- Possess solid experience in web, web frameworks (including React), web services design, Java and programming;- Possess solid experience in Oracle database administration, deploying / supporting Oracle EBS and JBoss application;- Preferable with development and system support experience on Linux, AIX and MariaDB;- May be required to carry mobile phone and provide support system support (on site if necessary) outside office hours ;Technical Skills: ;. At least 3 years' experience in Java Application Framework (e.g. Struts (Apache)) (JAF); ;. At least 3 years' experience in JAVA Programming (JAV); ;. At least 3 years' experience in J2EE Development (JDE); ;. At least 3 years' experience in Oracle RDBMS (ODB); ;. 1 year's experience in Structured Query Language (SQL) is an advantage; ;. 1 year's experience in Unix/Linux Shell Scripting (ULS) is an advantage; ;. 1 year's experience in IBM AIX Unix (IBX) is an advantage. ;Non-technical Skills: ;. At least 2 years' experience in work with the Government (GOV); ;. Good written English is a must. ;- Bachelor's degree/Higher Diploma in Computer Science, IT or equivalent; ;- At least 4 years' post-qualification experience in which at least 1 year's relevant experience in a similar post and in a comparable capacity."</t>
  </si>
  <si>
    <t>Contract Senior Systems Analyst (Bid Ref 52374-1)</t>
  </si>
  <si>
    <t>"(T26) IT support for implementation of eHealth+ of Health Bureau"</t>
  </si>
  <si>
    <t>"- Serve a contract assignment under InfoTech's headcount, full-time second to serve the HHB; ;Main Duties and Responsibilities:;1. To provide technical support in service implementation of several strategy goals in eHealth+, such as data upload from Department of Health (DH) / Hospital Authority (HA) and other healthcare providers or professionals; ;2. To support the electronic health record data domain development and deployment including but not limited to radiology images or reports, vital signs and other related domains;;3. To conduct technical review and provide technical advice on electronic health record standards, system enhancements and newly added system features / functions;;4. To liaise with Hospital Authority (HA), Department of Health (DH), Digital Policy Office (DPO), IT service contractors and other healthcare providers or professionals for support system development, maintenance and enhancements of eHealth+; ;5. To develop test plans, conduct system testing and ensure adherence to quality standards and regulations for functions and services in eHealth+;;6. To prepare, consolidate and maintain system documentation and generate reports on system performance, progress monitoring to the Infrastructure Development Unit and management; and ;7. To provide support in the meeting and discussions related to eHealth+ development. ;"</t>
  </si>
  <si>
    <t>"It is required to have professional knowledge and solid experience in IT application development and management of large-scale application, software application testing of large-scale application, working experience with Governments projects and good English &amp; Chinese communication and writing skills. ;Technical Skills: ;. At least 4 years' experience in IT Application Development and Management (ADM); ;. At least 4 years' experience in IT Planning (ITP); ;. 2 years' experience in Project Management Professional (PMP) (PMP) is an advantage; ;. 2 years' experience in Web Services (WSV) is an advantage. ;Non-technical Skills: ;. At least 4 years' experience in Clinical Related Information System (CRS); ;. At least 4 years' experience in work with the Government (GOV); ;. At least 4 years' experience in software testing (STM); ;. At least 4 years' experience in vendor management (VMG). ;- Bachelor's degree/Higher Diploma in Computer Science, IT or equivalent; ;- At least 6 years' post-qualification experience in which at least 2 years' relevant experience in a similar post and in a comparable capacity."</t>
  </si>
  <si>
    <t>Contract Systems Analyst (Bid Ref 52609-1)</t>
  </si>
  <si>
    <t>17 Mar 2025 to 16 Mar 2026 (12 months)</t>
  </si>
  <si>
    <t>Cyberport</t>
  </si>
  <si>
    <t>"(T26) Implementation of enhancement and maintenance for the Consented Data Exchange Gateway (CDEG) to ;(a) support the exchange of personal and sensitive data among B/Ds to facilitate more effective application processing of e-government services;;(b) support exchange data with the Commercial Data Interchange (CDI) of the Hong Kong Monetary Authority (HKMA) or systems of other organisations with consent given by data subjects for such exchange; and;(c) improve CDEG's resilience and reliability."</t>
  </si>
  <si>
    <t>"- Serve a contract assignment under InfoTech's headcount, full-time second to serve the DPO; ;- To conduct requirement study, system architectural design, application design, system development, system testing and user acceptance for CDEG enhancements and for integration with other systems;- To liaise with B/Ds or organisations, e.g., B/Ds, HKMA, adopting CDEG and assist them to develop Application Programming Interface (API) for integration with CDEG and data interchange;- To provide support to the CDEG production including but not limited to troubleshooting to production issues, monitoring the system stability, production rollout, nursing, and etc.;- To review CDEG vendors' deliverables, and assist internal project manager to coordinate and monitor project related activities;- To provide technical direction for the team in developing and maintaining CDEG;- To perform any other work as assigned by the supervisor ;"</t>
  </si>
  <si>
    <t>"- At least 3 years working experience in Java program and web application development using Java Enterprise Edition (Java EE), web service, MariaDB or equivalent, and etc. ;- At least 2 years working experience in linux system administration;- At least 2 years working experience in System Analysis and Design ;- At least 1 year working experience in container based technology, such as Kubernetes or Red Hat OpenShift;- Preferably with experience in Hyperledger Fabric for developing blockchain-based applications and API Management Application;- Experience and skills in managing application development projects;- Candidate should have good command of spoken Cantonese and good command of spoken and writing skill in English ;Technical Skills: ;. At least 3 years' experience in System Implementation and Maintenance/Support (SIM); ;. At least 3 years' experience in Structured Query Language (SQL); ;. At least 3 years' experience in Web Programming (WEB); ;. At least 3 years' experience in Web Services (WSV); ;. At least 3 years' experience in JAVA Programming (JAV); ;. At least 2 years' experience in Linux System Administration (LIN); ;. 1 year's experience in Cryptography (CRY) is an advantage. ;Non-technical Skills: ;. 1 year's experience in work with the Government (GOV) is an advantage; ;. 1 year's experience in the management and support of Government systems and services (GSS) is an advantage; ;. 1 year's experience in managing Government projects (MGP) is an advantage. ;- Bachelor's degree/Higher Diploma in Computer Science, IT or equivalent; ;- At least 4 years' post-qualification experience in which at least 1 year's relevant experience in a similar post and in a comparable capacity."</t>
  </si>
  <si>
    <t>Contract Systems Analyst (Bid Ref 53491-1)</t>
  </si>
  <si>
    <t>02 May 2025 to 30 Apr 2026 (11 months)</t>
  </si>
  <si>
    <t>"(T26) Support project management of various IT projects under Statistical Processing Systems Branch (SPSB) and provide application development, maintenance as well as end-user support for various IT systems for C&amp;SD."</t>
  </si>
  <si>
    <t>"- Serve a contract assignment under InfoTech's headcount, full-time second to serve the C&amp;SD; ;1. To provide maintenance and security protection support on Knowledge Management Support Services (KMSS), Electronic Recordkeeping System (ERKS), Online Inventory System (OIS), Curtain E-locker and other IT applications under SPSB.;2. To assist in managing ongoing IT projects under SPSB.;3. To assist the internal project manager in evaluating the technical solution submitted by external contractors and managing the implementation of Metadata Management System.;4. To assist internal project manager to perform IT security related tasks.;5. To provide end-user support for various C&amp;SD IT application systems. ;6. To perform any other duties as required. ;"</t>
  </si>
  <si>
    <t>"1. Project experience in HKSAR Government as system analyst performing the system analysis and design tasks.;2. Project experience in Visual Studio .Net programming.;3. Working experience in Web application development.;4. Working experience in implementing IT security measures.;5. Working experience in Windows/Unix/Linux server administration. ;Technical Skills: ;. At least 3 years' experience in Microsoft SQL Server (MSS); ;. At least 3 years' experience in SSADM (SDM); ;. At least 3 years' experience in Visual Studio. Net (VSN); ;. At least 3 years' experience in Web Programming (WEB); ;. At least 1 year's experience in Experience in C# programming (C#P); ;. At least 1 year's experience in IT Security (ITS); ;. At least 1 year's experience in JAVA Programming (JAV); ;. At least 1 year's experience in Linux System Administration (LIN); ;. 2 years' experience in Data Warehouse (DWH) is an advantage; ;. 2 years' experience in business intelligence/data mining (BDM) is an advantage; ;. 1 year's experience in Visual Foxpro (VFP) is an advantage; ;. 1 year's experience in Project Management Professional (PMP) (PMP) is an advantage; ;. 1 year's experience in PRINCE (PRE) is an advantage; ;. 1 year's experience in SAS (SAS) is an advantage. ;Non-technical Skills: ;. At least 2 years' experience in work with the Government (GOV); ;. At least 2 years' experience in managing Government projects (MGP); ;. 2 years' experience in Government procurement/disposal procedures (GPD) is an advantage; ;. 2 years' experience in IT procurement (PRO) is an advantage; ;. 1 year's experience in IT service/outsourcing management (OUT) is an advantage. ;- Bachelor's degree/Higher Diploma in Computer Science, IT or equivalent; ;- At least 4 years' post-qualification experience in which at least 1 year's relevant experience in a similar post and in a comparable capacity."</t>
  </si>
  <si>
    <t>Contract Systems Analyst (Bid Ref 53401-1)</t>
  </si>
  <si>
    <t>"(T26) To assist the Judiciary in the implementation of new IT infrastructures under the Judiciary IT Strategy Plan; the day-to-day maintenance and administration of the IT infrastructure and its services including network, server and system monitoring services."</t>
  </si>
  <si>
    <t>"- Serve a contract assignment under InfoTech's headcount, full-time second to serve the Judiciary; ;The successful candidate is required to provide on-going support as well as implementation support for enhancing the server, portal and IT security infrastructure based on latest technology and requirements. He/She shall:;;a. oversee the Judiciary servers, portals and IT security systems to maintain a stable and flexible system environment on which the IT development of the Judiciary can be accommodated;;b. be responsible for performing security planning, implementation and monitoring to protect the integrity, confidentiality and availability of the Judiciary systems and data; ;c. work with other team members led by a Project Manager in charge of the infrastructure support services; ;d. monitor the healthiness of the servers and systems;;e. handle incidents and problems, conduct maintenance updates, prepare documentations and provide support to users of the IT infrastructure including end-users and other IT staff; ;e. maintain and keep up-to-dated a complete inventory of all hardware and software located within the Judiciary premises;;f. provide support to the development and implementation as well as maintenance of the new infrastructure after implementation. ;"</t>
  </si>
  <si>
    <t>"The candidate shall have knowledge and experience in administration, maintenance and support of servers, virtualization technologies, departmental portals, and other IT infrastructural systems (e.g. firewall, remote access systems and directirues). He/She shall possess the skill and experience as stated in the technical and non-technical skill lists below. ;Technical Skills: ;. At least 6 years' experience in Microsoft Active Directory Administration (ADA); ;. At least 6 years' experience in Anti-Virus Technology (AVT); ;. At least 6 years' experience in Endpoint Security Solutions (ESS); ;. 4 years' experience in Intruder Detection/Alert Technology (IDA) is an advantage; ;. 4 years' experience in IT Security (ITS) is an advantage; ;. 4 years' experience in Microsoft SQL Server (MSS) is an advantage; ;. 4 years' experience in Public Key Infrastructure (PKI) is an advantage; ;. 4 years' experience in Remote Access Server (RAS) is an advantage; ;. 4 years' experience in Virtual Private Network (VPN) is an advantage. ;Non-technical Skills: ;. 4 years' experience in project management (PRM) is an advantage; ;. 3 years' experience in software testing (STM) is an advantage; ;. 3 years' experience in the support of Certification Authority system (CAS) is an advantage. ;- Bachelor's degree/Higher Diploma in Computer Science, IT or equivalent; ;- At least 4 years' post-qualification experience in which at least 2 years' relevant experience in a similar post and in a comparable capacity."</t>
  </si>
  <si>
    <t>Contract Systems Analyst (Bid Ref 53481-1)</t>
  </si>
  <si>
    <t>"(T26) Application and system design, system development, system testing, quality assurance, support, documentation and staff supervision"</t>
  </si>
  <si>
    <t>"- Serve a contract assignment under InfoTech's headcount, full-time second to serve the TRY; ;- Carry out system analysis and design, development, quality assurance, testing, support UAT and prepare documentation of new applications and implementation of enhancements;- Provide application and system support on web applications running on Java application servers;- Perform any other duties related to the system development life cycle ;"</t>
  </si>
  <si>
    <t>"- Solid experience in web, Java, Java application frameworks (including Spring) and J2EE application development ;- Solid experience in application design, development and maintenance;- Experience on website development with responsive web design and web accessibility feature;- Experience in supporting applications under GCIS PaaS (EGIS);- Experience on system support of Java Application Servers ;- May be required to carry pager and provide system support (on site if necessary) outside office hours ;Technical Skills: ;. At least 2 years' experience in EGIS (EGI); ;. At least 2 years' experience in Java Application Framework (e.g. Struts (Apache)) (JAF); ;. At least 2 years' experience in JBoss Application Server (JAS); ;. At least 2 years' experience in J2EE Development (JDE); ;. At least 2 years' experience in Web Programming (WEB); ;. 2 years' experience in Oracle RDBMS (ODB) is an advantage; ;. 2 years' experience in Tomcat Application Server (TOM) is an advantage. ;Non-technical Skills: ;. At least 2 years' experience in work with the Government (GOV); ;. Good written English is a must. ;- Bachelor's degree/Higher Diploma in Computer Science, IT or equivalent; ;- At least 4 years' post-qualification experience in which at least 1 year's relevant experience in a similar post and in a comparable capacity."</t>
  </si>
  <si>
    <t>Contract Systems Analyst (Bid Ref 52879-1)</t>
  </si>
  <si>
    <t>"(T26) Provide on-going support and implementation services for computer systems in C&amp;ED."</t>
  </si>
  <si>
    <t>"- Serve a contract assignment under InfoTech's headcount, full-time second to serve the C&amp;ED; ;- To provide production support services for existing computer systems in C&amp;ED;;- To provide implementation services for new system enhancement (i.e. conduct SA&amp;D, prepare program specification, conduct system test and user acceptance test, prepare documentation, etc);;- To supervise subordinates to carry out the implementation work; and;- To perform any works assigned by supervisor. ;"</t>
  </si>
  <si>
    <t>"- At least seven years working experience in application development with at least six years must be in similar post or in comparable capacity;;- May require to travel to other C&amp;ED offices and land boundary control points for the project;;- Shall comply with all government-wide and C&amp;ED departmental circulars for staff administration and code of conduct; and;- Integrity record check for the candidate is required and the candidate shall be requested to sign a consent during the recruitment interview. ;Technical Skills: ;. At least 4 years' experience in Document Management System (DMS); ;. At least 4 years' experience in Java Application Framework (e.g. Struts (Apache)) (JAF); ;. At least 4 years' experience in JavaScript Programming (JAP); ;. At least 4 years' experience in J2EE Development (JDE); ;. At least 4 years' experience in Oracle RDBMS (ODB). ;Non-technical Skills: ;. Good spoken English is a must; ;. Good written English is a must; ;. 1 year's experience in work with the Government (GOV) is an advantage. ;- Bachelor's degree/Higher Diploma in Computer Science, IT or equivalent; ;- At least 7 years' post-qualification experience in which at least 6 years' relevant experience in a similar post and in a comparable capacity."</t>
  </si>
  <si>
    <t>Contract Systems Analyst (Bid Ref 52907-1)</t>
  </si>
  <si>
    <t>"- Serve a contract assignment under InfoTech's headcount, full-time second to serve the C&amp;ED; ;The staff is responsible for production support activities such as, but not exhaustive: ;- answering of hotline enquiry, following up the trouble shooting and providing related technical support; ;- providing administrative support, preparation of statistics and returns; ;- co-ordinating with users, support team and relevant parties on system enhancement and User Acceptance Test; ;- updating training manuals and conducting in-house end-user training; and ;- arranging equipment or service procurement and equipment inventory control. ;The candidate is required to provide service outside office hours, e.g. 7 x 24 on-call production support. ;The candidate may require to work at C&amp;ED remote offices scattered over the territory such as control points for support. ;"</t>
  </si>
  <si>
    <t>"- At least nine years working experience in application support and maintenance with at least eight years must be in similar post or in comparable capacity. ;- Experience in help-desk support services is preferred. ;- Experience in conducting training course to end-users is preferred. ;- May require to travel to other C&amp;ED offices and land boundary control points to support users and work outside office hours. ;- May require to provide 7x24 on-call production support. ;- Shall comply with all government-wide and C&amp;ED departmental circulars for staff administration and code of conduct. ;- Integrity record check for the candidate is required and the candidate shall be requested to sign a consent during the recruitment interview. ;Technical Skills: ;. At least 6 years' experience in Document Management System (DMS); ;. At least 6 years' experience in Disaster Recovery Planning (DRP); ;. At least 6 years' experience in FileNet (FLN); ;. At least 6 years' experience in Oracle RDBMS (ODB); ;. At least 6 years' experience in Windows Server 2008/2012 (W12). ;Non-technical Skills: ;. Good spoken English is a must; ;. Good written English is a must; ;. 1 year's experience in work with the Government (GOV) is an advantage. ;- Bachelor's degree/Higher Diploma in Computer Science, IT or equivalent; ;- At least 9 years' post-qualification experience in which at least 8 years' relevant experience in a similar post and in a comparable capacity."</t>
  </si>
  <si>
    <t>Contract Systems Analyst (Bid Ref 53395-1)</t>
  </si>
  <si>
    <t>Saiwanho</t>
  </si>
  <si>
    <t>"The candidate shall have knowledge and experience in administration, maintenance and support of servers, virtualization technologies, departmental portals, and other IT infrastructural systems (e.g. firewall, remote access systems and directirues). He/She shall possess the skill and experience as stated in the technical and non-technical skill lists below. ;Technical Skills: ;. At least 5 years' experience in Departmental Portal (DPS); ;. At least 5 years' experience in Infrastructure (INF); ;. At least 5 years' experience in Novell eDirectory Administration (NDA); ;. At least 5 years' experience in Remote Access Server (RAS); ;. At least 5 years' experience in Security Risk Assessment and Audit (SAA); ;. At least 5 years' experience in Server Virtualisation Technology (SVT). ;Non-technical Skills: ;. At least 5 years' experience in work with the Government (GOV); ;. At least 5 years' experience in the management and support of Government systems and services (GSS); ;. At least 5 years' experience in managing Government IT standards (ITG); ;. 2 years' experience in site preparation (SPE) is an advantage; ;. 2 years' experience in Government procurement/disposal procedures (GPD) is an advantage; ;. Good coordination skills is an advantage. ;- Bachelor's degree/Higher Diploma in Computer Science, IT or equivalent; ;- At least 4 years' post-qualification experience in which at least 2 years' relevant experience in a similar post and in a comparable capacity."</t>
  </si>
  <si>
    <t>Contract Systems Analyst (Bid Ref 53397-1)</t>
  </si>
  <si>
    <t>"(T26) Development and Support of the Judiciary application systems"</t>
  </si>
  <si>
    <t>"- Serve a contract assignment under InfoTech's headcount, full-time second to serve the Judiciary; ;The Judiciary has more than 2600 PCs and servers, on Unix, Linux and MS Windows, spinning over 15 buildings. In order to provide a quality service to the Judiciary users and any other parties using the Judiciary services, a stable and secure IT network and infrastructure is required.;;The Judiciary has implemented more than 50 information systems and applications to support the daily operations. These information systems cover in-house applications for different court levels, office automation utilities such as e-mail, Internet access, websites as well as government wide information applications (such as e-Leave, e-Payroll, Departmental Portal, etc.). ;;Existing application systems can be broadly classified into two categories, namely (a) two-tier client/server based application and (b) web based application systems. All two-tier client/server-based applications in the Judiciary were developed using Sybase PowerBuilder version 6.5 and Oracle database version 9 or above. The web-based applications were developed in compliance with Java Platform Enterprise Edition architecture with Internet Explorer 11 being the required client browsers. Starting from 2014, the Judiciary has been undergoing the implementation of the Judiciary IT Strategy Plan, where existing application systems will gradually be revamped to new application systems with reviewed business requirements and new technology. ;;To work in the Systems Management and Support Section, the successful candidate needs to provide the application support and maintenance service, and to undertake new IT project initiatives as and when required. ;"</t>
  </si>
  <si>
    <t>"The successful candidate is required to:;a. develop, provide maintenance and support of the Judiciary application systems and mobile devices;;b. co-ordinate with 3rd party vendors; and ;c. carry out the duties as assigned by the supervisor. ;Technical Skills: ;. At least 6 years' experience in Client/Server Application Development (C/S); ;. At least 6 years' experience in JAVA Programming (JAV); ;. At least 6 years' experience in Wireless and Mobile (WLM); ;. At least 6 years' experience in Wireless/mobile Email solution (WME); ;. At least 5 years' experience in HTML version before HTML5 (HTM); ;. 4 years' experience in Oracle RDBMS (ODB) is an advantage; ;. 4 years' experience in Chinese Computing Standards, eg.HKSCS,Big5,Unicode (CCS) is an advantage. ;Non-technical Skills: ;. At least 5 years' experience in work with the Government (GOV); ;. At least 4 years' experience in managing Government IT standards (ITG); ;. At least 4 years' experience in software testing (STM); ;. 3 years' experience in managing Government projects (MGP) is an advantage; ;. 3 years' experience in quality management (QMT) is an advantage. ;- Bachelor's degree/Higher Diploma in Computer Science, IT or equivalent; ;- At least 4 years' post-qualification experience in which at least 2 years' relevant experience in a similar post and in a comparable capacity."</t>
  </si>
  <si>
    <t>Contract Systems Analyst (Bid Ref 52893-1)</t>
  </si>
  <si>
    <t>"- Serve a contract assignment under InfoTech's headcount, full-time second to serve the C&amp;ED; ;- To provide production support services for existing computer systems;;- To provide implementation services for new mission critical IT system (i.e. conduct SA&amp;D, prepare program specification, conduct system test and user acceptance test, prepare documentation, etc), if necessary;;- To supervise subordinates to carry out the implementation work; and;- To perform any works assigned by supervisor. ;"</t>
  </si>
  <si>
    <t>"- At least nine years working experience in application development with at least eight years must be in similar post or in comparable capacity;;- May require to travel to other C&amp;ED offices and land boundary control points for the project;;- The candidate is required to provide service outside office hours, e.g. 7 x 24 on-call production support;;- The candidate may require to work at C&amp;ED remote offices scattered over the territory such as control points for support;;- Shall comply with all government-wide and C&amp;ED departmental circulars for staff administration and code of conduct; and;- Integrity record check for the candidate is required and the candidate shall be requested to sign a consent during the recruitment interview. ;Technical Skills: ;. At least 5 years' experience in Java Application Framework (e.g. Struts (Apache)) (JAF); ;. At least 5 years' experience in JavaScript Programming (JAP); ;. At least 5 years' experience in Oracle RDBMS (ODB); ;. At least 5 years' experience in Web Programming (WEB); ;. At least 5 years' experience in Web Services (WSV). ;Non-technical Skills: ;. Good spoken English is a must; ;. Good written English is a must; ;. At least 2 years' experience in vendor management (VMG); ;. 5 years' experience in work with the Government (GOV) is an advantage; ;. 5 years' experience in the management and support of Government systems and services (GSS) is an advantage. ;- Bachelor's degree/Higher Diploma in Computer Science, IT or equivalent; ;- At least 9 years' post-qualification experience in which at least 8 years' relevant experience in a similar post and in a comparable capacity."</t>
  </si>
  <si>
    <t>Contract Systems Analyst (Bid Ref 52603-1)</t>
  </si>
  <si>
    <t>"(T26) On-going maintenance and support for critical application systems"</t>
  </si>
  <si>
    <t>"- Serve a contract assignment under InfoTech's headcount, full-time second to serve the C&amp;ED; ;- To provide on-going maintenance and application support for critical systems;;- To perform system analysis &amp; design, programs development, testing and documentation;;- Required to work in C&amp;ED remote sites, e.g. control points in land boundary for testing and rollout of the application system.;- To perform any other works/tasks as assigned by the supervisor related to the post. ;"</t>
  </si>
  <si>
    <t>"- The candidate should possess the necessary skills for provision of above mentioned job duties.;- The candidate is required to provide service outside office hours, e.g. 7 x 24 on-call production support.;- The candidate may require to work at C&amp;ED remote offices scattered over the territory such as control points for support.;- Integrity record check for the candidate is required and the candidate shall be requested to sign a consent during the recruitment interview.;- Shall comply with all government-wide and C&amp;ED departmental circulars for staff administration and code of conduct. ;Technical Skills: ;. At least 5 years' experience in Java Application Framework (e.g. Struts (Apache)) (JAF); ;. At least 5 years' experience in Oracle RDBMS (ODB); ;. At least 4 years' experience in .Net Development (NDE); ;. At least 3 years' experience in Web Services (WSV). ;Non-technical Skills: ;. Good spoken English is a must; ;. Good written English is a must. ;- Bachelor's degree/Higher Diploma in Computer Science, IT or equivalent; ;- At least 6 years' post-qualification experience in which at least 4 years' relevant experience in a similar post and in a comparable capacity."</t>
  </si>
  <si>
    <t>Contract Systems Analyst (Bid Ref 52930-1)</t>
  </si>
  <si>
    <t>28 Mar 2025 to 31 Mar 2026 (12 months)</t>
  </si>
  <si>
    <t>"(T26) System, Technical and database support of new computer systems and on-going maintenance of IT systems in Customs &amp; Excise Department (C&amp;ED)"</t>
  </si>
  <si>
    <t>"- Serve a contract assignment under InfoTech's headcount, full-time second to serve the C&amp;ED; ;The Contract System Analyst (CSA) is responsible for production support activities such as, but not exhaustive: ;- To provide system and database support for the existing computer systems including answer hotline enquiry, perform trouble shooting and recover the system when incidents occurred; ;- To provide administrative support, preparation of statistics and returns; ;- To arrange equipment or service procurement and equipment inventory control; ;- To provide system and database support for existing computer systems; ;- To assist in rectifying and resolving system and database problems when system incidents occurred; ;- To provide maintenance support including implementation and upgrades of both hardware and software assets; ;- To record all Incidents, problems and resolutions in ticketing system; ;- To perform researches, develops and recommends policy guidelines and/or procedures; ;- To prepare system documentation; and ;- To perform any other work as assigned by the supervisor. ;"</t>
  </si>
  <si>
    <t>"The candidate is required to possess the necessary skills for provision of above mentioned job duties. The ;candidate must also have at least six years working experience in AIX, HPUX, Windows, Linux, Oracle Database, Oracle Real Application Clusters, Oracle Weblogic, Microsoft SQL Database, IBM FileNET, IBM PowerHA and IBM ;TSM support and with at least one year must be in similar post or in comparable capacity. ; ;The candidate is required to work outside normal office hours and provide 7 x 24 on-call production supports. ; ;The candidate may require to work at C&amp;ED remote offices scattered over the territory such as control points for support; ; ;The candidate is required to have clear understanding of Government Standards and Guidelines such as Baseline IT Security Policy (S17), IT Security Guidelines (G3) and Security Regulations (SR); ; ;Integrity record check for the candidate is required and the candidate shall be requested to sign a consent during the recruitment interview; and ; ;The Candidate shall comply with all government-wide and C&amp;ED departmental circulars for staff administration and code of conduct. ;Technical Skills: ;. At least 6 years' experience in FileNet (FLN); ;. At least 6 years' experience in HP-UX (HPX); ;. At least 6 years' experience in IBM AIX Administration (IAA); ;. At least 6 years' experience in Microsoft SQL Server (MSS); ;. At least 6 years' experience in Oracle Real Application Cluster (OAC); ;. At least 6 years' experience in Server Virtualisation Technology (SVT); ;. At least 6 years' experience in Tivoli Storage Management (TSM); ;. At least 6 years' experience in WebLogic Server Administration (WLG); ;. At least 5 years' experience in EGIS (EGI); ;. At least 5 years' experience in SQL*PLUS/PL/SQL/PRO*C (OPL). ;Non-technical Skills: ;. At least 6 years' experience in IT audit (ITA); ;. Good spoken English is a must; ;. Good written English is a must; ;. At least 6 years' experience in vendor management (VMG); ;. At least 6 years' experience in event management (EMG); ;. 2 years' experience in work with the Government (GOV) is an advantage; ;. 2 years' experience in the management and support of Government systems and services (GSS) is an advantage. ;- Bachelor's degree/Higher Diploma in Computer Science, IT or equivalent; ;- At least 6 years' post-qualification experience in which at least 5 years' relevant experience in a similar post and in a comparable capacity."</t>
  </si>
  <si>
    <t>Contract Systems Analyst (Bid Ref 53029-1)</t>
  </si>
  <si>
    <t>"(T26) Provides implementation services for new IT systems and on-going support for existing computer systems of ;C&amp;ED."</t>
  </si>
  <si>
    <t>"- Serve a contract assignment under InfoTech's headcount, full-time second to serve the C&amp;ED; ;- Supervises subordinates in carrying out development, ongoing maintenance, and application support for C&amp;ED ;computer systems. ;- Prepares program specifications and leads Contract Application Programmers (CAP) to develop new computer ;systems, and performs maintenance tasks for C&amp;ED computer systems. ;- Provides support for user acceptance tests of, gives presentations/briefings on, and engages in user ;training for C&amp;ED computer systems. ;- Prepares system documentation for computer systems, and provides application support during system ;nursing. ;- Performs any tasks assigned by supervisors. ;"</t>
  </si>
  <si>
    <t>"- Experience in web application programming is preferred; ;- The candidate is required to provide service outside office hours. e.g. 7/24 on-call production support; ;- Travelling to other C&amp;ED offices and land boundary control points for system support may be required; and ;- Integrity record check for the candidate is required and the candidate will be requested to sign a consent ;form during the recruitment interview. ;- The Candidate shall comply with all government-wide and C&amp;ED departmental circulars for staff administration and code of conduct. ;Technical Skills: ;. At least 6 years' experience in Java Application Framework (e.g. Struts (Apache)) (JAF); ;. At least 6 years' experience in JavaScript Programming (JAP); ;. At least 6 years' experience in J2EE Development (JDE); ;. At least 6 years' experience in Oracle RDBMS (ODB); ;. At least 6 years' experience in Web Programming (WEB). ;Non-technical Skills: ;. At least 2 years' experience in work with the Government (GOV); ;. Good spoken English is a must; ;. Good written English is a must. ;- Bachelor's degree/Higher Diploma in Computer Science, IT or equivalent; ;- At least 5 years' post-qualification experience in which at least 3 years' relevant experience in a similar post and in a comparable capacity."</t>
  </si>
  <si>
    <t>Contract Senior Systems Analyst (Bid Ref 53531-1)</t>
  </si>
  <si>
    <t>"- Serve a contract assignment under InfoTech's headcount, full-time second to serve the C&amp;ED; ;1. To provide technical advices to users on application and design of the IT system to meet business requirements;;2. To supervise the contractors / suppliers to design the application architecture and implement the IT system;;3. To provide technical advices on addressing tool and integration of systems in C&amp;ED;;4. To supervise a team of contract System Analyst / Analyst Programmer in the SDLC; ;5. To perform quality control and quality assurance in the SDLC; and;6. To perform any works assigned by supervisor. ;"</t>
  </si>
  <si>
    <t>"The candidate should have:;- Solid experience in the whole system development life cycle of an IT system;;- Solid experience in addressing tool and data warehouse;;- Able to read/understand business process described in UML;;- Experience and knowledge in Schema Design, ebXML, XML and ETL;;- Solid experience in implementing large scale critical government systems with 7x24, high availability and disaster recovery requirements; and;- Experience in performing quality control of IT services provided by contractor.;;Travelling within HKSARG, such as visiting user departments' offices at remote locations or entry/exit control points, may be required. ;Technical Skills: ;. At least 5 years' experience in IT Application Development and Management (ADM); ;. At least 3 years' experience in Data Warehouse (DWH); ;. At least 3 years' experience in J2EE Development (JDE); ;. At least 3 years' experience in XML (XML); ;. 2 years' experience in System Implementation and Maintenance/Support (SIM) is an advantage; ;. 2 years' experience in Oracle Application Development (ORA) is an advantage; ;. 2 years' experience in Function Point Analysis (FPA) is an advantage; ;. 2 years' experience in Internet/ Intranet (INT) is an advantage; ;. 2 years' experience in IT Security (ITS) is an advantage; ;. 2 years' experience in Java Application Framework (e.g. Struts (Apache)) (JAF) is an advantage; ;. 1 year's experience in SSADM (SDM) is an advantage; ;. 1 year's experience in Enterprise Application Integration (EAI) is an advantage; ;. 1 year's experience in Unified Modeling Language (UML) is an advantage; ;. 1 year's experience in Web Services (WSV) is an advantage. ;Non-technical Skills: ;. At least 3 years' experience in the management and support of Government systems and services (GSS); ;. At least 3 years' experience in IT service/outsourcing management (OUT); ;. Good written English is an advantage. ;- Bachelor's degree/Higher Diploma in Computer Science, IT or equivalent; ;- At least 6 years' post-qualification experience in which at least 2 years' relevant experience in a similar post and in a comparable capacity."</t>
  </si>
  <si>
    <t>Contract Senior Systems Analyst (Bid Ref 53402-1)</t>
  </si>
  <si>
    <t>"(T26) 1. Support IT Security Officer and Security Administrator to perform corporate IT security management and related matters;;2. Management and monitoring of the IT Security Risk Assessment and Audit projects and related tasks;3. Monitoring the performance of the outsourcing service providers"</t>
  </si>
  <si>
    <t>"- Serve a contract assignment under InfoTech's headcount, full-time second to serve the Judiciary; ;The Judiciary has around 2,600 PCs and servers, on UNIX, Linux and MS Windows, spanning over 13 buildings to support the daily operations. In order to provide quality services to both the Judiciary users, other parties and the public, a stable, secure and high performance IT infrastructure was set up and its evolution continues.;;The Judiciary has implemented more than 50 information systems to support its daily operations. These information systems consist of those for in-house activities in different court levels such as office automation utilities (e.g. e-mail systems, fax service, Internet access service) as well as for G2G applications (e.g. e-Leave system, e-Payroll system, Departmental Portal system), and those for court case management functions. ;"</t>
  </si>
  <si>
    <t>"The successful candidate will: ;a. support IT Security Officer and IT Security Administrator in performing corporate IT security management and related matters;;b. involve in management and monitoring on the implementation of new projects; ;c. co-ordinate with outsourcing service provider; and ;d. manage service providers' works to ensure delivery of products and deliverables; ;e. be required to work with other team members in conducting technical quality assurance by making reference with the standards/guidelines, proposing and evaluating different new technologies and solutions, undertaking project initiatives and preparing documentation;;f. carry out other duties assigned by the supervisor.;;He/She shall have strong technical background on IT Security, system implementation and/or project management experience.;;The successful candidate will also need to manage the project initiatives as when arisen and to monitor the performance of outsourcing service contractors. ;Technical Skills: ;. At least 5 years' experience in Security Risk Assessment and Audit (SAA); ;. At least 4 years' experience in Information Security Management (ISM); ;. At least 4 years' experience in IT Security (ITS); ;. At least 3 years' experience in IT Application Development and Management (ADM); ;. At least 3 years' experience in Client/Server Application Development (C/S); ;. At least 2 years' experience in HTML version before HTML5 (HTM); ;. At least 2 years' experience in Web Programming (WEB); ;. At least 2 years' experience in JAVA Programming (JAV); ;. At least 2 years' experience in Oracle RDBMS (ODB); ;. 2 years' experience in Web Services (WSV) is an advantage. ;Non-technical Skills: ;. At least 4 years' experience in work with the Government (GOV); ;. Good coordination skills is a must; ;. At least 1 year's experience in software testing (STM); ;. 3 years' experience in managing Government IT standards (ITG) is an advantage; ;. 2 years' experience in managing Government projects (MGP) is an advantage; ;. 2 years' experience in quality management (QMT) is an advantage. ;- Bachelor's degree/Higher Diploma in Computer Science, IT or equivalent; ;- At least 8 years' post-qualification experience in which at least 2 years' relevant experience in a similar post and in a comparable capacity."</t>
  </si>
  <si>
    <t>Contract Systems Analyst (Bid Ref 52965-1)</t>
  </si>
  <si>
    <t>"(T26) Provides implementation services for the development of, and ongoing maintenance services for C&amp;ED computer systems."</t>
  </si>
  <si>
    <t>"- Experience in web application programming is preferred; ;- The candidate is required to provide service outside office hours. e.g. 7/24 on-call production support; ;- Travelling to other C&amp;ED offices and land boundary control points for system support may be required; and ;- Integrity record check for the candidate is required and the candidate will be requested to sign a consent form during the recruitment interview. ;- Shall comply with all government-wide and C&amp;ED departmental circulars for staff administration and code of conduct. ;Technical Skills: ;. At least 6 years' experience in EGIS (EGI); ;. At least 6 years' experience in Java Application Framework (e.g. Struts (Apache)) (JAF); ;. At least 6 years' experience in J2EE Development (JDE); ;. At least 6 years' experience in Microsoft SQL Server (MSS); ;. At least 6 years' experience in .NET C# (NEC). ;Non-technical Skills: ;. At least 2 years' experience in work with the Government (GOV); ;. Good spoken English is a must; ;. Good written English is a must. ;- Bachelor's degree/Higher Diploma in Computer Science, IT or equivalent; ;- At least 5 years' post-qualification experience in which at least 3 years' relevant experience in a similar post and in a comparable capacity."</t>
  </si>
  <si>
    <t>Contract Systems Analyst (Bid Ref 53034-1)</t>
  </si>
  <si>
    <t>Taikoo</t>
  </si>
  <si>
    <t>"(T26) Application and System Development and Maintenance Support"</t>
  </si>
  <si>
    <t>"- Serve a contract assignment under InfoTech's headcount, full-time second to serve the BD; ;i. Conduct the duties to assist the ESH Team for new computer project(s) assigned by the BD.;ii. Assist to plan and control all phases of the computer project(s) including, but not limited to, systems analysis and design, procurement and installation of computer systems, system implementation, privacy impact assessment, system nursing and maintenance.;iii. Perform quality control and assurance of all project deliverables.;iv. Monitor System Integration Test and assists in conducting User Acceptance Test.;v. Assist supervisors in managing outsourcing services including quality assurance of deliverables and service acceptance.;vi. Assist in IT procurement of various hardware, software and services.;vii. Develop and maintain Microsoft Excel Applications including VBA.;viii. Perform other IT-related duties as instructed by BD. ;"</t>
  </si>
  <si>
    <t>"i. At least 6 years' post-qualification information technology experience of which 3 year must be in a similar post and in a comparable capacity.;ii. Bachelor's degree/Higher Diploma in Computer Science, IT or equivalent.;iii. At least 3 years of experience in system implementation and maintenance/support.;iv. At least 3 years of experience in developing/maintaining websites using HTML.;v. At least 1 year of experience in Geographic Information System (GIS).;vi. At least 4 years of work experience with/in the Government.;vii. At least 3 years of experience in monitoring outsource contractors.;viii. At least 2 years of experience in procurement for hardware, software and services by direct procurement and Standing Offer Agreement.;ix. At least 3 years of experience in application support and coordination for government electronic service and internal application.;x. At least 1 year of experience in using DevOps tools such as Azure DevOps.;xi. At least 1 year of experience in supporting system hosted in Government Cloud Infrastructure Service (GCIS) environment.;xii. Working experiences and knowledge in implementing IT project(s) by .Net Core, MySQL/MariaDB, SQL, HTML, XML, JavaScript, REST API and SOAP-based web services is an advantage.;xiii. Working experiences and knowledge in the following areas is an advantage:; - Front end web application development with responsive web design and cross-browser compatibility; - Deployment tablet technology to field-based teams;xiv. Have strong verbal and written communication skills in both English and Chinese.;xv. Any bids that fail to meet the above requirements and the mandatory requirements or the proposed candidate(s) cannot report duty on or before 1 April 2025 would not be considered. ;Technical Skills: ;. At least 3 years' experience in HTML5 (HT5); ;. At least 3 years' experience in HTML version before HTML5 (HTM); ;. At least 3 years' experience in System Implementation and Maintenance/Support (SIM); ;. At least 3 years' experience in IT Application Development and Management (ADM); ;. At least 3 years' experience in Web Programming (WEB); ;. At least 3 years' experience in Web Hosting, Design and Maintenance (WED); ;. At least 1 year's experience in Geographic Information System (GIS); ;. 1 year's experience in Wireless and Mobile (WLM) is an advantage; ;. 1 year's experience in Document Flow/Workflow Management System (DOC) is an advantage; ;. 1 year's experience in Structured Query Language (SQL) is an advantage. ;Non-technical Skills: ;. At least 4 years' experience in work with the Government (GOV); ;. At least 3 years' experience in vendor management (VMG); ;. At least 2 years' experience in Government procurement/disposal procedures (GPD); ;. At least 2 years' experience in IT procurement (PRO); ;. 2 years' experience in conducting IT training/briefing (ITT) is an advantage; ;. 2 years' experience in software testing (STM) is an advantage; ;. 1 year's experience in tender preparation and administration (TPA) is an advantage; ;. 1 year's experience in quality assurance (QAS) is an advantage; ;. 1 year's experience in site preparation (SPE) is an advantage. ;- Bachelor's degree/Higher Diploma in Computer Science, IT or equivalent; ;- At least 6 years' post-qualification experience in which at least 3 years' relevant experience in a similar post and in a comparable capacity."</t>
  </si>
  <si>
    <t>Contract Systems Analyst (Bid Ref 53517-1)</t>
  </si>
  <si>
    <t>Homantin</t>
  </si>
  <si>
    <t>"(T26) On-going maintenance support for Non-Domestic Management System (NDMS) - Tenancy Management (TM) module"</t>
  </si>
  <si>
    <t>"- Serve a contract assignment under InfoTech's headcount, full-time second to serve the HD; ;- Perform maintenance support for NDMS - Tenancy Management (TM) module;- Participate in the full system development life cycle including requirements gathering, analysis, application design, development, testing and deployment;;- Manage a team of programmers on software development according to scope, schedule and development standard (CMMI); and;- Serve as a mentor to junior developers. ;"</t>
  </si>
  <si>
    <t>"- Higher Diploma/Degree holder in Computer Science or equivalent;;- Minimum 6 years of IT working experience with at least 4 years as System Analyst or similar capacity;;- Minimum 4 years solid experience in managing and supporting systems/services with Capability Maturity Model Integration (CMMI) and Information Technology Service Management (ITSM) standards are preferred;;- Proficient in Java frameworks/libraries like EJB, Spring MVC, Boot, Security are essential;;- Proficient in using open source tools (e.g. JBoss, JQuery, Spring MVC, Hibernate, MyBatis, etc) for application development;;- Experienced in configuration/automation tools (e.g. Gitea, Jenkins, Maven, Control-M, etc);;- Organized, strong analytical mind and problem-solving skills;;- Good communication skills and able to work independently; and;- Proficiency in both English and Chinese ;Technical Skills: ;. At least 4 years' experience in Java Application Framework (e.g. Struts (Apache)) (JAF); ;. At least 4 years' experience in JavaScript Programming (JAP); ;. At least 4 years' experience in JAVA Programming (JAV); ;. At least 4 years' experience in J2EE Development (JDE); ;. At least 4 years' experience in Oracle RDBMS (ODB). ;Non-technical Skill: ;. At least 4 years' experience in work with the Government (GOV). ;- Bachelor's degree/Higher Diploma in Computer Science, IT or equivalent; ;- At least 6 years' post-qualification experience in which at least 4 years' relevant experience in a similar post and in a comparable capacity."</t>
  </si>
  <si>
    <t>Contract Systems Analyst (Bid Ref 52894-1)</t>
  </si>
  <si>
    <t>"- Serve a contract assignment under InfoTech's headcount, full-time second to serve the C&amp;ED; ;- To provide production support services for the existing computer systems;;- To provide implementation services for new mission critical IT system (i.e. conduct SA&amp;D, prepare program specification, conduct system test and user acceptance test, prepare documentation, etc), if necessary;;- To supervise subordinates to carry out the implementation work; and;- To perform any tasks as assigned by supervisor. ;"</t>
  </si>
  <si>
    <t>"- At least twelve years working experience in application development with at least seven years must be in similar post or in comparable capacity. Experiences in web application programming and web content management system are preferred;;- The candidate is required to work outside normal office hours and provide 7 x 24 on-call production support;;- Travelling within the territory, such as C&amp;ED remote offices and control points is required;;- Shall comply with all government-wide and C&amp;ED departmental circulars for staff administration and code of conduct; and;- Integrity record check for the candidate is required and the candidate shall be requested to sign a consent during the recruitment interview. ;Technical Skills: ;. At least 6 years' experience in Domino and Lotus Script (DLS); ;. At least 6 years' experience in J2EE Development (JDE); ;. At least 6 years' experience in Oracle Application Server (OAS); ;. At least 6 years' experience in SQL*PLUS/PL/SQL/PRO*C (OPL); ;. At least 4 years' experience in LDAP Application Programming (LDA). ;Non-technical Skills: ;. Good spoken English is a must; ;. Good written English is a must; ;. At least 4 years' experience in Business Process Re-engineering (BPE); ;. At least 4 years' experience in Business Process Modeling (BPM); ;. 4 years' experience in work with the Government (GOV) is an advantage; ;. 4 years' experience in the management and support of Government systems and services (GSS) is an advantage. ;- Bachelor's degree/Higher Diploma in Computer Science, IT or equivalent; ;- At least 12 years' post-qualification experience in which at least 7 years' relevant experience in a similar post and in a comparable capacity."</t>
  </si>
  <si>
    <t>Contract Systems Analyst (Bid Ref 52599-1)</t>
  </si>
  <si>
    <t>Mainly Customs Headquarters Building in North Point, occassionally in other C&amp;ED offices</t>
  </si>
  <si>
    <t>"(T26) Application development, enhancement, on-going maintenance and support for critical application systems"</t>
  </si>
  <si>
    <t>"- Serve a contract assignment under InfoTech's headcount, full-time second to serve the C&amp;ED; ;- To provide on-going maintenance and application support for critical systems,;- To develop new application systems,;- To perform system analysis &amp; design, programs development, testing and documentation,;- To provide application support and response to support calls in non-office hours.;- To perform any other works/tasks as assigned by the supervisor related to the post. ;"</t>
  </si>
  <si>
    <t>"- The candidate should possess the necessary skills for provision of above mentioned job duties,;- The candidate is required to provide service outside office hours, e.g. 7 x 24 on-call production support;;- The candidate is required to occassionally work at C&amp;ED offices scattered over the territory in land boundary control points to provide support, testing and rollout of the application system,;- The candidate shall be responsible to perform any tasks assigned by the supervisor,;- Integrity record check for the candidate is required and the candidate shall be requested to sign a consent during the recruitment interview.;- Shall comply with all government-wide and C&amp;ED departmental circulars for staff administration and code of conduct. ;Technical Skills: ;. At least 5 years' experience in JavaScript Programming (JAP); ;. At least 5 years' experience in JAVA Programming (JAV); ;. At least 3 years' experience in Java Application Framework (e.g. Struts (Apache)) (JAF); ;. At least 2 years' experience in Oracle RDBMS (ODB); ;. 1 year's experience in .Net Development (NDE) is an advantage. ;Non-technical Skills: ;. Good spoken English is a must; ;. Good written English is a must; ;. At least 1 year's experience in the management and support of Government systems and services (GSS). ;- Bachelor's degree/Higher Diploma in Computer Science, IT or equivalent; ;- At least 5 years' post-qualification experience in which at least 1 year's relevant experience in a similar post and in a comparable capacity."</t>
  </si>
  <si>
    <t>Contract Systems Analyst (Bid Ref 53443-1)</t>
  </si>
  <si>
    <t>16 Mar 2025 to 31 Mar 2026 (12 months)</t>
  </si>
  <si>
    <t>"(T26) Web-based application system for Transport Department"</t>
  </si>
  <si>
    <t>"- Serve a contract assignment under InfoTech's headcount, full-time second to serve the TD; ;To monitor the performance of external contractor for providing system enhancement services and system implementation services ;"</t>
  </si>
  <si>
    <t>"1) To evaluate proposals from vendors.;2) To monitor maintenance works on VALID so as to ensure smooth operation of the system.;3) To monitor the contractor and carry out quality assurance of deliverables for system enhancements on VALID.;4) To liaise and coordinate with relevant parties on all activities related to system maintenance and enhancements on VALID, such as user requirement collection, system integration test, user acceptance test, load test, pre-production health check, etc.;5) To assess impact on VALID in light of the revised IT security related policies and guidelines and plan for the implementation of relevant measures on VALID.;6) To advise users on all IT-related aspects of the project. ;Technical Skills: ;. At least 5 years' experience in Enterprise Application Integration (EAI); ;. At least 5 years' experience in J2EE Development (JDE); ;. At least 5 years' experience in Multi-tier System Integration (MSI); ;. At least 5 years' experience in PRINCE (PRE); ;. At least 5 years' experience in SSADM (SDM). ;Non-technical Skills: ;. At least 2 years' experience in IT service/outsourcing management (OUT); ;. At least 2 years' experience in software testing (STM); ;. At least 2 years' experience in vendor management (VMG); ;. At least 1 year's experience in work with the Government (GOV). ;- Bachelor's degree/Higher Diploma in Computer Science, IT or equivalent; ;- At least 4 years' post-qualification experience in which at least 1 year's relevant experience in a similar post and in a comparable capacity."</t>
  </si>
  <si>
    <t>Contract Systems Analyst (Bid Ref 53221-1)</t>
  </si>
  <si>
    <t>"(T26) Project implementation of Continue Education Fund E-Certification Portal for course providers for Student Finance Office (SFO) of Working Family and Student Financial Assistance Agency (WFSFAA)"</t>
  </si>
  <si>
    <t>"- Serve a contract assignment under InfoTech's headcount, full-time second to serve the WFSFAA-SFO; ;i. The staff is required to provide support outsourcing project implementation of WFSFAA CEF E-Certification Portal for use by authorized external course providers and subsequent on-going support and service contract administration to ensure on time delivery of qualified deliverables, including but not limited to the below:;- To analyze user requirements, conduct feasibility study and evaluate technical design options;- To collaborate with outsourcing contractors for the project implementation, e.g. compilation of System Analysis and Design report and test plan, support Security Risk Assessment (SRA) and Privacy Impact Assessment (PIA) and setup hosting environment;;- To coordinate the system integration activities of iAM Smart, Active-Directory and system-to-system data exchange interface with external institutions, various system teams and contractors;- To facilitate and conduct system integration test, performance test, User Acceptance Test (UAT), regression test and production release;- To support and maintain the system after production release;;ii. The staff is required to provide technical advice / support to the end-users and management ;"</t>
  </si>
  <si>
    <t>"- The candidate is required to possess:;i. At least 5 year's Web-based application development experience, such as backend server development, JavaScript frontend framework, Restful API, Relational DBMS, Web Application Server on Linux/Windows platform;;ii. Solid experiences in system analysis and design, system implementation &amp; integration, testing, documentation and maintenance for internet-facing or mission critical system;;iii. Experiences in working with external parties or contractors;;iv. The candidate is required to be responsible, self-motivated and have good inter-personal and analytical skills;;v. The candidate possesses the following experience / working experiences would be of advantage:;- Work experience in Government;- Government Cloud Service;- Container or micro-service technology;- Integration with iAM Smart;- Integration with Active-Directory by LDAP ;Technical Skills: ;. At least 5 years' experience in Internet/ Intranet (INT); ;. At least 3 years' experience in Enterprise Application Integration (EAI); ;. At least 3 years' experience in Web Hosting, Design and Maintenance (WED); ;. At least 3 years' experience in Web Services (WSV); ;. 3 years' experience in SQL*PLUS/PL/SQL/PRO*C (OPL) is an advantage; ;. 3 years' experience in Structured Query Language (SQL) is an advantage; ;. 3 years' experience in Web Programming (WEB) is an advantage; ;. 1 year's experience in Authentication Server (AUS) is an advantage; ;. 1 year's experience in UNIX (UNX) is an advantage; ;. 1 year's experience in HTML5 (HT5) is an advantage; ;. 1 year's experience in IT Security (ITS) is an advantage. ;Non-technical Skill: ;. At least 2 years' experience in work with the Government (GOV). ;- Bachelor's degree/Higher Diploma in Computer Science, IT or equivalent; ;- At least 5 years' post-qualification experience in which at least 3 years' relevant experience in a similar post and in a comparable capacity."</t>
  </si>
  <si>
    <t>Contract Systems Analyst (Bid Ref 53311-1)</t>
  </si>
  <si>
    <t>"(T26) Development and Maintenance of Web-based and Container-based Application Systems"</t>
  </si>
  <si>
    <t>"- Serve a contract assignment under InfoTech's headcount, full-time second to serve the WFSFAAWFAO; ;1. To enhance and maintain web-based applications on cloud platform;;2. To design and develop container-based applications;;3. To perform the modeling and analysis of business processes;;4. To generate application data statistics for analysis;;5. To prepare system documentation;;6. To monitor the work performance of programmers;;7. To conduct quality assurance of project deliverables; and;8. To carry out other duties as assigned by the supervisor. ;"</t>
  </si>
  <si>
    <t>"1. Must have solid implementation experience in Java web-based application development using Java application frameworks including Spring boot and Hibernate;;2. Must have solid implementation experience in JavaScript front-end application development using JavaScript frameworks/libraries such as React, Redux and Semantic UI;;3. Must possess sound technical knowledge in Oracle Database, MariaDB and SQL;;4. Must have work experience in development of Java web-based application riding on cloud platform;;5. Must have work experience in the Government;;6. Must have experience in using SQL to generate application data statistics for analysis;;7. Must have knowledge in container-based applications;;8. Work experience in implementation of IT system related to Government financial assistance scheme is desirable;;9. Should be a team-player with good communication and interpersonal skills;;10. Should have strong sense of analytical and problem solving skills; and;11. Should be hard-working and self-motivated with positive attitude. ;Technical Skills: ;. At least 4 years' experience in JAVA Programming (JAV); ;. At least 4 years' experience in J2EE Development (JDE); ;. At least 3 years' experience in Oracle RDBMS (ODB); ;. At least 3 years' experience in Java Application Framework (e.g. Struts (Apache)) (JAF). ;Non-technical Skill: ;. At least 1 year's experience in work with the Government (GOV). ;- Bachelor's degree/Higher Diploma in Computer Science, IT or equivalent; ;- At least 5 years' post-qualification experience in which at least 1 year's relevant experience in a similar post and in a comparable capacity."</t>
  </si>
  <si>
    <t>Contract Systems Analyst (Bid Ref 53335-1)</t>
  </si>
  <si>
    <t>"(T26) Enhancement, Maintenance and Support of Government Office Automation (GOA) Systems and Equipment"</t>
  </si>
  <si>
    <t>"- Serve a contract assignment under InfoTech's headcount, full-time second to serve the WFSFAAWFAO; ;1. To perform enhancement, maintenance and operational support of GOA related systems including GOA Local Area Network (LAN), Lotus Notes email system, Confidential Messaging Application (CMSG) System, Mobile Confidential Mail Service (MCMS), Centrally Managed Messaging Platform (CMMP) Standard Email Services, CMMP Mobile Confidential Email Services, File and Print Servers, Centralised Backup System, Patch Management System (PMS), Software Asset Management (SAM) System, Antivirus System, Virtual Private Network (VPN) remote access, Mobile Workplace Services (MWS), CMMP Mobile Email (ME) Services, Log Management System (LMS), Encryption Solutions and Virtual Machine (VM);;2. To monitor GOA related systems performance, diagnose and fix system problems to ensure OA infrastructures reliability and meet required serviceability;;3. To coordinate with outsourced Contractors and relevant parties to follow up GOA related issues;;4. To prepare technical requirement specifications, manuals, guidelines and necessary documents if needed; and;5. To carry out other duties as designated by supervisor. ;"</t>
  </si>
  <si>
    <t>"1. Must have solid implementation and support experience in essential equipment and facilities of GOA systems including Cisco routers and switches, Microsoft Active Directory, Lotus Domino server, CMMP, PMS, SAM, VPN, MWS, LMS, McAfee and VMware ESXi/vSphere;;2. Must have solid experience in support of CMSG and MCMS;;3. Must have work experience in the Government;;4. Should have strong sense of analytical and problem solving skills; and;5. Should be hard-working and self-motivated with positive attitude. ;Technical Skills: ;. At least 4 years' experience in Microsoft Active Directory Administration (ADA); ;. At least 4 years' experience in CISCO IOS Software &amp; CISCO Products (CIP); ;. At least 4 years' experience in Confidential Mail System (CMS); ;. At least 4 years' experience in Lotus Notes Mail Admin. &amp; Technical Support (LNM). ;Non-technical Skill: ;. At least 2 years' experience in work with the Government (GOV). ;- Bachelor's degree/Higher Diploma in Computer Science, IT or equivalent; ;- At least 6 years' post-qualification experience in which at least 2 years' relevant experience in a similar post and in a comparable capacity."</t>
  </si>
  <si>
    <t>Contract Senior Systems Analyst (Bid Ref 53085-1)</t>
  </si>
  <si>
    <t>"(T26) Management of Database for Web-based Application Systems"</t>
  </si>
  <si>
    <t>"- Serve a contract assignment under InfoTech's headcount, full-time second to serve the WFSFAAWFAO; ;1. To assist manager to manage an in-house infrastructure team to enhance, configure and manage Oracle RDBMS 19c or above and Data Guard on a cloud platform; ;2. To supervise the members of in-house infrastructure team to configure and manage database, including backups, reorgs, statistics updates, Oracle-related patches, and any other required tasks; ;3. To manage Oracle environments containing replication; ;4. To set up and operate MariaDB using DBaaS; ;5. To advise application team to optimise the performance of Oracle and MariaDB database; ;6. To review and update relevant system documentation; ;7. To work with system administration staff to manage and maintain Oracle host machines; and ;8. To carry out other duties as assigned by the supervisor. ;"</t>
  </si>
  <si>
    <t>"1. Must be an Oracle Database Administrator Certified Professional; ;2. Must have minimum of 3 years of experience in providing operational Oracle DBA support to both production and non-production database environments; ;3. Must have solid work experience in Oracle 19c or above DBA activities including logical/physical database design, performance tuning, database security and PL/SQL programming; ;4. Must have strong hands-on experience in monitoring Oracle 19c or above database to provide a high availability service and optimum storage capability; ;5. Must have experience in diagnostic evaluation and performance tuning of Oracle database (advisors, SQL tuning, indexing, partitioning, etc); ;6. Must have experience in Oracle database backup and recovery (RMAN, Cloning, Export/Import) as well as Oracle patch provisioning; ;7. Must have experience in Data Guard of Oracle; ;8. Must have experience in managing and operating MariaDB; ;9. Must have at least three years of work experience in the Government; ;10. Must have work experience in supporting web-based application hosted in Government Cloud Infrastructure Services (GCIS) using IaaS and DBaaS; ;11. Should be a team-player with good communication and interpersonal skills; ;12. Should have strong sense of analytical and problem solving skills; and ;13. Should be hard-working and self-motivated with positive attitude. ;Technical Skills: ;. At least 6 years' experience in Oracle RDBMS (ODB); ;. At least 6 years' experience in Oracle Database Tuning (ODT); ;. At least 6 years' experience in Production Database Support (PDS). ;Non-technical Skill: ;. At least 3 years' experience in work with the Government (GOV). ;- Bachelor's degree/Higher Diploma in Computer Science, IT or equivalent; ;- At least 8 years' post-qualification experience in which at least 2 years' relevant experience in a similar post and in a comparable capacity."</t>
  </si>
  <si>
    <t>Contract Systems Analyst (Bid Ref 53388-1)</t>
  </si>
  <si>
    <t>"(T26) To assist the Judiciary to maintain and support the existing application systems and websites, revamp and implement new IT systems."</t>
  </si>
  <si>
    <t>"- Serve a contract assignment under InfoTech's headcount, full-time second to serve the Judiciary; ;The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required.;;The Judiciary has implemented more than 50 information systems to support its daily operations. These information systems consist of those for in-house activities in different court levels such as office automation utilities (e.g. e-mail systems, fax service, Internet access service) as well as for G2G applications (e.g. e-Leave system, e-Payroll system, Departmental Portal system), and those for court case management functions. From time to time, the Judiciary is upgrading its technologies adoption and IT security measures to align with the industry best practices and standards.;;The successful candidate will be required to collect user requirements, prepare documentations, build applications and websites with responsive web design within a tight schedule. He / she will also be responsible for supporting several existing Judiciary application systems. ;"</t>
  </si>
  <si>
    <t>"Other than the requirements specified in the 'Technical' and 'non-Technical' Requirement Sections below, the candidate should have hands-on experience in software development using Java and preferbly possess experience in court systems or court related systems.;;The successful candidate is required to work in line with the business hours of the Judiciary, and may need to work outside office hours as and when required. Travelling among Judiciary premises may be needed to discharge the duties in different locations. ;Technical Skills: ;. At least 5 years' experience in IT Application Development and Management (ADM); ;. At least 5 years' experience in Apache Web Server (AWS); ;. At least 5 years' experience in JavaScript Programming (JAP); ;. At least 5 years' experience in JAVA Programming (JAV); ;. At least 4 years' experience in Internet/ Intranet (INT); ;. At least 1 year's experience in PHP programming (PHP); ;. At least 1 year's experience in XML (XML); ;. 1 year's experience in Visual Studio. Net (VSN) is an advantage; ;. 1 year's experience in Website Administration (WEA) is an advantage; ;. 1 year's experience in Web Hosting, Design and Maintenance (WED) is an advantage; ;. 1 year's experience in IT Security (ITS) is an advantage. ;Non-technical Skill: ;. At least 4 years' experience in work with the Government (GOV). ;- Bachelor's degree/Higher Diploma in Computer Science, IT or equivalent; ;- At least 6 years' post-qualification experience in which at least 3 years' relevant experience in a similar post and in a comparable capacity."</t>
  </si>
  <si>
    <t>Contract Systems Analyst (Bid Ref 53464-1)</t>
  </si>
  <si>
    <t>Contract Senior Systems Analyst (Bid Ref 52776-1)</t>
  </si>
  <si>
    <t>"(T26) Information security compliance monitoring and audit for government bureaux and departments (B/Ds)"</t>
  </si>
  <si>
    <t>"- Serve a contract assignment under InfoTech's headcount, full-time second to serve the DPO; ;Provide government-wide IT security support and services: ;1. Work independently to manage the government-wide security compliance audit exercise of individual B/Ds and assess their security compliance against government's security requirements. The responsible activities included but not limited to conduct meetings, arrange interviews with B/Ds' staff, review security processes and controls of B/Ds, prepare written reports, etc.;;2. Provide support to manage the in-depth security compliance audit exercise on selected IT systems to enhance the security of government IT systems by adopting a risk-based approach;;3. Analyse the audit results of compliance audit exercises;;4. Review the existing security compliance monitoring and auditing mechanism and commonly found issues and formulate security management processes requiring most attention;;5. Monitor the completion status of the follow-up work of security audit; and ;6. Perform other related tasks as assigned. ;"</t>
  </si>
  <si>
    <t>"The candidate should have:;1. Solid experience in performing security risk assessment and security audit as an assessor/auditor independently in public or private sector (preferable in government departments or banking industry);;2. Solid experience in conducting technical assessments is preferred, e.g. vulnerability scanning, penetration testing, source code scanning, manual code reviews, configuration reviews, simulated attacks, etc.;;3. Knowledge on international security standards and industry security best practices;;4. Experience in project management is an advantage; ;5. Good command of both written and spoken English; and;6. Valid Certification of CISP, CISSP, CISM, CISA, or ISO/IEC 27001 Lead Auditor. ;Technical Skills: ;. At least 2 years' experience in IT Security (ITS); ;. At least 1 year's experience in Security Risk Assessment and Audit (SAA); ;. 3 years' experience in Mobile / Wireless Communication (MWC) is an advantage; ;. 3 years' experience in Networking (NET) is an advantage; ;. 2 years' experience in Remote Access Server (RAS) is an advantage; ;. 2 years' experience in IT Application Development and Management (ADM) is an advantage; ;. 2 years' experience in Data Encryption Technology (DET) is an advantage; ;. 2 years' experience in Infrastructure (INF) is an advantage; ;. 2 years' experience in Information Security Management (ISM) is an advantage; ;. 2 years' experience in Security Incident Detection and Handling (SDH) is an advantage; ;. 2 years' experience in UNIX System Administration (UNA) is an advantage; ;. 2 years' experience in Wireless and Mobile (WLM) is an advantage. ;Non-technical Skills: ;. Good written English is a must; ;. At least 1 year's experience in IT audit (ITA); ;. Good coordination skills is an advantage; ;. 1 year's experience in work with the Government (GOV) is an advantage; ;. 1 year's experience in quality audit under CMMI or ISO (QAT) is an advantage. ;- Bachelor's degree/Higher Diploma in Computer Science, IT or equivalent; ;- At least 6 years' post-qualification experience in which at least 2 years' relevant experience in a similar post and in a comparable capacity."</t>
  </si>
  <si>
    <t>Contract Systems Analyst (Bid Ref 53320-1)</t>
  </si>
  <si>
    <t>"(T26) System Implementation and Maintenance / Support of Computer Systems and Websites of Non-Communicable Disease Branch (NCDB)"</t>
  </si>
  <si>
    <t>"- Serve a contract assignment under InfoTech's headcount, full-time second to serve the DH; ;- Serve a client with the public sector for system implementation, system support and maintenance services and further enhancement;;- Carry out quality control, quality assurance and project management duties as designated by supervisor;;- Take part and monitor all phases of computer systems development including write-up of business requirements, system analysis and design, procurement and installation, programming, implementation, system nursing and maintenance;;- Analyse, design and specify program components;;- Liaise with users regarding requirements, aspiration and difficulties, assist users to define test case scenarios and perform User Acceptance Testing (UAT) when necessary;;- Prepare all deliverables, ensure good quality and comply with all related government policies and guidelines;;- Document development progress; and;- Any other tasks assigned by supervisor.;;Normal Working Hours: Mon: 0900-1800; Tue-Fri: 0900-1745 ;"</t>
  </si>
  <si>
    <t>"The candidate must have:;- proficiency in systems programming or technical support of systems software;;- experience in MS SQL server;;- experience in Java and .NET programming;;- solid skills in business/technical analysis and programming;;- strong problem solving and analytical skills;;- responsible, pro-active, independent and able to work under pressure.;;Note: The candidate have to meet the prevailing infection control measures as required by the government. ;Technical Skills: ;. At least 3 years' experience in Microsoft SQL Server (MSS); ;. At least 3 years' experience in System Implementation and Maintenance/Support (SIM); ;. At least 2 years' experience in JAVA Programming (JAV); ;. At least 2 years' experience in .Net Development (NDE); ;. 2 years' experience in PRINCE (PRE) is an advantage. ;Non-technical Skills: ;. At least 2 years' experience in public health informatics (PHI); ;. 1 year's experience in work with the Government (GOV) is an advantage; ;. 1 year's experience in the management and support of Government systems and services (GSS) is an advantage; ;. 1 year's experience in managing Government projects (MGP) is an advantage. ;- Bachelor's degree/Higher Diploma in Computer Science, IT or equivalent; ;- At least 4 years' post-qualification experience in which at least 1 year's relevant experience in a similar post and in a comparable capacity."</t>
  </si>
  <si>
    <t>Contract Systems Analyst (Bid Ref 52548-1)</t>
  </si>
  <si>
    <t>"- Serve a contract assignment under InfoTech's headcount, full-time second to serve the C&amp;ED; ;- Provide in-house professional advice on electrical, electronic and information technology matters for ROCARS / AVCSS and projects; ;- Coordinate with other formation, departments, vendor and contractors in maintenance, enhancement, incidents and projects;;- Supervise other contract staff, frontline electronic technical staff and contractors;;- Assist supervisor(s) in feasibility study, investigation, analysis, report writing, system design, installation, operation, inspection, testing and commissioning, maintenance and repair in relation to electronic equipments and systems, computer control and information &amp; communications technology equipment and system;;- Assist supervisor(s) in procurement, assessment, project management and contract management;;- Assist supervisor(s) in handling incidents and providing prompt follow-up actions;;- Assist supervisor(s) in reviewing and revising all relevant guidelines and procedures when required;;- Conduct researches on electrical, electronic devices and IT products / services / solutions;;- Prepare requirement specifications for procurement of necessary hardware, software and services for ROCARS / AVCSS and projects;;- Prepare training materials and user manuals;;- Coordinate with users in defining the function requirements and conduct UAT testing;;- Conduct training to users;;- Provide administrative and logistics support;;- Provide technical advice and support to other newly developed or existing computer systems as and when required. ;- To perform any other works/tasks as assigned by the supervisor related to the post. ;"</t>
  </si>
  <si>
    <t>"- At least 5-year working experience related to IT system administration; experience in electrical and electronics system management and/ or in the Government will be an advantage;;- At least 3-year relevant experience in management of server equipment, database system, network equipment and system applications;;- At least 2-year relevant experience in organizing user acceptance test, user training on system applications and/ or disaster recovery drill;;- Relevant experience in IT business analysis will be an absolute advantage;;- Carry out duty outside office hours as and when required, 7x24 on-call production supports and work at C&amp;ED remote offices scattered over the territory such as airport, sea terminals and land boundary control points; and;- Integrity record check for the candidate is required and the candidate shall be requested to sign a consent during the recruitment interview;- Shall comply with all government-wide and C&amp;ED departmental circulars for staff administration and code of conduct. ;Technical Skills: ;. At least 3 years' experience in Microsoft SQL Server (MSS); ;. At least 3 years' experience in Network &amp; System Management (NSM); ;. At least 3 years' experience in System Implementation and Maintenance/Support (SIM); ;. At least 2.9 years' experience in Windows Server 2008/2012 (W12). ;Non-technical Skills: ;. At least 2 years' experience in contract administration (CON); ;. At least 2 years' experience in IT service/outsourcing management (OUT); ;. At least 2 years' experience in IT procurement (PRO); ;. At least 2 years' experience in vendor management (VMG). ;- Bachelor's degree/Higher Diploma in Computer Science, IT or equivalent; ;- At least 5 years' post-qualification experience in which at least 3 years' relevant experience in a similar post and in a comparable capacity."</t>
  </si>
  <si>
    <t>Contract Systems Analyst (Bid Ref 52649-2)</t>
  </si>
  <si>
    <t>Admiralty</t>
  </si>
  <si>
    <t>"(T26) To help enhance the existing application of Audio-Visual ('AV') facilities in the courtrooms of the Judiciary with the use of Information Technology ('IT') technologies for more sustainable and adaptable uses and explore the opportunities and approach in adopting the integrated AV and IT for the provision of future courtroom systems."</t>
  </si>
  <si>
    <t>"- Serve a contract assignment under InfoTech's headcount, full-time second to serve the Judiciary; ;The Judiciary has more than 200 courtrooms equipped with different kinds of AV/IT facilities. These facilities were installed to support court proceedings at different times by different service contractors in the past 20 years. They are being used for capturing, recording, broadcasting, and playing back the audio / visual signals in the court related areas, and providing video communication links between courts and internal/external remote locations. ;;As technology advances, more and more AV systems employ IT technologies and standards, including IP-based network communication, web based control interface, digital audio and video standards, etc. The convergence of AV and IT technologies is happening in the market as well as in the Judiciary. An AV/IT integrated approach is necessary to tackle the increasing demand on the systems and fast-changing business requirements. ;;The candidate will take a leading part in the maintenance, on-going support and continuous development of existing AV/IT systems for courtrooms including video conferencing systems, video processing and streaming/broadcasting systems, video capture and distribution tools, video network systems. He/She will also be required to design and develop new IT/AV server systems to support the IT/AV infrastructure for the courtrooms and court buildings. He/She shall have general knowledge of AV system and experience on implementing IP based multimedia systems and related infrastructure. ;"</t>
  </si>
  <si>
    <t>"The candidate should have solid experience on software development, customization, vendor management, system administration and maintenance as well as general understanding of server virtualization, network, storage, appliance, application container technologies. Preference will be given to those with experience on video streaming, WebRTC implementation and wide exposure on integration of AV and IT technologies. ;Technical Skills: ;. At least 3 years' experience in IT Application Development and Management (ADM); ;. At least 1.5 years' experience in Unix/Linux Shell Scripting (ULS); ;. At least 1 year's experience in Server Virtualisation Technology (SVT); ;. 1 year's experience in Video Conference Technology (VCT) is an advantage; ;. 1 year's experience in Web Hosting, Design and Maintenance (WED) is an advantage. ;Non-technical Skills: ;. At least 1.5 years' experience in vendor management (VMG); ;. 1 year's experience in managing Government projects (MGP) is an advantage; ;. 1 year's experience in site preparation (SPE) is an advantage. ;- Bachelor's degree/Higher Diploma in Computer Science, IT or equivalent; ;- At least 6 years' post-qualification experience in which at least 3 years' relevant experience in a similar post and in a comparable capacity."</t>
  </si>
  <si>
    <t>Contract Systems Analyst (Bid Ref 53457-1)</t>
  </si>
  <si>
    <t>"- Serve a contract assignment under InfoTech's headcount, full-time second to serve the TRY; ;- Carry out user requirement study, application analysis and design, programming, implementation activities, monitoring and quality assurance, testing, UAT support, documentation and system rollout and nursing, etc. for development of new applications and implementation of enhancements;- Provide application and system support on new and existing systems running on Windows Server / SQL Server / SharePoint Server / Microsoft Office / .NET / C# and other packages;- Lead programmers to develop/amend programs and support User Acceptance Test;- Perform any other duties related to the system development life cycle ;"</t>
  </si>
  <si>
    <t>"- Possess solid experience in web, .NET, C# and web services design and programming and RDBMS;- Possess solid experience in system installation, configuration and administration on Windows Server, SharePoint Server, SQL Server and Active Directory Federation Services;- May be required to carry mobile phone and provide support system support (on site if necessary) outside office hours ;Technical Skills: ;. At least 3 years' experience in MS ASP.NET (MSA); ;. At least 3 years' experience in Microsoft Officer SharePoint Server Administration (MSP); ;. At least 3 years' experience in Microsoft SQL Server (MSS); ;. At least 3 years' experience in .NET C# (NEC); ;. 2 years' experience in .Net Development (NDE) is an advantage; ;. 1 year's experience in SQL Server Reporting Services (SRS) is an advantage; ;. 1 year's experience in Microsoft Active Directory Administration (ADA) is an advantage. ;Non-technical Skills: ;. At least 2 years' experience in work with the Government (GOV); ;. Good written English is a must. ;- Bachelor's degree/Higher Diploma in Computer Science, IT or equivalent; ;- At least 4 years' post-qualification experience in which at least 1 year's relevant experience in a similar post and in a comparable capacity."</t>
  </si>
  <si>
    <t>Contract Systems Analyst (Bid Ref 53218-1)</t>
  </si>
  <si>
    <t>"- Serve a contract assignment under InfoTech's headcount, full-time second to serve the WFSFAA-SFO; ;i. As a lead System Analyst to provide timely support for Java application system and Oracle database system in the business area of financial assistance and grant/loan processing, to conduct change management, requirement analysis, system design and database structure design, and to prepare functional specification, test environment, program source deployment and version control with major duties including but not limited to the below:;- application development with Oracle under Unix platform using Oracle DB, PL/SQL language;- database design including but not limited to Oracle, SQL Server, Microsoft SQL Server, and MySQL;- Apache, HTML, XML, Java, Javascript programming;- provide solutions to problems raised by users;- get user requirement, preparation of System Analysis and Design (SA&amp;D) and migration from client server application to web-based application for Continuing Education Fund (CEF) system;- maintain and support the CEF application with Oracle using Java Server Faces (JSF) with JBoss, Primefaces, Enterprise Java bean (EJB) and Java EE standard ;"</t>
  </si>
  <si>
    <t>"The staff is required to possess skills to perform duties as detailed in the Job Description. Previous;working experience in business area of financial assistance or grant/loan processing would be an advantage. ;Technical Skills: ;. At least 6 years' experience in Oracle RDBMS (ODB); ;. At least 2 years' experience in Enterprise Java Beans Development (EJB); ;. At least 2 years' experience in J2EE Development (JDE); ;. At least 2 years' experience in JavaServer Faces (JSF) (JSF); ;. 6 years' experience in SQL*PLUS/PL/SQL/PRO*C (OPL) is an advantage; ;. 3 years' experience in Unix/Linux Shell Scripting (ULS) is an advantage; ;. 3 years' experience in UNIX (UNX) is an advantage; ;. 3 years' experience in HTML5 (HT5) is an advantage; ;. 3 years' experience in JavaScript Programming (JAP) is an advantage; ;. 3 years' experience in JBoss Application Server (JAS) is an advantage; ;. 3 years' experience in JAVA Programming (JAV) is an advantage; ;. 2 years' experience in HP-UX (HPX) is an advantage; ;. 2 years' experience in Oracle Database Tuning (ODT) is an advantage; ;. 1 year's experience in Chinese Processing (CHI) is an advantage; ;. 1 year's experience in Windows 7/8/10 (W10) is an advantage; ;. 1 year's experience in XML (XML) is an advantage; ;. 1 year's experience in MySQL (MSQ) is an advantage. ;Non-technical Skill: ;. At least 2 years' experience in work with the Government (GOV). ;- Bachelor's degree/Higher Diploma in Computer Science, IT or equivalent; ;- At least 4 years' post-qualification experience in which at least 1 year's relevant experience in a similar post and in a comparable capacity."</t>
  </si>
  <si>
    <t>Contract Systems Analyst (Bid Ref 53518-1)</t>
  </si>
  <si>
    <t>"(T26) On-going maintenance support for Non-Domestic Management System (NDMS) - Revenue Collection (RC) module"</t>
  </si>
  <si>
    <t>"- Serve a contract assignment under InfoTech's headcount, full-time second to serve the HD; ;- Perform maintenance support for NDMS - Revenue Collection (RC) module;- Participate in the full system development life cycle including requirements gathering, analysis, application design, development, testing and deployment;;- Manage a team of programmers on software development according to scope, schedule and development standard (CMMI); and;- Serve as a mentor to junior developers. ;"</t>
  </si>
  <si>
    <t>Contract Systems Analyst (Bid Ref 52896-1)</t>
  </si>
  <si>
    <t>"- Serve a contract assignment under InfoTech's headcount, full-time second to serve the C&amp;ED; ;- To provide production support services for existing computer systems in C&amp;ED;;- To provide implementation services for new enhancements (ie. conduct SA&amp;D, prepare program specification, conduct system test and user acceptance test, prepare documentation, etc) if necessary;;- To supervise subordinates to carry out the implementation work; and;- To perform any works assigned by supervisor. ;"</t>
  </si>
  <si>
    <t>"- At least nine years working experience in application development with at least eight years must be in similar post or in comparable capacity;;- May require to travel to other C&amp;ED offices and land boundary control points to support users and work outside office hours;;- The candidate is required to provide service outside office hours, e.g. 7 x 24 on-call production support;;- The candidate may require to work at C&amp;ED remote offices scattered over the territory such as control points for support;;- Shall comply with all government-wide and C&amp;ED departmental circulars for staff administration and code of conduct; and;- Integrity record check for the candidate is required and the candidate shall be requested to sign a consent during the recruitment interview. ;Technical Skills: ;. At least 5 years' experience in MS ASP.NET (MSA); ;. At least 5 years' experience in Microsoft SQL Server (MSS); ;. At least 5 years' experience in .NET C# (NEC); ;. At least 5 years' experience in SQL Server Reporting Services (SRS). ;Non-technical Skills: ;. Good spoken English is a must; ;. Good written English is a must; ;. 1 year's experience in work with the Government (GOV) is an advantage. ;- Bachelor's degree/Higher Diploma in Computer Science, IT or equivalent; ;- At least 9 years' post-qualification experience in which at least 8 years' relevant experience in a similar post and in a comparable capacity."</t>
  </si>
  <si>
    <t>Contract Systems Analyst (Bid Ref 52892-1)</t>
  </si>
  <si>
    <t>"- Serve a contract assignment under InfoTech's headcount, full-time second to serve the C&amp;ED; ;- To provide production support services for the existing computer systems;;- To provide implementation services for computer system (i.e. discuss with user for detail requirement, prepare program specification, conduct system test and user acceptance test, prepare documentation, etc);;- To provide hands-on program development in microsoft dotnet platform;;- To supervise subordinates to carry out the implementation work;;- To refine the programming framework for the new IT system in dotnet platform; and;- To perform any works assigned by supervisor. ;"</t>
  </si>
  <si>
    <t>"- At least six years working experience in application development with at least four years must be in similar post or in comparable capacity;;- May require to travel to other C&amp;ED offices and land boundary control points for the project;;- Shall comply with all government-wide and C&amp;ED departmental circulars for staff administration and code of conduct; and;- Integrity record check for the candidate is required and the candidate shall be requested to sign a consent during the recruitment interview. ;Technical Skills: ;. At least 5 years' experience in MS ASP.NET (MSA); ;. At least 5 years' experience in Microsoft SQL Server (MSS); ;. At least 5 years' experience in .NET C# (NEC); ;. At least 4 years' experience in SQL Server Reporting Services (SRS); ;. At least 2 years' experience in FileNet (FLN). ;Non-technical Skills: ;. Good spoken English is a must; ;. Good written English is a must; ;. At least 3 years' experience in work with the Government (GOV). ;- Bachelor's degree/Higher Diploma in Computer Science, IT or equivalent; ;- At least 6 years' post-qualification experience in which at least 4 years' relevant experience in a similar post and in a comparable capacity."</t>
  </si>
  <si>
    <t>Contract Systems Analyst (Bid Ref 53079-1)</t>
  </si>
  <si>
    <t>"(T26) Maintenance of Infrastructure for Web-based Application Systems"</t>
  </si>
  <si>
    <t>"- Serve a contract assignment under InfoTech's headcount, full-time second to serve the WFSFAAWFAO; ;1. To maintain and enhance a 3-tier (web, application, database tiers) infrastructure for web-based application systems riding on a cloud platform with high availability and stability features; ;2. To conduct problem diagnosis on the system infrastructure; ;3. To perform on-going maintenance support on the system infrastructure; and ;4. To carry out other duties as assigned by the supervisor. ;"</t>
  </si>
  <si>
    <t>"1. Must have sound technical experiences in the installation, configuration and problem diagnosis on Apache web server clustering and JBoss application server clustering on Windows 2016 virtual machine managed by VMware; ;2. Must have solid knowledge and experience in administration and configuration of Windows 2016 virtual machine managed by VMware; ;3. Must have solid knowledge and experience in high availability clusters, load-balancers, antivirus, backup, system monitoring facilities and SMTP servers; ;4. Must have experience in supporting IT infrastructure and network/system management for hosting web-based application adopting Java EE application architecture in Government Cloud Infrastructure Services (GCIS); ;5. Must have at least three years of work experience in the Government; ;6. Should be a team-player with good communication and interpersonal skills; ;7. Should have strong sense of analytical and problem solving skills; and ;8. Should be hard-working and self-motivated with positive attitude. ;Technical Skills: ;. At least 6 years' experience in Server Virtualisation Technology (SVT); ;. At least 6 years' experience in Windows Server 2008/2012 (W12); ;. At least 4 years' experience in JBoss Application Server (JAS); ;. At least 4 years' experience in Network &amp; System Management (NSM). ;Non-technical Skill: ;. At least 3 years' experience in work with the Government (GOV). ;- Bachelor's degree/Higher Diploma in Computer Science, IT or equivalent; ;- At least 6 years' post-qualification experience in which at least 4 years' relevant experience in a similar post and in a comparable capacity."</t>
  </si>
  <si>
    <t>Contract Systems Analyst (Bid Ref 52600-1)</t>
  </si>
  <si>
    <t>"(T26) Enhancements, on-going maintenance and technical support for an outsoursing IT system, Road Cargo System (ROCARS), of C&amp;ED"</t>
  </si>
  <si>
    <t>"- Serve a contract assignment under InfoTech's headcount, full-time second to serve the C&amp;ED; ;- To provide technical support on the production service of the ROCARS of C&amp;ED;;- To provide technical support and advice on the enhancement / change of the ROCARS of C&amp;ED;;- To coordinate with the contractors, other external parties / service providers, various formations in C&amp;ED, and other departments of HKSARG.;- To perform any other works/tasks as assigned by the supervisor related to the post. ;"</t>
  </si>
  <si>
    <t>"- To provide system and related technical support on over system infrastructure including Database, Unix, Windows, SAN, Network, etc. for ROCARS;;- To supervise the contractor to perform trouble shooting, rectifying and resolving system and related technical problems when incidents occurred. Hands-on and lead the trouble shooting, rectifying and resolving;;- To monitor the contractor to perform capacity planning, system improvement and make recommendation;;- To make recommendation on system-wise aspect;;- The candidate is required to provide service outside office hours, e.g. 7 x 24 on-call production support;;- The candidate may require to work at C&amp;ED remote offices scattered over the territory such as control points for support;;- Integrity record check for the candidate is required and the candidate shall be requested to sign a consent during the recruitment interview.;- Shall comply with all government-wide and C&amp;ED departmental circulars for staff administration and code of conduct. ;Technical Skills: ;. At least 5 years' experience in IBM AIX Administration (IAA); ;. At least 5 years' experience in JBoss Application Server (JAS); ;. At least 5 years' experience in Storage Area Network (SAN); ;. At least 5 years' experience in WebSphere Application Server (WAS); ;. At least 4 years' experience in Oracle RDBMS (ODB). ;Non-technical Skills: ;. At least 2 years' experience in work with the Government (GOV); ;. At least 2 years' experience in IT service/outsourcing management (OUT); ;. At least 2 years' experience in vendor management (VMG). ;- Bachelor's degree/Higher Diploma in Computer Science, IT or equivalent; ;- At least 5 years' post-qualification experience in which at least 2 years' relevant experience in a similar post and in a comparable capacity."</t>
  </si>
  <si>
    <t>Contract Systems Analyst (Bid Ref 52847-2)</t>
  </si>
  <si>
    <t>01 Apr 2025 to 29 Sep 2025 (5 months)</t>
  </si>
  <si>
    <t>"(T26) The Government Cloud Infrastructure Services (GCIS) provides a reliable application hosting platform as well as a set of shared services for shared use among government bureaux and departments in delivering e-government services. The successful candidate is required to provide technical advice and support on GCIS virtualization servers, application servers, storage and backup systems for smooth operation of GCIS."</t>
  </si>
  <si>
    <t>"- Serve a contract assignment under InfoTech's headcount, full-time second to serve the DPO; ;1. To implement enhancements of server, virtual machines and backup solution of GCIS Infrastructure-as-a-Service (IaaS) and Platform-as-a-Service (PaaS, aka EGIS);;2. To provide on-going support to GCIS including servers, virtual machines and backup &amp; restore system;;3. To provide technical advice for GCIS clients on 3-tier web application deployment on Linux platform;;4. To provide support for the migration of GCIS to new data centre;;5. To provide technical support and quality management for GCIS Operation Team; and;6. To carry out other project related duties as designated by project manager. ;"</t>
  </si>
  <si>
    <t>"Candidate;1. Must have at least three years work experience in configuration and management of virtual machines and hosts (with at least 100 virtual machines at the same time) in VMware server virtualization environments with VMware vSphere and VMware vCenter;;2. Must have at least three years work experience in server support and Storage Area Network (SAN) storage;;3. Must have at least three years work experience in supporting Linux Server systems, and disk backup and restore solution such as Veritas Backup Exec / Veeam Backup and Replication;;4. Preferably have experience in supporting system riding on dual-active production sites over cross-site network with SAN support;;5. Have knowledge in data centre operation is preferred; and;6. May be required to work outside normal working hours for ad-hoc trouble-shooting. ;Technical Skills: ;. At least 3 years' experience in Infrastructure (INF); ;. At least 3 years' experience in Linux System Administration (LIN); ;. At least 3 years' experience in Storage Area Network (SAN); ;. At least 3 years' experience in Server Virtualisation Technology (SVT); ;. At least 3 years' experience in System Backup Operation (BKO); ;. At least 1 year's experience in EGIS (EGI); ;. 3 years' experience in Apache Web Server (AWS) is an advantage. ;Non-technical Skills: ;. 3 years' experience in work with the Government (GOV) is an advantage; ;. Good written English is an advantage; ;. 3 years' experience in quality management (QMT) is an advantage; ;. 3 years' experience in software testing (STM) is an advantage. ;- Bachelor's degree/Higher Diploma in Computer Science, IT or equivalent; ;- At least 4 years' post-qualification experience in which at least 1 year's relevant experience in a similar post and in a comparable capacity."</t>
  </si>
  <si>
    <t>Contract Systems Analyst (Bid Ref 53385-1)</t>
  </si>
  <si>
    <t>"(T26) To provide support on the Digital Audio Recording and Transcription Services (DARTS) System for the Judiciary."</t>
  </si>
  <si>
    <t>"- Serve a contract assignment under InfoTech's headcount, full-time second to serve the Judiciary; ;The Judiciary has, since 1996, used the DARTS System, a digitised audio recording system, to record all proceedings in some 200 courtrooms and produce transcripts from these recordings. Outsourcing contractors are engaged to operate and maintain the System.;;The successful candidate is responsible for providing daily support of court operation on the DARTS System for the Judiciary, including its daily IT services, IT security management and infrastructure management, as well as any associated projects arisen from new court levels and new service initiatives.;;He/She will be responsible for providing support mainly on Court of Final Appeal, High Court and District Court of the Judiciary but would also on any court level as assigned from time to time by the Judiciary. ;"</t>
  </si>
  <si>
    <t>"The successful candidate will be able:;a. To provide technical support to the DARTS System, courtroom facilities, technologies and operations, and digital audio/visual equipment;;b. To monitor DARTS Contractor's performance; ;c. To maintain the IT infrastructure for the DARTS System;;d. To support the site preparation activities for the new premises of the Judiciary in the aspect of ICT infrastructure and facilities;;e. To coordinate and manage various new implementations with different parties and service providers;;f. To conduct market research and evaluate new technologies and solutions, and provide technical analysis on the adoption of new systems and integration to the existing systems; and;g. To carry out other duties as assigned by the supervisor.;;The successful candidate is required to work in line with the business hours of the Judiciary, and may need to work outside office hours as and when required. Travelling among Judiciary premises may be needed to discharge the duties in different locations. ;Technical Skills: ;. At least 4 years' experience in IT Application Development and Management (ADM); ;. At least 4 years' experience in Object-oriented Analysis and Design (OOA); ;. At least 3 years' experience in UNIX (UNX); ;. At least 3 years' experience in Data Architecture (DAR); ;. At least 3 years' experience in JAVA Programming (JAV); ;. At least 2.5 years' experience in Web Programming (WEB); ;. At least 2.5 years' experience in Web Services (WSV); ;. 3 years' experience in Infrastructure (INF) is an advantage; ;. 3 years' experience in IT Security (ITS) is an advantage. ;Non-technical Skills: ;. At least 4 years' experience in work with the Government (GOV); ;. Good coordination skills is a must; ;. At least 4 years' experience in quality assurance (QAS); ;. At least 3 years' experience in managing Government IT standards (ITG); ;. 2 years' experience in managing Government projects (MGP) is an advantage; ;. 2 years' experience in IT service/outsourcing management (OUT) is an advantage; ;. 2 years' experience in managing G2B and G2C projects (GBC) is an advantage. ;- Bachelor's degree/Higher Diploma in Computer Science, IT or equivalent; ;- At least 4 years' post-qualification experience in which at least 1 year's relevant experience in a similar post and in a comparable capacity."</t>
  </si>
  <si>
    <t>Contract Systems Analyst (Bid Ref 53483-1)</t>
  </si>
  <si>
    <t>"- Serve a contract assignment under InfoTech's headcount, full-time second to serve the TRY; ;- Carry out system analysis and design, development, quality assurance, testing, support UAT, rollout and prepare documentation for system revamp of PC-based system;- Provide application and system support on existing systems running on Windows, Linux, Oracle Database, Oracle E-Business Suite, Java and other packages;- Perform any other duties related to the system development life cycle ;"</t>
  </si>
  <si>
    <t>"- Solid experience in web, Java, Java application frameworks (including Spring) and J2EE application development;- Solid experience in application design, development and maintenance;- Hand-on experience in programming with .NET and C#, Java with React/Next.js framework and MySQL/MariaDB database software;- Experience in supporting Oracle E-Business Suite applications, and user data replication among different LDAP servers;- Preferable with experience on system support of application using JBoss/Wildfly Application Servers;- May be required to carry pager and provide system support (on site if necessary) outside office hours ;Technical Skills: ;. At least 2 years' experience in JAVA Programming (JAV); ;. At least 2 years' experience in MySQL (MSQ); ;. At least 2 years' experience in Oracle e-business suite (OES); ;. At least 1 year's experience in .NET C# (NEC); ;. At least 1 year's experience in Java Application Framework (e.g. Struts (Apache)) (JAF); ;. 1 year's experience in JBoss Application Server (JAS) is an advantage; ;. 1 year's experience in J2EE Development (JDE) is an advantage; ;. 1 year's experience in LDAP Application Programming (LDA) is an advantage. ;Non-technical Skills: ;. At least 2 years' experience in work with the Government (GOV); ;. Good written English is a must. ;- Bachelor's degree/Higher Diploma in Computer Science, IT or equivalent; ;- At least 4 years' post-qualification experience in which at least 1 year's relevant experience in a similar post and in a comparable capacity."</t>
  </si>
  <si>
    <t>Contract Senior Systems Analyst (Bid Ref 53331-1)</t>
  </si>
  <si>
    <t>"- Serve a contract assignment under InfoTech's headcount, full-time second to serve the Judiciary; ;The candidate would be responsible for the following activities :;(a) analyse user requirements;(b) develop process flow diagrams, logical data models and other system analysis &amp; design deliverables;(c) assist to develop proof of concept prototypes with latest technologies;(d) assist to develop programs for the production system;(e) plan, develop and execute activities necessary for the system transition arrangement;(f) conduct unit/integrated/loading tests;(g) compile system documentation such as user manuals and system manuals;(h) perform quality check on deliverables developed by other project team members / vendors;(i) any other necessary activities ;"</t>
  </si>
  <si>
    <t>"Other than the requirements specified in the 'Technical' and 'Non-Technical' Requirement Sections below, the candidate should preferably possess experience in :;(a) completion of a full system development life cycle;(b) implementation of court systems or court related systems;(c) implementation of human resources management systems ;Technical Skills: ;. At least 3 years' experience in J2EE Development (JDE); ;. At least 3 years' experience in Multi-tier System Integration (MSI); ;. At least 3 years' experience in Object-oriented Analysis and Design (OOA); ;. 2 years' experience in Public Key Infrastructure (PKI) is an advantage; ;. 2 years' experience in Structured Query Language (SQL) is an advantage; ;. 2 years' experience in TCP/IP (TCP) is an advantage; ;. 2 years' experience in XML (XML) is an advantage; ;. 2 years' experience in Networking (NET) is an advantage; ;. 2 years' experience in LDAP Application Programming (LDA) is an advantage; ;. 2 years' experience in HTML version before HTML5 (HTM) is an advantage; ;. 2 years' experience in Infrastructure (INF) is an advantage; ;. 2 years' experience in Internet/ Intranet (INT) is an advantage; ;. 2 years' experience in IT Security (ITS) is an advantage; ;. 2 years' experience in JAVA Programming (JAV) is an advantage. ;Non-technical Skills: ;. At least 6 months' experience in work with the Government (GOV); ;. 2 years' experience in conducting IT training/briefing (ITT) is an advantage; ;. Good spoken English is an advantage; ;. Good written English is an advantage; ;. 2 years' experience in quality assurance (QAS) is an advantage; ;. Good coordination skills is an advantage; ;. 2 years' experience in managing G2B and G2C projects (GBC) is an advantage. ;- Bachelor's degree/Higher Diploma in Computer Science, IT or equivalent; ;- At least 6 years' post-qualification experience in which at least 3 years' relevant experience in a similar post and in a comparable capacity."</t>
  </si>
  <si>
    <t>Contract Systems Analyst (Bid Ref 53267-1)</t>
  </si>
  <si>
    <t>CSWJCC and other DH premises</t>
  </si>
  <si>
    <t>"(T26) Network operation support on the central IT infrastructure systems"</t>
  </si>
  <si>
    <t>"- Serve a contract assignment under InfoTech's headcount, full-time second to serve the DH; ;- To assist in project management, procurement, administration and implementation of central IT infrastructure in SDWAN network.;- To assist his/her supervisor and users in defining requirements for redesigning IT infrastructure of the department;;- To conduct market research and product evaluation for recommending best technologies for enhancing current systems &amp; networks;;- To review design documents, implement technical solutions, prepare test plans and perform user acceptance test of the redesigned IT infrastructure;;- To assist his/her supervisor in infrastructure upgrade;;- To render support on procurement exercise of the redesigned IT infrastructure;;- To operate and maintain the departmental server rooms;;- To maintain inventory and prepare documentation;;- To perform ad-hoc assigned duties; and;- To perform 7x24 on-call support duties.;- The normal working hours: Mon - Fri, 9:00 - 17:48 ;"</t>
  </si>
  <si>
    <t>"- Solid experience in various networking products such as Cisco, Huawei, H3C and Fortinet;;- Solid experience in various IT systems, virtualisation and related networking technology for market research, and product evaluation;;- Solid experience in infrastructure upgrade, network revamp, network monitoring and disaster recovery planning;;- Hands-on experience in conducting requirement analysis meetings, design sessions and walkthrough;;- Hands-on experience in project management and administration; ;- Solid experience in IT procurement;;- Possesses excellent problem solving and interpersonal skills and;- Possesses excellent communication and presentation skills. ;Technical Skills: ;. At least 6 years' experience in Internet Firewall Technical Support (IFW); ;. At least 6 years' experience in Network &amp; System Management (NSM); ;. At least 6 years' experience in Router Configuration (ROU); ;. At least 6 years' experience in Technical Architectural Support (TAS); ;. At least 6 years' experience in CISCO IOS Software &amp; CISCO Products (CIP); ;. At least 2 years' experience in Disaster Recovery Planning (DRP). ;Non-technical Skills: ;. At least 3 years' experience in vendor management (VMG); ;. At least 2 years' experience in work with the Government (GOV); ;. At least 2 years' experience in IT procurement (PRO). ;- Bachelor's degree/Higher Diploma in Computer Science, IT or equivalent; ;- At least 6 years' post-qualification experience in which at least 5 years' relevant experience in a similar post and in a comparable capacity."</t>
  </si>
  <si>
    <t>Contract Systems Analyst (Bid Ref 53258-1)</t>
  </si>
  <si>
    <t>North Point with occasional travel to other C&amp;ED offices</t>
  </si>
  <si>
    <t>"(T26) On-going support of end-user workstations and any other GOA systems."</t>
  </si>
  <si>
    <t>"- Serve a contract assignment under InfoTech's headcount, full-time second to serve the C&amp;ED; ;The candidate is required to supervise and coordinate GOA workstation support services for C&amp;ED users including helpdesk service, hardware and software installation, evaluation of latest OA applications, Lotus Notes mail system, Confidential Mail system, protection of endpoint devices, writing program scripts, in-house computer application systems as well as PC rollout assignment. He/she also needs to perform any works assigned by supervisor. ;"</t>
  </si>
  <si>
    <t>"The candidate is required to have experience in supervising and coordinating workstation support team as well as arranging rollout exercise of new PC workstation with service providers. The candidate is also required to possess in-depth technical skills offering advices to a team of workstation support staff for provision of above mentioned job duties. In addition, the candidate is required to work outside the office hours and provide on-call production support. He /She is also required to work at C&amp;ED remote offices scattered over the territory such as airport and control points. ; ;The candidate must be a self-learner who can acquire latest skills on anything related to the assigned works. ; ;Checking on qualification, experience and integrity for the candidate is required and the consent of the candidate will be obtained during the recruitment interview. ;Technical Skills: ;. At least 5 years' experience in Anti-Virus Technology (AVT); ;. At least 5 years' experience in Confidential Mail System (CMS); ;. At least 5 years' experience in Endpoint Security Solutions (ESS); ;. At least 5 years' experience in PC LAN Support (PLS); ;. At least 4 years' experience in Office Automation (OAN); ;. At least 2 years' experience in Server Virtualisation Technology (SVT); ;. 2 years' experience in Lotus Notes Mail Admin. &amp; Technical Support (LNM) is an advantage; ;. 1 year's experience in Chinese Computing Standards, eg.HKSCS,Big5,Unicode (CCS) is an advantage. ;Non-technical Skills: ;. Good spoken English is a must; ;. Good written English is a must; ;. 2 years' experience in work with the Government (GOV) is an advantage; ;. 2 years' experience in helpdesk call handling (HDT) is an advantage. ;- Bachelor's degree/Higher Diploma in Computer Science, IT or equivalent; ;- At least 5 years' post-qualification experience in which at least 5 years' relevant experience in a similar post and in a comparable capacity."</t>
  </si>
  <si>
    <t>Contract Systems Analyst (Bid Ref 53035-1)</t>
  </si>
  <si>
    <t>Tamar</t>
  </si>
  <si>
    <t>"(T26) Project support on Upgrade of Office Automation System and departmental messaging services."</t>
  </si>
  <si>
    <t>"- Serve a contract assignment under InfoTech's headcount, full-time second to serve the HYAB; ;1. To administer GOA services and existing departmental messaging service along IT projects implementation;;2. To assist in IT procurement, coordinate and manage contractor work activities and review project deliverables;;3. To implement configuration update and change control on Central initiatives; ;4. To support Security Risk Assessment and Audit in IT project implementation and departmental-wide exercise; and;5. To provide other IT services as assigned by supervisor. ;"</t>
  </si>
  <si>
    <t>"Holder of university degree / higher diploma major on IT/computing from recognized university / polytechnic,;or equivalent. ;Technical Skills: ;. At least 10 years' experience in Microsoft Active Directory Administration (ADA); ;. At least 10 years' experience in Anti-Virus Technology (AVT); ;. At least 10 years' experience in System Backup Operation (BKO); ;. At least 10 years' experience in Confidential Mail System (CMS); ;. At least 10 years' experience in Infrastructure (INF); ;. At least 10 years' experience in Lotus Notes Mail Admin. &amp; Technical Support (LNM); ;. At least 10 years' experience in Lotus Notes Administration &amp; Technical Support (LON); ;. At least 10 years' experience in PC LAN Support (PLS). ;Non-technical Skills: ;. At least 10 years' experience in work with the Government (GOV); ;. At least 10 years' experience in Government procurement/disposal procedures (GPD); ;. At least 10 years' experience in the management and support of Government systems and services (GSS); ;. At least 10 years' experience in Government tendering procedures (GTP); ;. At least 5 years' experience in IT audit (ITA); ;. At least 5 years' experience in conducting IT training/briefing (ITT); ;. At least 5 years' experience in project management (PRM). ;- Bachelor's degree/Higher Diploma in Computer Science, IT or equivalent; ;- At least 20 years' post-qualification experience in which at least 20 years' relevant experience in a similar post and in a comparable capacity."</t>
  </si>
  <si>
    <t>Contract Senior Systems Analyst (Bid Ref 53448-1)</t>
  </si>
  <si>
    <t>"(T26) This position will actively participate in the enhance, maintenance and support of the existing DH clinical ;computer systems."</t>
  </si>
  <si>
    <t>"- Serve a contract assignment under InfoTech's headcount, full-time second to serve the DH; ;(a) Liaise with various departments/IT support teams for the development of IT systems and system interfaces; ;(b) Assist in monitoring the contractor's system maintenance activities and performance; ;(c) Review the deliverables of the contractors and vendors; ;(d) Provide IT advice on governing the system's conformance to departmental and government IT policies/standards; ;(e) Prepare technical specification, plan and supervise the procurement, deployment and upgrading of IT equipment and systems; ;(f) Provide administrative support on the documentation for IT projects; ;(g) Monitor budget spending and report to project stakeholders;&amp;;#160;and ;(h) Any other task assigned by DH. ;"</t>
  </si>
  <si>
    <t>"(a) Degree holder or above in Computer Science or equivalent; ;(b) Familiar with government IT standards and methodologies such as SSADM and PRINCE, and have an experience in ;working with or in the HKSAR government departments/bureaux; ;(c) Experience in the relational database model and familiar with mainstream database engines such as Oracle is ;an advantage; ;(d) Prior experience in clinical management system is preferable; ;(e) Proficiency in English written and communication skills; ;(f) Strong analytical and problem solving skills; and ;(g) Follow prevailing infection control measures as required by the government ;Technical Skills: ;. At least 6 years' experience in Oracle RDBMS (ODB); ;. At least 6 years' experience in PRINCE (PRE); ;. At least 6 years' experience in System Implementation and Maintenance/Support (SIM). ;Non-technical Skills: ;. At least 6 years' experience in work with the Government (GOV); ;. At least 5 years' experience in managing Government projects (MGP); ;. At least 5 years' experience in IT procurement (PRO); ;. 4 years' experience in Clinical Related Information System (CRS) is an advantage. ;- Bachelor's degree/Higher Diploma in Computer Science, IT or equivalent; ;- At least 6 years' post-qualification experience in which at least 3 years' relevant experience in a similar post and in a comparable capacity."</t>
  </si>
  <si>
    <t>Contract Senior Systems Analyst (Bid Ref 53063-1)</t>
  </si>
  <si>
    <t>Mainly Nam Cheong, Sham Shui Po, and occasional visit to other offices in Hong Kong</t>
  </si>
  <si>
    <t>"(T26) System Maintenance &amp; Support of Centrally Managed Messaging Platform (CMMP) - ;CMMP is a new platform built by DPO to replace the Government's current decentralised email system in order to enhance the ability in tackling the increasing cyber security risks, utilise computing resources optimally and increase operational efficiency of the Government."</t>
  </si>
  <si>
    <t>"- Serve a contract assignment under InfoTech's headcount, full-time second to serve the DPO; ;- Take lead in analysis and design, implementation, and testing on system changes/enhancements of CMMP, particularly on network infrastructure including firewall, load balancer, router, switch, VPN, DNS, system and networking monitoring tool. ;- Take major role to identify and resolve potential issues for the network infrastructure. ;- Take major role to design and oversee the system network on top of the existing architecture for expansion. ;- Take major role in assuring and controlling of the quality of the project deliverables produced by the contractors/vendors. ;- Coordinate and follow up on the assigned reported issues for the network infrastructure and the other infrastructure components. ;- Review the network design for CMMP and maintain the network diagrams for the systems. ;- Review and maintain other infrastructure components, including audit log system, privileged account management system. ;- Review the system reports and follow up the system alerts with the contractors/vendors. ;- Prepare and maintain scripts to automate tasks and integration with other sub-systems. ;- Provide daily administrative support and produce reports and deliverables meeting the internal standards and requirements of the project. ;- Monitor and report system usage and healthiness. ;- Provide liaison and support to different stakeholders, and other B/Ds on the production setup and client rollout for CMMP. ;- Self-motivated, able to work independently under pressure, multi-tasking and energetic. ;- Work outside office hours and provide on-call production support. ;- Perform any work assigned by supervisor. ;"</t>
  </si>
  <si>
    <t>"- Minimum of 6 years of post-qualification IT experience. ;- Minimum of 3 years of working experience in system analysis and design. ;- Minimum of 6 years of working experience in networking (viz. having comprehensive knowledge and experience in routers, switches, firewalls, intrusion detection/prevention systems, proxy servers, DNS, DHCP, metro-ethernet, copper and optical fiber cabling). ;- Minimum of 6 years of working experience in Network and System Management (viz. having comprehensive knowledge and experience in server administration for supporting tools including SNMP managers, network and system management and reporting). ;- Holder of Cisco Certified Internetwork Expert (""CCIE""), Huawei Certified ICT Expert (""HCIE""), Cisco Certified Network Professional (""CCNP""), Huawei Certified ICT Professional (""HCIP""), Cisco Certified Network Associate (""CCNA"") or Huawei Certified ICT Associate (""HCIA"") certification is preferred ;- Experience in other infrastructure components and configuration of Huawei router and switch is preferred. ;- Experience in at least one virtualisation platform is preferred. ;- Knowledge and experience in working with/in the Government is preferred. ;- Good command in spoken and written English is required. ;- Good command in spoken Mandarin is preferred. ;- Criminal record checking is required. ;Technical Skills: ;. At least 6 years' experience in Networking (NET); ;. At least 6 years' experience in Network &amp; System Management (NSM); ;. At least 5 years' experience in Router Configuration (ROU); ;. At least 5 years' experience in Infrastructure (INF); ;. At least 5 years' experience in Metro-Ethernet Network (MNE); ;. At least 5 years' experience in Network Design (NDN); ;. 3 years' experience in Intrusion Prevention System (IPS) is an advantage; ;. 3 years' experience in CISCO IOS Software &amp; CISCO Products (CIP) is an advantage; ;. 3 years' experience in Huawei VRP &amp; Huawei Products (HAU) is an advantage; ;. 3 years' experience in Intruder Detection/Alert Technology (IDA) is an advantage; ;. 3 years' experience in Internet Firewall Technical Support (IFW) is an advantage; ;. 3 years' experience in Virtual LAN/LAN Switching (VLS) is an advantage. ;Non-technical Skills: ;. Good spoken English is a must; ;. Good written English is a must; ;. Good Putonghua is an advantage; ;. Good coordination skills is an advantage; ;. 2 years' experience in work with the Government (GOV) is an advantage. ;- Bachelor's degree/Higher Diploma in Computer Science, IT or equivalent; ;- At least 6 years' post-qualification experience in which at least 2 years' relevant experience in a similar post and in a comparable capacity."</t>
  </si>
  <si>
    <t>Contract Systems Analyst (Bid Ref 53399-1)</t>
  </si>
  <si>
    <t>"(T26) To assist the Judiciary in maintenance and administration of the IT infrastructure and its services including network, server and system monitoring services, and to support the implementation of new IT infrastructures under the Judiciary IT Strategy Plan."</t>
  </si>
  <si>
    <t>"- Serve a contract assignment under InfoTech's headcount, full-time second to serve the Judiciary; ;The Judiciary has around 2,600 PCs and servers, on UNIX, Linux and MS Windows, spanning over 13 buildings to support the daily operations. In order to provide quality services to both the Judiciary users, other parties and the public, a stable, secure and high performance IT infrastructure was set up and its evolution continues.;;The Judiciary has implemented more than 50 information systems to support its daily operations. These information systems consist of those for in-house activities in different court levels such as office automation utilities (e.g. e-mail systems, fax service, Internet access service) as well as for G2G applications (e.g. e-Leave system, e-Payroll system, Departmental Portal system), and those for court case management functions. ;;Other than the information systems mentioned above, the Judiciary makes use of IT and audio-visual (A/V) technologies such as the electron bundle system, audio-visual presentation system, video conferencing, etc. to support court operations. ;"</t>
  </si>
  <si>
    <t>"The candidate shall have knowledge and experience in administration, maintenance and support of virtualized servers, Microsoft server infrastructure, Lotus Notes mail systems and other IT infrastructure systems (anti-virus system, mobile system etc.):;;- Experience in working with VMWare, VSphere and Hyper-V virtualization technologies; Microsoft Active;Directory (2008 R2 and 2012 R2) and Microsoft System Center Configuration Manager (2012); and Lotus Domino Server (R8 &amp; R9);- Knowledge of the following products is advantageous:;= Brocade SAN switches;= HP and 3PAR SAN;= HP Blade server;= NetBackup and ArcServe;= HP Insight, Solarwind, WhatsUP;= Redhat, SUSE and Oracle Linux systems;= Microsoft SQL (2008, 2012 and 2016);= Microsoft DFS;= RightFax server system;= IBM Traveller server, Blackberry server;= Microsoft Sharepoint server;= Microsoft CA server ;Technical Skills: ;. At least 4 years' experience in Data Encryption Technology (DET); ;. At least 3 years' experience in Endpoint Security Solutions (ESS); ;. At least 3 years' experience in Microsoft Active Directory Administration (ADA); ;. At least 3 years' experience in Anti-Spam Technology (AST); ;. At least 3 years' experience in Anti-Virus Technology (AVT); ;. At least 3 years' experience in Confidential Mail System (CMS); ;. At least 3 years' experience in Lotus Notes Administration &amp; Technical Support (LON); ;. At least 3 years' experience in Server Virtualisation Technology (SVT); ;. 3 years' experience in Imaging (IMG) is an advantage; ;. 3 years' experience in Data/File Backup Technology (DFT) is an advantage. ;Non-technical Skills: ;. At least 4 years' experience in work with the Government (GOV); ;. 3 years' experience in the management and support of Government systems and services (GSS) is an advantage; ;. 3 years' experience in site preparation (SPE) is an advantage; ;. 3 years' experience in customer service (CLS) is an advantage. ;- Bachelor's degree/Higher Diploma in Computer Science, IT or equivalent; ;- At least 4 years' post-qualification experience in which at least 2 years' relevant experience in a similar post and in a comparable capacity."</t>
  </si>
  <si>
    <t>Contract Systems Analyst (Bid Ref 53480-1)</t>
  </si>
  <si>
    <t>"(T26) Application and system design, quality assurance, support, documentation and staff supervision"</t>
  </si>
  <si>
    <t>"- Serve a contract assignment under InfoTech's headcount, full-time second to serve the TRY; ;- To carry out user requirement study, analysis and design, programming, implementation activities, monitoring and quality assurance, conduct system test, support UAT, prepare documentation, etc. for development of new applications and implementation of enhancements;- To provide application and system support on web applications running on Java application servers ;"</t>
  </si>
  <si>
    <t>"- Solid experience in design and development of applications using Hibernate, SOAP, XML and Java application in Spring framework;- Experience in supporting applications under GCIS PaaS (EGIS) and Jboss infrastructures;- Knowledge in interfacing mechanism with external financial institutions including banks is preferred;- May be required to carry pager and provide support system support (on site if necessary) outside office hours ;Technical Skills: ;. At least 2 years' experience in EGIS (EGI); ;. At least 2 years' experience in Java Application Framework (e.g. Struts (Apache)) (JAF); ;. At least 2 years' experience in JBoss Application Server (JAS); ;. At least 2 years' experience in Microsoft SQL Server (MSS); ;. At least 2 years' experience in Oracle RDBMS (ODB); ;. 2 years' experience in Project Management Professional (PMP) (PMP) is an advantage; ;. 2 years' experience in Tomcat Application Server (TOM) is an advantage; ;. 2 years' experience in Web Services (WSV) is an advantage; ;. 2 years' experience in DB2 (DB2) is an advantage. ;Non-technical Skills: ;. At least 2 years' experience in work with the Government (GOV); ;. Good written English is a must. ;- Bachelor's degree/Higher Diploma in Computer Science, IT or equivalent; ;- At least 4 years' post-qualification experience in which at least 1 year's relevant experience in a similar post and in a comparable capacity."</t>
  </si>
  <si>
    <t>Contract Systems Analyst (Bid Ref 53378-1)</t>
  </si>
  <si>
    <t>01 Apr 2025 to 31 Dec 2025 (9 months)</t>
  </si>
  <si>
    <t>"(T26) (T26) Development and maintenance support of an application system of HKPF"</t>
  </si>
  <si>
    <t>"- Serve a contract assignment under InfoTech's headcount, full-time second to serve the HKPF; ;- Provision of IT application maintenance support for an application system;- Provision of IT application development for enhancement of application system;- Provision of assistance to supervisor in managing vendor in development and maintenance of;application system ;"</t>
  </si>
  <si>
    <t>"- May need to work in different locations provided by the Government within Hong Kong;- Security vetting is required;- Work experience in the Government and familiar with Government IT standards ;Technical Skills: ;. At least 5 years' experience in IT Application Development and Management (ADM); ;. At least 5 years' experience in Enterprise Application Integration (EAI); ;. At least 5 years' experience in JAVA Programming (JAV); ;. At least 5 years' experience in System Implementation and Maintenance/Support (SIM); ;. At least 5 years' experience in Structured Query Language (SQL). ;Non-technical Skills: ;. At least 5 years' experience in work with the Government (GOV); ;. At least 4 years' experience in project management (PRM); ;. At least 3 years' experience in quality assurance (QAS); ;. Good written English is a must; ;. At least 1 year's experience in vendor management (VMG). ;- Bachelor's degree/Higher Diploma in Computer Science, IT or equivalent; ;- At least 10 years' post-qualification experience in which at least 6 years' relevant experience in a similar post and in a comparable capacity."</t>
  </si>
  <si>
    <t>Contract Systems Analyst (Bid Ref 52455-1)</t>
  </si>
  <si>
    <t>Wan Chai or other designated locations specified by DPO</t>
  </si>
  <si>
    <t>"(T26) To support the Application Development and enhancements of the iAM Smart System."</t>
  </si>
  <si>
    <t>"- Serve a contract assignment under InfoTech's headcount, full-time second to serve the DPO; ;1. Collect both technical and user requirements for the new features of iAM Smart enhancements;;2. Study the technical feasibility of the new features, including but not limited to the implementation of a personal dashboard with data from different government B/Ds, new features in enhanced information portal, step-up authentication, and the creation of the infrastructure and application structure;;3. Liaise with outsourcing teams to provide system design, implementation, maintenance, troubleshooting, and technical support for the new enhancements;;4. Collaborate with related stakeholders for the new enhancements, such as discuss with project teams of the new government data inter-exchange gateway to develop APIs to support the personalised functions;;5. To review deliverables provided by outsourcing contractors and conduct load test, stress test, regression tests and acceptance tests of the new enhancements;;6. Provide technical support to the new enhancements, such as support government B/Ds to supply department specific personal data for the iAM Smart personal dashboard via the data inter-exchange gateway infrastructure;;7. Any other duties assigned by the supervisor. ;"</t>
  </si>
  <si>
    <t>"1. Solid working experience in system design, development, implementation and maintenance of IT application systems.;2. Solid working experience in performing system integration test, user acceptance test, load test and stress test.;3. Solid working experience in providing technical support service to different users and clients.;4. Good sense of analytical and problem solving skills.;5. Good command of English and Chinese writing skills.;6. Good communication and interpersonal skills.;7. Solid working experience in Android/iOS application development.;;* It is an advantage for the candidate to possess the following:;- Knowledge or experience on Container technology, microservices technology, authentication / authorisation protocol standards such as OAuth or SAML;- Experience in User Interface and User Experience (UI/UX) design;- Experience in mobile application systems development;- Putonghua communication skills ;Technical Skills: ;. At least 3 years' experience in IT Application Development and Management (ADM); ;. At least 3 years' experience in System Implementation and Maintenance/Support (SIM); ;. At least 3 years' experience in Web Services (WSV); ;. At least 2 years' experience in Mobile / Wireless Communication (MWC); ;. 2 years' experience in Public Key Infrastructure (PKI) is an advantage; ;. 1 year's experience in Project Management Professional (PMP) (PMP) is an advantage; ;. 1 year's experience in IT Security (ITS) is an advantage. ;Non-technical Skills: ;. Good coordination skills is a must; ;. At least 3 years' experience in managing Government projects (MGP); ;. Excellent written English is a must; ;. At least 2 years' experience in vendor management (VMG); ;. 3 years' experience in work with the Government (GOV) is an advantage; ;. 3 years' experience in the management and support of Government systems and services (GSS) is an advantage; ;. 2 years' experience in customer relations (ECR) is an advantage; ;. 2 years' experience in quality assurance (QAS) is an advantage. ;- Bachelor's degree/Higher Diploma in Computer Science, IT or equivalent; ;- At least 4 years' post-qualification experience in which at least 1 year's relevant experience in a similar post and in a comparable capacity."</t>
  </si>
  <si>
    <t>Contract Systems Analyst (Bid Ref 52915-2)</t>
  </si>
  <si>
    <t>"- Serve a contract assignment under InfoTech's headcount, full-time second to serve the C&amp;ED; ; The staff is responsible for production support activities such as, but not exhaustive: ; - answering of hotline enquiry, following up the trouble shooting and providing related technical support; ; - providing administrative support, preparation of statistics and returns; ; - co-ordinating with users, support team and relevant parties on system enhancement and User Acceptance Test; ; - updating training manuals and conducting in-house end-user training; and ; - arranging equipment or service procurement and equipment inventory control. ;"</t>
  </si>
  <si>
    <t>"- At least nine years working experience in application support and maintenance with at least eight years must be in similar post or in comparable capacity. ;- Experience in help-desk support services is preferred. ;- Experience in conducting training course to end-users is preferred. ;- May require to travel to other C&amp;ED offices and land boundary control points to support users and work outside office hours. ;- The candidate is required to provide service outside office hours, e.g. 7 x 24 on-call production support. ;- The candidate may require to work at C&amp;ED remote offices scattered over the territory such as control points for support. ;- Shall comply with all government-wide and C&amp;ED departmental circulars for staff administration and code of conduct. ;- Integrity record check for the candidate is required and the candidate shall be requested to sign a consent during the recruitment interview. ;Technical Skills: ;. At least 6 years' experience in Document Management System (DMS); ;. At least 6 years' experience in Document Flow/Workflow Management System (DOC); ;. At least 6 years' experience in Disaster Recovery Planning (DRP); ;. At least 6 years' experience in Oracle RDBMS (ODB); ;. At least 6 years' experience in Windows Server 2008/2012 (W12). ;Non-technical Skills: ;. Good spoken English is a must; ;. Good written English is a must; ;. 1 year's experience in work with the Government (GOV) is an advantage. ;- Bachelor's degree/Higher Diploma in Computer Science, IT or equivalent; ;- At least 9 years' post-qualification experience in which at least 8 years' relevant experience in a similar post and in a comparable capacity."</t>
  </si>
  <si>
    <t>Contract Systems Analyst (Bid Ref 53103-1)</t>
  </si>
  <si>
    <t>Wanchai</t>
  </si>
  <si>
    <t>"(T26) To assist the manager in supporting and managing the operation and infrastructure of the Electronic System for Cargo Manifests (EMAN) of the Government Electronic Trading Services (GETS)."</t>
  </si>
  <si>
    <t>"- Serve a contract assignment under InfoTech's headcount, full-time second to serve the DPO; ;- To provide infrastructure support services for EMAN including workstations, gateways, networks, servers, SAN, storage, database, hypervisors, virtual machines and IT security;;- To monitor and assist the operation team in daily data center operation and to ensure the quality of the operation services for EMAN;;- To study requirements and prepare specifications for procurement of hardware, software and maintenance services for EMAN;;- To analyse and recommend enhancements to cope with new business requirements and technology obsolescence;;- To work with the contractors in implementing security measures and applying security patches on EMAN;;- To manage the service contractor in meeting the service level of EMAN; and;- To perform tasks assigned by the line manager. ;"</t>
  </si>
  <si>
    <t>"- At least four years of post-qualification IT experience, including at least one year of experience in system implementation; and ;- Criminal record checking is required. ;Technical Skills: ;. At least 2 years' experience in IT Security (ITS); ;. At least 2 years' experience in Linux System Administration (LIN); ;. At least 2 years' experience in Network Design (NDN); ;. At least 2 years' experience in Storage Area Network (SAN); ;. At least 2 years' experience in Server Virtualisation Technology (SVT); ;. 2 years' experience in Oracle RDBMS (ODB) is an advantage. ;Non-technical Skill: ;. 1 year's experience in the management and support of Government systems and services (GSS) is an advantage. ;- Bachelor's degree/Higher Diploma in Computer Science, IT or equivalent; ;- At least 4 years' post-qualification experience in which at least 1 year's relevant experience in a similar post and in a comparable capacity."</t>
  </si>
  <si>
    <t>Contract Senior Systems Analyst (Bid Ref 53266-1)</t>
  </si>
  <si>
    <t>Prince Edward</t>
  </si>
  <si>
    <t>"(T26) Operation and project support for DH Central IT Infrastructure"</t>
  </si>
  <si>
    <t>"- Serve a contract assignment under InfoTech's headcount, full-time second to serve the DH; ;- To provide operation and project support for the central infrastructure systems in Department of Health (DH);;- To operate and manage Microsoft (MS) Active Directory (AD) infrastructure to support daily IT operation in DH;;- To consolidate AD domain controllers at various services to centralized AD domain controllers in DH;;- To migrate organizational unit (OU) objects at various service ADs into DH centralized ADs;;- To prepare operation document for MS AD infrastructure in DH;;- To oversee daily operation of all central infrastructure systems in DH;;- To provide infrastructure systems support at &amp;;#8220;Centre for Health Protection&amp;;#8221;;;- To operate and monitor the departmental server rooms at multiple locations (e.g. Systems and environmental monitoring);;- To manage Government contractors and to ensure project deliverables complied with the requirements and standards;;- To maintain security compliance for the central infrastructure systems in DH;;- To provide advice for management regarding matters in DH central infrastructure;;- To prepare document / evaluation for new IT procurement and handle maintenance renewal matters;;- To maintain infrastructure inventory and prepare systems documentation;;- To plan and coordinate systems patching after office hours;;- To plan and coordinate systems maintenance tasks on weekends and holidays;;- To act as a major contact and provide support outside office hours for emergency; and;- To perform any other related duties after office hours as assigned by supervisor, when required.;;Normal Working Hours:;Mon, 9:00 - 18:00;Tue - Fri, 9:00 - 17:45 ;"</t>
  </si>
  <si>
    <t>"- Follow prevailing infection control measures as required by the government;- Having relevant degree qualifications;;- Proficiency in operating multiple ADs infrastructure / Windows Server 2019 or above (e.g. File Server, Web Server, DNS, Event Log Forwarder / Collector ... etc.) / MS SQL Server 2016 or above;;- Solid experience in systems and tape backup operation;;- Strong experience in endpoint protection; server / desktop patch management, software asset management, removable storage control, ;- Hands-on operation experience in Symantec Endpoint Protection, ZENworks Patch Management, MS WSUS, Trellix Data Loss Prevention, VMware ESXi, Nutanix HCI;;- Solid operation experience in SolarWinds and PRTG monitoring;;- Familiar with Government Central IT Services (CCC, GCIS, GNET, IAS, IMX, ISCCA, DNS ... etc.);;- Extensive experience in supporting Government Clinics, Boundary Control Points, Dental Clinics, Maternal and Child Health Centres;;- Hands-on experience in Government IT procurement and hardware / software maintenance;;- Strong experience in project administration and vendor / contractor management;;- Excellent problem-solving skills and attention to detail;;- Effective communication and teamwork abilities;;- Experience in coaching and leading staff is required;;- Self-motivated responsible person with good interpersonal / communication skills. Willing to learn and devoted to contribute;;- Not less than 84 months working experience in Government or Government related organizations;;- Able to meet strict deadlines and maintain high quality of work independently with minimum supervision;;- Report duty during 08:00 - 08:30 when required; and;- Certification in relevant technologies (e.g. Microsoft, Virtualization, Security ... etc.) is an advantage. ;Technical Skills: ;. At least 8 years' experience in Microsoft Active Directory Administration (ADA); ;. At least 8 years' experience in System Backup with Bightstor ArcServe (BAS); ;. At least 8 years' experience in System Backup Operation (BKO); ;. At least 8 years' experience in Endpoint Security Solutions (ESS); ;. At least 8 years' experience in Network &amp; System Management (NSM); ;. At least 8 years' experience in Server Virtualisation Technology (SVT); ;. At least 8 years' experience in Veritas Backup Exec (VBE); ;. At least 8 years' experience in Windows Server 2008/2012 (W12). ;Non-technical Skills: ;. Good coordination skills is a must; ;. At least 8 years' experience in Clinical Related Information System (CRS); ;. At least 8 years' experience in work with the Government (GOV); ;. At least 8 years' experience in Government procurement/disposal procedures (GPD); ;. At least 8 years' experience in IT procurement (PRO); ;. At least 8 years' experience in site preparation (SPE); ;. At least 8 years' experience in vendor management (VMG). ;- Bachelor's degree/Higher Diploma in Computer Science, IT or equivalent; ;- At least 6 years' post-qualification experience in which at least 2 years' relevant experience in a similar post and in a comparable capacity."</t>
  </si>
  <si>
    <t>Contract Systems Analyst (Bid Ref 53310-1)</t>
  </si>
  <si>
    <t>"(T26) To assist the Judiciary in implementing and maintaining systems under the IT Strategy Plan, so as to improve access to justice for the benefits of all stakeholders"</t>
  </si>
  <si>
    <t>Contract Systems Analyst (Bid Ref 53215-1)</t>
  </si>
  <si>
    <t>"- Serve a contract assignment under InfoTech's headcount, full-time second to serve the WFSFAA-SFO; ;i. The staff is required to conduct requirement analysis, system design, programming, testing and on-going maintenance of software applications in SFO, WFSFAA including but not limited to the below:;- To perform requirement analysis, system design, implementation, testing, performance tuning, training and maintenance on vetting functions and household web forms;;- To evaluate and prioritize user needs, and then re-design or enhance ISFAST Ph.1 vetting functions;;- To liaise with users and vendors on requirements, implementation schedules and user support levels;;- To manage source code version history, schedule deployments, and resolve code conflicts; and;- To provide technical advice/support to the users and management. ;"</t>
  </si>
  <si>
    <t>"- possess at least 4 years post-qualification solid IT working experience of which 2 years must be in similar post and in comparable capacity;;- possess at least 2 years post-qualification application development experience using Java EE, JSF, EJB,;JPA, REST, PL/SQL, with Oracle/MySQL as RDBMS and JBoss/Glassfish as Application Server on Linux/Windows platform;;- experience in feasibility/technical studies, system analysis and design, application development, documentation and maintenance;;- possess good customer service, inter-personal and analytical skills;;- be responsible, self-motivated and enthusiastic; and;- work experience with/in government will be an advantage. ;Technical Skills: ;. At least 4 years' experience in JAVA Programming (JAV); ;. At least 2 years' experience in JavaServer Faces (JSF) (JSF); ;. At least 2 years' experience in Enterprise Java Beans Development (EJB); ;. At least 2 years' experience in JBoss Application Server (JAS); ;. 4 years' experience in SQL*PLUS/PL/SQL/PRO*C (OPL) is an advantage; ;. 2 years' experience in Web Services (WSV) is an advantage; ;. 1 year's experience in Linux System Administration (LIN) is an advantage; ;. 1 year's experience in Oracle Application Server Admin. and Tuning (OAT) is an advantage. ;Non-technical Skill: ;. At least 1 year's experience in work with the Government (GOV). ;- Bachelor's degree/Higher Diploma in Computer Science, IT or equivalent; ;- At least 5 years' post-qualification experience in which at least 1 year's relevant experience in a similar post and in a comparable capacity."</t>
  </si>
  <si>
    <t>Contract Systems Analyst (Bid Ref 53212-1)</t>
  </si>
  <si>
    <t>"- Serve a contract assignment under InfoTech's headcount, full-time second to serve the WFSFAA-SFO; ;i. The staff is required to conduct requirement analysis, system design, programming, testing and on-going ;maintenance of loan repayment related applications in SFO, WFSFAA including but not limited to the below: ;- To provide on going support and enhancement of repayment settlement modules- To conduct the impact analysis and resource estimation of the users Enhancement, Ad hoc and Database ;Amendment request ;- To analyze and optimize performance of application ;- To liaise with end-users to confirm user requirements, implementation schedule and acceptance criteria of ;change requests ;- To lead a team of developers to provide on-going support on batch processes, online functions and user ;jobs ;- To monitor system integration test, performance test, User Acceptance Testing (UAT) and production release ;ii. The staff is required to provide technical advice / support to the end-users and management ;"</t>
  </si>
  <si>
    <t>"- The candidate is required to possess: ;i. At least 5 year's application development experience in Java EE Programming using EJB/JSF/JPA, REST, PL/SQL, with Oracle/MySQL as RDBMS and JBoss/Glassfish as Application Server on Linux/Windows platform; ;ii. At least 5 year's application development experience in JasperReports and Java multi-threading; ;iii. Experiences in feasibility/technical studies, system analysis and design, application development, documentation and maintenance; ;iv. Knowledge of the latest Web Technology ;- The candidate is required to be responsible, self-motivated and have good inter-personal and analytical skills ;Technical Skills: ;. At least 3 years' experience in J2EE Development (JDE); ;. At least 3 years' experience in Enterprise Java Beans Development (EJB); ;. At least 3 years' experience in Java Application Framework (e.g. Struts (Apache)) (JAF); ;. At least 3 years' experience in JBoss Application Server (JAS); ;. 1 year's experience in JAVA Programming (JAV) is an advantage; ;. 1 year's experience in Apache Web Server (AWS) is an advantage; ;. 1 year's experience in Chinese Processing (CHI) is an advantage; ;. 1 year's experience in JavaServer Faces (JSF) (JSF) is an advantage; ;. 1 year's experience in Oracle RDBMS (ODB) is an advantage; ;. 1 year's experience in SQL*PLUS/PL/SQL/PRO*C (OPL) is an advantage; ;. 1 year's experience in Oracle Application Development (ORA) is an advantage; ;. 1 year's experience in Structured Query Language (SQL) is an advantage; ;. 1 year's experience in Unix/Linux Shell Scripting (ULS) is an advantage; ;. 1 year's experience in UNIX (UNX) is an advantage; ;. 1 year's experience in XML (XML) is an advantage. ;Non-technical Skill: ;. At least 1 year's experience in work with the Government (GOV). ;- Bachelor's degree/Higher Diploma in Computer Science, IT or equivalent; ;- At least 5 years' post-qualification experience in which at least 1 year's relevant experience in a similar post and in a comparable capacity."</t>
  </si>
  <si>
    <t>Contract Senior Systems Analyst (Bid Ref 53356-1)</t>
  </si>
  <si>
    <t>"- Serve a contract assignment under InfoTech's headcount, full-time second to serve the Judiciary; ;The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 ; ;The Judiciary has implemented more than 50 information systems and applications to support the daily operations. These information systems cover in-house applications for different court levels, office automation utilities such as e-mail, Internet access, websites as well as government wide information applications (such as e-Leave, e-Payroll, Departmental Portal, etc.). ; ;Information systems can be broadly classified into two categories, namely (a) two-tier client/server based application and (b) web based application systems. All two-tier client/server-based applications in the Judiciary are developed using Sybase&amp;;#8217;s PowerBuilder version 6.5 and Oracle database. The web-based applications are developed in compliance to Java Platform Enterprise Edition architecture with Internet Explorer 11 being the required client browsers. ; ;The successful candidate will lead a team of technical members to discharge the duties in relation to the job natures. ;"</t>
  </si>
  <si>
    <t>"The successful candidate is required to: ;- develop and implement new applications, and provide support and maintenance services on the existing websites; ;- provide technical advisory on all aspects, including new system development, major system enhancements, infrastructural and architectural upgrade; and ;- undertake any IT projects as assigned. ;Technical Skills: ;. At least 6 years' experience in Chinese Computing Standards, eg.HKSCS,Big5,Unicode (CCS); ;. At least 6 years' experience in Oracle Application Development (ORA); ;. At least 6 years' experience in PowerBuilder (P/B); ;. At least 6 years' experience in Structured Query Language (SQL); ;. At least 4 years' experience in Departmental Portal (DPS). ;Non-technical Skills: ;. Good coordination skills is a must; ;. At least 6 years' experience in work with the Government (GOV); ;. At least 6 years' experience in project development in specified business areas (PDE); ;. 5 years' experience in project management (PRM) is an advantage; ;. 5 years' experience in IT procurement (PRO) is an advantage. ;- Bachelor's degree/Higher Diploma in Computer Science, IT or equivalent; ;- At least 8 years' post-qualification experience in which at least 4 years' relevant experience in a similar post and in a comparable capacity."</t>
  </si>
  <si>
    <t>Contract Systems Analyst (Bid Ref 52933-1)</t>
  </si>
  <si>
    <t>"(T26) On-going Administrative, System, Technical and database support of computer systems in Customs &amp; Excise Department (C&amp;ED)"</t>
  </si>
  <si>
    <t>"The candidate is required to possess the necessary skills for provision of above mentioned job duties. The candidate must also have at least seven years working experience in HPUX, Windows, Linux, Oracle Database, Oracle Real Application Clusters, Oracle Weblogic, Microsoft SQL Database and Microsoft SQL Report support and with at least one year must be in similar post or in comparable capacity.;;The candidate is required to work outside normal office hours and provide 7 x 24 on-call production supports.;;The candidate may require to work at C&amp;ED remote offices scattered over the territory such as control points for support;;;The candidate is required to have clear understanding of Government Standards and Guidelines such as Baseline IT Security Policy (S17), IT Security Guidelines (G3) and Security Regulations (SR);;;The candidate is required to have knowledge and experience in systems analysis and design; and preferably with experience in feasibility/technical studies and team leading/supervision;;;Integrity record check for the candidate is required and the candidate shall be requested to sign a consent during the recruitment interview; and;;The candidate shall comply with all government-wide and C&amp;ED departmental circulars for staff administration and code of conduct. ;Technical Skills: ;. At least 7 years' experience in EGIS (EGI); ;. At least 7 years' experience in HP-UX (HPX); ;. At least 7 years' experience in Microsoft SQL Server (MSS); ;. At least 7 years' experience in Oracle Real Application Cluster (OAC); ;. At least 7 years' experience in Oracle Database Tuning (ODT); ;. At least 7 years' experience in SQL Server Reporting Services (SRS); ;. At least 7 years' experience in WebLogic Server Administration (WLG). ;Non-technical Skills: ;. At least 7 years' experience in IT audit (ITA); ;. Good spoken English is a must; ;. Good written English is a must; ;. At least 7 years' experience in vendor management (VMG); ;. At least 7 years' experience in event management (EMG); ;. 7 years' experience in work with the Government (GOV) is an advantage; ;. 7 years' experience in the management and support of Government systems and services (GSS) is an advantage. ;- Bachelor's degree/Higher Diploma in Computer Science, IT or equivalent; ;- At least 7 years' post-qualification experience in which at least 6 years' relevant experience in a similar post and in a comparable capacity."</t>
  </si>
  <si>
    <t>Contract Systems Analyst (Bid Ref 53510-1)</t>
  </si>
  <si>
    <t>"The candidate should have:;- Solid experience in the whole system development life cycle of an IT system;;- Solid experience in addressing tool;;- Experience in application architecture design;;- Able to read/understand business process described in UML;;- Experience and knowledge in Data Modeling, Schema Design, ebXML and XML;;- Experience in implementing large scale critical systems with 7x24, high availability and disaster recovery requirements; and;- Experience in performing quality control of IT services provided by contractor.;;Travelling within HKSARG, such as visiting user departments' offices at remote locations or entry/exit control points, may be required. ;Technical Skills: ;. At least 4 years' experience in IT Application Development and Management (ADM); ;. At least 3 years' experience in Data Modeling (DMO); ;. At least 3 years' experience in J2EE Development (JDE); ;. At least 3 years' experience in XML (XML); ;. 2 years' experience in Structured Query Language (SQL) is an advantage; ;. 2 years' experience in Internet/ Intranet (INT) is an advantage; ;. 1 year's experience in Java Application Framework (e.g. Struts (Apache)) (JAF) is an advantage; ;. 1 year's experience in Enterprise Application Integration (EAI) is an advantage; ;. 1 year's experience in Oracle Application Development (ORA) is an advantage; ;. 1 year's experience in SSADM (SDM) is an advantage; ;. 1 year's experience in System Implementation and Maintenance/Support (SIM) is an advantage; ;. 1 year's experience in Unified Modeling Language (UML) is an advantage; ;. 1 year's experience in Web Services (WSV) is an advantage. ;Non-technical Skills: ;. At least 1 year's experience in work with the Government (GOV); ;. Good written English is a must; ;. 1 year's experience in IT service/outsourcing management (OUT) is an advantage. ;- Bachelor's degree/Higher Diploma in Computer Science, IT or equivalent; ;- At least 4 years' post-qualification experience in which at least 2 years' relevant experience in a similar post and in a comparable capacity."</t>
  </si>
  <si>
    <t>Contract Systems Analyst (Bid Ref 52980-2)</t>
  </si>
  <si>
    <t>"- Serve a contract assignment under InfoTech's headcount, full-time second to serve the C&amp;ED; ;- Supervises subordinates in carrying out development, ongoing maintenance, and application support for C&amp;ED computer systems.;- Prepares program specifications and leads Contract Application Programmers (CAP) to develop new computer systems, and performs maintenance tasks for C&amp;ED computer systems.;- Provides support for user acceptance tests of, gives presentations/briefings on, and engages in user training for C&amp;ED computer systems.;- Prepares system documentation for computer systems, and provides application support during system nursing.;- Performs any tasks assigned by supervisors. ;"</t>
  </si>
  <si>
    <t>"- Experience in web application programming is preferred;;- The candidate is required to provide service outside office hours. e.g. 7/24 on-call production support;;- Travelling to other C&amp;ED offices and land boundary control points for system support may be required; and;- Integrity record check for the candidate is required and the candidate will be requested to sign a consent form during the recruitment interview.;- Shall comply with all government-wide and C&amp;ED departmental circulars for staff administration and code of conduct. ;Technical Skills: ;. At least 4 years' experience in Microsoft Internet Information Services (MIS); ;. At least 4 years' experience in MS ASP.NET (MSA); ;. At least 4 years' experience in Microsoft SQL Server (MSS); ;. At least 4 years' experience in .NET C# (NEC); ;. At least 4 years' experience in SQL Server Reporting Services (SRS). ;Non-technical Skills: ;. At least 2 years' experience in work with the Government (GOV); ;. Good spoken English is a must; ;. Good written English is a must. ;- Bachelor's degree/Higher Diploma in Computer Science, IT or equivalent; ;- At least 5 years' post-qualification experience in which at least 3 years' relevant experience in a similar post and in a comparable capacity."</t>
  </si>
  <si>
    <t>Contract Systems Analyst (Bid Ref 53293-1)</t>
  </si>
  <si>
    <t>"(T26) Development of Containerised Microservice Architecture System"</t>
  </si>
  <si>
    <t>"- Serve a contract assignment under InfoTech's headcount, full-time second to serve the WFSFAAWFAO; ;1. To design and develop container-based applications using microservice architecture;;2. To perform the modeling and analysis of business processes;;3. To prepare system documentation;;4. To monitor the work performance of programmers;;5. To conduct quality assurance of project deliverables; and;6. To carry out other duties as assigned by the supervisor. ;"</t>
  </si>
  <si>
    <t>"1. Must have solid implementation experience in Java web-based application development using Java application frameworks including Spring boot and Hibernate;;2. Must possess sound technical knowledge in MariaDB and SQL;;3. Must have knowledge in development of container-based applications and microservices managed by Kubernetes/OpenShift and Istio;;4. Must have work experience in development of Java web-based application riding on cloud platform;;5. Must have work experience in the Government;;6. Should be a team-player with good communication and interpersonal skills;;7. Should have strong sense of analytical and problem solving skills; and;8. Should be hard-working and self-motivated with positive attitude. ;Technical Skills: ;. At least 4 years' experience in JAVA Programming (JAV); ;. At least 4 years' experience in J2EE Development (JDE); ;. At least 4 years' experience in Structured Query Language (SQL); ;. At least 3 years' experience in Java Application Framework (e.g. Struts (Apache)) (JAF). ;Non-technical Skill: ;. At least 1 year's experience in work with the Government (GOV). ;- Bachelor's degree/Higher Diploma in Computer Science, IT or equivalent; ;- At least 5 years' post-qualification experience in which at least 1 year's relevant experience in a similar post and in a comparable capacity."</t>
  </si>
  <si>
    <t>Contract Senior Systems Analyst (Bid Ref 52356-1)</t>
  </si>
  <si>
    <t>North Point / Kowloon Bay</t>
  </si>
  <si>
    <t>"(T26) IT support for maintenance and enhancement of eHealth+ under eHealth Record Office of Health Bureau"</t>
  </si>
  <si>
    <t>"- Serve a contract assignment under InfoTech's headcount, full-time second to serve the HHB; ;Main Duties and Responsibilities: ;1. To support the deployment of the e-Government services, including Smart ID card e-Authentication, Chinese characters processing, iAM Smart adoption and online registration hosting for eHealth+. Duties include liaison with the Digital Policy Office (DPO) and the Hospital Authority (HA) for service requirement, subscription, problem investigation, testing and return compilation; ;2. To provide support for various technical matters such as technology refreshment, digital certificates, smart ID card intermediate authority, mobile app administration, and privileged accounts administration; ;3. To conduct technical and IT research applicable to the development of electronic health record (eHR) and eHealth+; ;4. To provide technical and administrative support to the Infrastructure Development Unit; and ;5. To provide support in the meeting and discussions related to eHealth+ development. ;"</t>
  </si>
  <si>
    <t>"It is required to have professional knowledge and solid experience in infrastructure setup and IT operational management of large-scale application, working experience with Government's projects and good English &amp; Chinese communication and writing skills. ;Technical Skills: ;. At least 3 years' experience in IT Application Development and Management (ADM); ;. At least 3 years' experience in EGIS (EGI); ;. At least 3 years' experience in J2EE Development (JDE); ;. At least 3 years' experience in Public Key Infrastructure (PKI); ;. 2 years' experience in Smartcard Technology (SMT) is an advantage; ;. 2 years' experience in JavaScript Programming (JAP) is an advantage. ;Non-technical Skills: ;. At least 3 years' experience in work with the Government (GOV); ;. At least 2 years' experience in IT procurement (PRO). ;- Bachelor's degree/Higher Diploma in Computer Science, IT or equivalent; ;- At least 6 years' post-qualification experience in which at least 2 years' relevant experience in a similar post and in a comparable capacity."</t>
  </si>
  <si>
    <t>Contract Systems Analyst (Bid Ref 53317-1)</t>
  </si>
  <si>
    <t>"Other than the requirements specified in the Technical and Non-Technical Requirement Sections below, the candidate should preferably process experience in:; a) completion of a full system development life cycle; b) implementation of court systems or court related systems; c) implementation of web-based application systems for use by members of public over the internet; d) implementation of application systems with the use of online electronic payment; e) conduction of loading test for web-based application systems ;Technical Skills: ;. At least 2 years' experience in JAVA Programming (JAV); ;. At least 2 years' experience in J2EE Development (JDE); ;. At least 2 years' experience in Multi-tier System Integration (MSI); ;. At least 2 years' experience in Structured Query Language (SQL); ;. At least 2 years' experience in XML (XML); ;. 2 years' experience in Oracle RDBMS (ODB) is an advantage. ;Non-technical Skills: ;. Good written English is a must; ;. At least 1 year's experience in quality assurance (QAS); ;. 1 year's experience in Business Process Modeling (BPM) is an advantage; ;. Good coordination skills is an advantage; ;. 1 year's experience in work with the Government (GOV) is an advantage; ;. Good spoken English is an advantage. ;- Bachelor's degree/Higher Diploma in Computer Science, IT or equivalent; ;- At least 4 years' post-qualification experience in which at least 2 years' relevant experience in a similar post and in a comparable capacity."</t>
  </si>
  <si>
    <t>Contract Systems Analyst (Bid Ref 52059-2)</t>
  </si>
  <si>
    <t>"(T26) Database Administrator - To assist the Judiciary in taking forward the No-SQL DB administration, support and database life cycle management."</t>
  </si>
  <si>
    <t>"- Serve a contract assignment under InfoTech's headcount, full-time second to serve the Judiciary; ;The candidate will be responsible for the ;- Provide support, maintain system healthiness and perform regular checking to meet all compliance and security requirements, and baseline review to ensure standards are being adhered; ;- Perform installation, design, monitoring, configuration, patching, upgrading, and preparing performance reports on database environments; ;- Manage and administer all Database Management System (DBMS) and the corresponding or associated software and tools; ;- Investigating, diagnostic, testing, resolving Database System issues, and analyze database utilization; ;- Handle system incidents and follow up for incident resolution; and ;- Standby support is required in non-office hours. ;"</t>
  </si>
  <si>
    <t>"Other than the requirements specified in the 'Technical' and 'non-Technical' Requirement Sections below: ;- Bachelor's degree holder in IT related discipline; ;- Minimum 4 years' IT experience, preferably gained experience from public sector; ;- Minimum 2 years of hands-on database administration experience and with at least 1 year MongoDB experience; ;- Knowledge the following areas is an advantage: ; - RDBMS : Oracle / MySQL ; - Ansible Playbook / Kubernetes ;- Understanding of applicable IT strategies relating to DBMS technology is an advantage; ;- Ability to evaluate and understand the strengths and weaknesses of different database technologies and recommend appropriate solutions; ;- Strong analytical and problem-solving skills, good command of written English and Chinese; ;- Good communication and presentation skills; and ;- Initiative and able to work independently. ;Technical Skill: ;. At least 2 years' experience in Production Database Support (PDS).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</si>
  <si>
    <t>Contract Systems Analyst (Bid Ref 53386-1)</t>
  </si>
  <si>
    <t>"- Serve a contract assignment under InfoTech's headcount, full-time second to serve the Judiciary; ;The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required.;;The Judiciary has implemented more than 50 information systems and applications to support the daily operations. These information systems cover in-house applications for different court levels, office automation utilities such as e-mail, Internet access, websites as well as government wide information applications (such as e-Leave, e-Payroll, Departmental Portal, etc.). ;;The successful candidate shall provide application support and maintenance services in the following roles and responsibilities:;- provide professional advice on court proficiency and specialist knowledge of court business processes on the application systems for legal reference materials including bilingual legal documents searching, and the maintenance of these websites for the Judiciary;;- provide bug fixes, application maintenance and support tasks;;- provide day-to-day operation and user support for the Judiciary;;- implement security standards, guidelines and procedures;;- provide continuous improvements on the application systems; and;- undertake any IT projects as assigned. ;"</t>
  </si>
  <si>
    <t>"Other than the requirements specified in the 'Technical' and 'non-Technical' Requirement Sections below, the candidate should have hands-on experience in software development using Java and preferbly possess experience in court systems or court related systems.;;The successful candidate is required to work in line with the business hours of the Judiciary, and may need to work outside office hours as and when required. Travelling among Judiciary premises may be needed to discharge the duties in different locations. ;Technical Skills: ;. At least 5 years' experience in Apache Web Server (AWS); ;. At least 5 years' experience in JAVA Programming (JAV); ;. At least 5 years' experience in J2EE Development (JDE); ;. At least 5 years' experience in Oracle Application Development (ORA); ;. At least 5 years' experience in Structured Query Language (SQL); ;. At least 3 years' experience in Visual Studio. Net (VSN); ;. At least 3 years' experience in Client/Server Application Development (C/S); ;. At least 3 years' experience in IT Application Development and Management (ADM); ;. 1 year's experience in Linux System Administration (LIN) is an advantage; ;. 1 year's experience in Web Services (WSV) is an advantage; ;. 1 year's experience in XML (XML) is an advantage. ;Non-technical Skill: ;. At least 4 years' experience in work with the Government (GOV). ;- Bachelor's degree/Higher Diploma in Computer Science, IT or equivalent; ;- At least 4 years' post-qualification experience in which at least 1 year's relevant experience in a similar post and in a comparable capacity."</t>
  </si>
  <si>
    <t>Contract Systems Analyst (Bid Ref 53197-1)</t>
  </si>
  <si>
    <t>"(T26) System Administration and Support"</t>
  </si>
  <si>
    <t>"- Serve a contract assignment under InfoTech's headcount, full-time second to serve the TRY; ;- Provide technical support for IBM AIX, TWS, TSM, ITM, ITNM and version control system in the Treasury;- Administer Storage Area Network;- Implement new systems riding on AIX platform;- Infrastructure design;- Responsible for daily system administration and problem troubleshooting;- Plan and perform software upgrades and system performance tuning;- Provide technical advice to development teams and computer operation team ;"</t>
  </si>
  <si>
    <t>"- Required to provide first-line / second-line support service on 24x7 basis;- Required to work at Treasury's offices and data centres ;Technical Skills: ;. At least 4 years' experience in DB2 Administration (DBA); ;. At least 4 years' experience in IBM AIX Administration (IAA); ;. At least 2 years' experience in HACMP (HAC); ;. At least 2 years' experience in Websphere Application Server Administration (WAA); ;. At least 2 years' experience in Storage Area Network (SAN); ;. 2 years' experience in Tivoli Storage Management (TSM) is an advantage; ;. 2 years' experience in Tivoli Workload Scheduler (TWS) is an advantage; ;. 2 years' experience in Unix/Linux Shell Scripting (ULS) is an advantage; ;. 2 years' experience in Disaster Recovery Planning (DRP) is an advantage; ;. 2 years' experience in Apache Web Server (AWS) is an advantage; ;. 2 years' experience in DB2 (DB2) is an advantage; ;. 1 year's experience in Infrastructure (INF) is an advantage; ;. 1 year's experience in IT Planning (ITP) is an advantage. ;Non-technical Skills: ;. 1 year's experience in work with the Government (GOV) is an advantage; ;. Good written English is an advantage; ;. 1 year's experience in project management (PRM) is an advantage; ;. 1 year's experience in vendor management (VMG) is an advantage. ;- Bachelor's degree/Higher Diploma in Computer Science, IT or equivalent; ;- At least 4 years' post-qualification experience in which at least 1 year's relevant experience in a similar post and in a comparable capacity."</t>
  </si>
  <si>
    <t>Contract Systems Analyst (Bid Ref 53303-1)</t>
  </si>
  <si>
    <t>"- Serve a contract assignment under InfoTech's headcount, full-time second to serve the Judiciary; ; The candidate would be responsible for the following activities : ; (a) analyse user requirements; ; (b) develop system analysis &amp; design process deliverables such as flow models and logical data models; ; (c) develop programs for the production system; ; (d) conduct unit / integrated / loading tests; and ; (e) compile system documentation such as user manuals and system manuals. ;"</t>
  </si>
  <si>
    <t>"Other than the requirements specified in the 'Technical' and 'non-Technical' Requirement Sections below, the candidate should preferably possess experience in : ; (a) completion of a full system development life cycle; and ; (b) implementation of court systems or court related systems. ;Technical Skills: ;. At least 3 years' experience in JAVA Programming (JAV); ;. At least 3 years' experience in J2EE Development (JDE); ;. At least 1 year's experience in Web Services (WSV); ;. 1 year's experience in Enterprise Java Beans Development (EJB) is an advantage; ;. 1 year's experience in JavaScript Programming (JAP) is an advantage; ;. 1 year's experience in JavaServer Faces (JSF) (JSF) is an advantage; ;. 1 year's experience in Oracle RDBMS (ODB) is an advantage; ;. 1 year's experience in Structured Query Language (SQL) is an advantage. ;Non-technical Skills: ;. Good written English is an advantage; ;. 1 year's experience in quality assurance (QAS) is an advantage; ;. Good spoken English is an advantage. ;- Bachelor's degree/Higher Diploma in Computer Science, IT or equivalent; ;- At least 4 years' post-qualification experience in which at least 1 year's relevant experience in a similar post and in a comparable capacity."</t>
  </si>
  <si>
    <t>Contract Systems Analyst (Bid Ref 53149-1)</t>
  </si>
  <si>
    <t>Mainly North Point with occasional travel to other C&amp;ED offices within Hong Kong</t>
  </si>
  <si>
    <t>"(T26) Critical Email System and Application System Support"</t>
  </si>
  <si>
    <t>"- Serve a contract assignment under InfoTech's headcount, full-time second to serve the C&amp;ED; ;The candidate is responsible for supporting critical E-Mail System including Confidential E-Mail service, Lotus Domino E-Mail service and remote access E-Mail service. He/she needs to develop and maintain Lotus Notes applications, as well as to provide support on file storage system connected with Storage Area Network and backup system. He/she also needs to assist in implementing new IT infrastructure systems including rollout of Centrally Managed Messaging Platform (a central infrastructure provided by DPO) in C&amp;ED and perform any works assigned by supervisor. ;"</t>
  </si>
  <si>
    <t>"The candidate is required to provide hand-on daily support and administration on critical application systems. He/she should possess the necessary skills for provision of above mentioned job duties. In addition, the candidate is required to work outside the office hours and provide on-call production support. He/She is also required to work at remote offices scattered over the territory such as airport and control points with traveling expense being reimbursed by him/herself. ;Technical Skills: ;. At least 5 years' experience in Confidential Mail System (CMS); ;. At least 5 years' experience in Lotus Notes Application Development (LNA); ;. At least 5 years' experience in Lotus Notes Mail Admin. &amp; Technical Support (LNM); ;. At least 2 years' experience in Storage Area Network (SAN); ;. At least 2 years' experience in Wireless/mobile Email solution (WME). ;Non-technical Skills: ;. At least 2 years' experience in project management (PRM); ;. At least 1 year's experience in managing Government projects (MGP). ;- Bachelor's degree/Higher Diploma in Computer Science, IT or equivalent; ;- At least 5 years' post-qualification experience in which at least 2 years' relevant experience in a similar post and in a comparable capacity."</t>
  </si>
  <si>
    <t>Contract Systems Analyst (Bid Ref 53434-1)</t>
  </si>
  <si>
    <t>"(T26) Manage and supervise IT team to provide production support for IT systems deployed in Family Health Service;(FHS) Head Office and around 1000 PCs deployed in nearly 40 DH sites."</t>
  </si>
  <si>
    <t>"- Serve a contract assignment under InfoTech's headcount, full-time second to serve the DH; ;(a) Supervise an IT Team for the provision of IT support (including hotline and helpdesk support) to users in FHS;;(b) Evaluate IT products/tools for various technical solutions and select suitable options for use in FHS;;(c) Manage outsourced contractor to implement and maintain IT systems in FHS and assure the quality of contractor's deliverables and the integration with other system components;;(d) Prepare technical specification, plan and supervise the procurement, deployment, upgrading and migration of IT equipment in FHS; ;(e) To ensure the IT documentation, procedures being practised are in compliance with government standards and guidelines; and ;(f) Any other task assigned by DH. ;"</t>
  </si>
  <si>
    <t>"(a) Good interpersonal skills and communication skills;(b) Strong problem solving and analytical skill;(c) Responsible, independent and able to work under pressure;(d) Prior experience in Interactive Voice Response System (IVRS) is preferred;(e) Prior experience in conducting Privay Impact Assessment (PIA) and Security Risk Assessment and Audit (SRA&amp;A) is preferred;(f) Familiar with government IT procedures, standards and methodologies, and experience in working with or in the HKSAR government departments/bureaux preferred;(h) Follow prevailing infection control measures as required by the government. ;Technical Skills: ;. At least 4 years' experience in PC LAN Support (PLS); ;. At least 3 years' experience in Security Risk Assessment (SRA); ;. At least 2 years' experience in Network &amp; System Management (NSM); ;. 2 years' experience in IT Operational Management (OPM) is an advantage; ;. 1 year's experience in Data/File Backup Technology (DFT) is an advantage. ;Non-technical Skills: ;. At least 4 years' experience in work with the Government (GOV); ;. At least 4 years' experience in IT procurement (PRO); ;. At least 4 years' experience in vendor management (VMG); ;. 1 year's experience in IT Service Management (SMG) is an advantage; ;. 1 year's experience in Government procurement/disposal procedures (GPD) is an advantage. ;- Bachelor's degree/Higher Diploma in Computer Science, IT or equivalent; ;- At least 6 years' post-qualification experience in which at least 3 years' relevant experience in a similar post and in a comparable capacity."</t>
  </si>
  <si>
    <t>Contract Systems Analyst (Bid Ref 53141-1)</t>
  </si>
  <si>
    <t>"- Minimum 5 years of IT working experience with at least 2 years as Systems Analyst or similar capacity;;- Minimum 2 years solid experience in Java application development such as Spring MVC, Java Programming, J2EE development, SQL, etc.;;- Hands-on experience in CI/CD and Cloud platform tools, e.g. Jenkins, Kibana;;- Hands-on experience in UNIX scripting;;- Hands-on experience in Enterprise Object Storage System;;- Strong analytical mind and problem-solving skills;;- Good communication skills and able to work independently; and;- Work experience in government department is preferred ;Technical Skills: ;. At least 3 years' experience in JBoss Application Server (JAS); ;. At least 3 years' experience in JAVA Programming (JAV); ;. At least 3 years' experience in J2EE Development (JDE); ;. At least 3 years' experience in Java Servlet Programming (JSP); ;. At least 3 years' experience in Oracle RDBMS (ODB); ;. At least 3 years' experience in Structured Query Language (SQL). ;Non-technical Skill: ;. 1 year's experience in work with the Government (GOV) is an advantage. ;- Bachelor's degree/Higher Diploma in Computer Science, IT or equivalent; ;- At least 5 years' post-qualification experience in which at least 2 years' relevant experience in a similar post and in a comparable capacity."</t>
  </si>
  <si>
    <t>Contract Senior Systems Analyst (Bid Ref 53319-1)</t>
  </si>
  <si>
    <t>"Other than the requirements specified in the 'Technical' and 'non-Technical' Requirement Sections below, the candidate should preferably possess experience in :;(a) completion of a full system development cycle;(b) implementation of court systems or court related systems;(c) implementation of system to system interfaces ;Technical Skills: ;. At least 4 years' experience in J2EE Development (JDE); ;. At least 3 years' experience in Multi-tier System Integration (MSI); ;. At least 3 years' experience in IT Application Development and Management (ADM); ;. At least 3 years' experience in Java Application Framework (e.g. Struts (Apache)) (JAF); ;. At least 3 years' experience in Object-oriented Analysis and Design (OOA); ;. 3 years' experience in SSADM (SDM) is an advantage; ;. 3 years' experience in Structured Query Language (SQL) is an advantage; ;. 3 years' experience in Unified Modeling Language (UML) is an advantage; ;. 3 years' experience in XML (XML) is an advantage; ;. 3 years' experience in JBoss Application Server (JAS) is an advantage; ;. 3 years' experience in Data Modeling (DMO) is an advantage; ;. 3 years' experience in Enterprise Java Beans Development (EJB) is an advantage; ;. 3 years' experience in Oracle RDBMS (ODB) is an advantage; ;. 3 years' experience in Java Servlet Programming (JSP) is an advantage. ;Non-technical Skills: ;. At least 1 year's experience in work with the Government (GOV); ;. 3 years' experience in Government procurement/disposal procedures (GPD) is an advantage; ;. 3 years' experience in conducting IT training/briefing (ITT) is an advantage; ;. Good spoken English is an advantage; ;. 3 years' experience in managing Government projects (MGP) is an advantage; ;. Good written English is an advantage; ;. 3 years' experience in quality assurance (QAS) is an advantage; ;. 3 years' experience in Business Process Re-engineering (BPE) is an advantage; ;. 3 years' experience in Business Process Modeling (BPM) is an advantage; ;. Good coordination skills is an advantage; ;. 3 years' experience in customer relations (ECR) is an advantage. ;- Bachelor's degree/Higher Diploma in Computer Science, IT or equivalent; ;- At least 6 years' post-qualification experience in which at least 3 years' relevant experience in a similar post and in a comparable capacity."</t>
  </si>
  <si>
    <t>Contract Systems Analyst (Bid Ref 53380-1)</t>
  </si>
  <si>
    <t>Police Headquarters, Wan Chai</t>
  </si>
  <si>
    <t>"(T26) To provide project support to active HKPF projects and on-going maintenance support to existing application systems in HKPF."</t>
  </si>
  <si>
    <t>"- Serve a contract assignment under InfoTech's headcount, full-time second to serve the HKPF; ;- to provide project support to HKPF traffic related projects to ensure the timeliness and quality of the deliverables ;- to provide on-going maintenance support to existing HKPF application systems, e.g. e525, e570, e284a and etc. ;- to forecast and engage project resources for HKPF projects. ;- to provide advice, support and coordination in different stages of active projects and existing systems, e.g. enhancement and security audit of E525, E570, E284a and etc. ;- to manage and coordinate with IT contractors and related parties in supporting new projects and existing systems. ;- to provide on-call support to tackle urgent system and application incidents for the supported systems. ;"</t>
  </si>
  <si>
    <t>"The candidate shall possess the following mandatory technical and non-technical skills ;- solid experience in system implementation and maintenance/ support ;- solid experience in Project Management ;- solid experience in IT Service/ Outsourcing Management ; ;- Familiarity with Government Cloud technologies and Container as a Service (CaaS) platforms is preferred ;- Security vetting by HKPF is required. ; ;Technical Skill: ;. At least 2 years' experience in System Implementation and Maintenance/Support (SIM). ;Non-technical Skills: ;. At least 2 years' experience in project management (PRM); ;. At least 1 year's experience in IT service/outsourcing management (OUT). ;- Bachelor's degree/Higher Diploma in Computer Science, IT or equivalent; ;- At least 4 years' post-qualification experience in which at least 1 year's relevant experience in a similar post and in a comparable capacity."</t>
  </si>
  <si>
    <t>Contract Systems Analyst (Bid Ref 52507-2)</t>
  </si>
  <si>
    <t>"(T26) To manage IT projects and provide system support services"</t>
  </si>
  <si>
    <t>"- Serve a contract assignment under InfoTech's headcount, full-time second to serve the OFCA; ;The candidate will be mainly responsible for:;(a) performing project management, project planning, budgeting, tendering and procurement, quality assurance and vendor/contract management for outsourced ICT projects;;(b) providing technical advices to support business requirements;;(c) engaging and collaborating with stakeholders to meet the business objectives; and;(d) carrying out other technical and administrative duties as specified by the management. ;"</t>
  </si>
  <si>
    <t>"(a) Candidates should have ; (i) at least five (5) years of relevant post-qualification full-time IT working experience, of which two (2) years must be in a similar post and in a comparable capacity; and; (ii) at least four (4) years of full-time hands-on experience in the entire software development life cycle (SDLC), including feasibility study, system analysis and design, procurement and installation, programming and implementation, system nursing and maintenance.;(b) Candidates should be customer-oriented and able to perform under pressure, willing to work after office hours and occasionally working on an on-call basis as required.;(c) Candidates should possess good knowledge in data modelling and database design.;(d) Candidates should have good communications and coordination skills.;(e) Preference will be given to candidates who have experiences/certifications in the following technologies/areas:; (i) Full stack development (MEAN/MERN); (ii) RESTful API development; (iii) Python programming; (iv) Microsoft SQL Server; (v) NoSQL database; (vi) Containerisation such as podman, containerd, KubeSphere, Knative, etc.; (vii) Service mesh/serverless architecture; (viii) Continuous Integration/Continuous Delivery (CI/CD) pipeline;Criminal record check on the selected candidate will be required. ;Technical Skills: ;. At least 3 years' experience in JavaScript Programming (JAP); ;. At least 3 years' experience in IT Application Development and Management (ADM); ;. At least 3 years' experience in SSADM (SDM); ;. At least 3 years' experience in Web Hosting, Design and Maintenance (WED); ;. At least 3 years' experience in Web Services (WSV); ;. 3 years' experience in Tomcat Application Server (TOM) is an advantage; ;. 3 years' experience in Apache Web Server (AWS) is an advantage; ;. 3 years' experience in Data Modeling (DMO) is an advantage; ;. 3 years' experience in Microsoft SQL Server (MSS) is an advantage; ;. 3 years' experience in Object-oriented Analysis and Design (OOA) is an advantage; ;. 3 years' experience in Reporting (Crystal Report, iReport) (REP) is an advantage; ;. 3 years' experience in Source Control Management System (SCM) is an advantage. ;Non-technical Skills: ;. At least 3 years' experience in managing G2B and G2C projects (GBC); ;. At least 3 years' experience in work with the Government (GOV); ;. At least 3 years' experience in Government tendering procedures (GTP); ;. At least 3 years' experience in project management (PRM); ;. At least 3 years' experience in tender preparation and administration (TPA); ;. 3 years' experience in vendor management (VMG) is an advantage; ;. 3 years' experience in quality assurance (QAS) is an advantage; ;. 3 years' experience in Business Process Modeling (BPM) is an advantage; ;. Good coordination skills is an advantage; ;. Good written English is an advantage. ;- Bachelor's degree/Higher Diploma in Computer Science, IT or equivalent; ;- At least 5 years' post-qualification experience in which at least 2 years' relevant experience in a similar post and in a comparable capacity."</t>
  </si>
  <si>
    <t>Contract Systems Analyst (Bid Ref 53207-1)</t>
  </si>
  <si>
    <t>"(T26) Database administration, development and on-going maintenance of software applications in SFO, WFSFAA"</t>
  </si>
  <si>
    <t>"- Serve a contract assignment under InfoTech's headcount, full-time second to serve the WFSFAA-SFO; ;i. The staff is required to conduct database administration, requirement analysis, system design, programming, testing and on-going;maintenance of software applications in SFO, WFSFAA including but not limited to the below:;- To perform SQL tuning;- To provide direction for schema design;- To mentor other team members in database development and support;- To co-ordinate with infrastructure team and application team;- To conduct the impact analysis and resource estimation of the Enhancement, Ad hoc and Database;Amendment request related to authentication process of Post Secondary Means schemes applications;- To liaise with end-users to confirm user requirements, implementation schedule and acceptance criteria of;change requests;- To lead a team of developers to provide database administration, on-going support on authentication module;- To monitor system integration test, performance test, User Acceptance Testing (UAT) and production release ;ii. The staff is required to provide technical advice / support to the end-users and management ;"</t>
  </si>
  <si>
    <t>"- The candidate is required to possess:;i. At least 4 year's application development experience in Java EE Programming using EJB/JSF/JPA, REST,;PL/SQL, with Oracle/MySQL as RDBMS and JBoss/Glassfish as Application Server on Linux/Windows platform;;ii. At least 4 year's database administration experience;iii. Experiences in feasibility/technical studies, system analysis and design, application development,;documentation and maintenance;;iv. Knowledge of the latest Web Technology;- The candidate is required to be responsible, self-motivated and have good inter-personal and analytical;Skills ;Technical Skills: ;. At least 5 years' experience in J2EE Development (JDE); ;. At least 4 years' experience in Enterprise Java Beans Development (EJB); ;. At least 4 years' experience in Data Administration (DAM); ;. At least 4 years' experience in Oracle RDBMS (ODB); ;. At least 4 years' experience in SQL*PLUS/PL/SQL/PRO*C (OPL); ;. At least 1 year's experience in JAVA Programming (JAV); ;. 4 years' experience in Structured Query Language (SQL) is an advantage; ;. 4 years' experience in Java Application Framework (e.g. Struts (Apache)) (JAF) is an advantage; ;. 4 years' experience in JBoss Application Server (JAS) is an advantage; ;. 2 years' experience in Data Modeling (DMO) is an advantage; ;. 1 year's experience in Apache Web Server (AWS) is an advantage; ;. 1 year's experience in Chinese Processing (CHI) is an advantage; ;. 1 year's experience in JavaServer Faces (JSF) (JSF) is an advantage; ;. 1 year's experience in Unix/Linux Shell Scripting (ULS) is an advantage; ;. 1 year's experience in UNIX (UNX) is an advantage; ;. 1 year's experience in XML (XML) is an advantage; ;. 1 year's experience in Oracle Application Development (ORA) is an advantage. ;Non-technical Skill: ;. At least 1 year's experience in work with the Government (GOV). ;- Bachelor's degree/Higher Diploma in Computer Science, IT or equivalent; ;- At least 5 years' post-qualification experience in which at least 3 years' relevant experience in a similar post and in a comparable capacity."</t>
  </si>
  <si>
    <t>Contract Systems Analyst (Bid Ref 53080-1)</t>
  </si>
  <si>
    <t>"(T26) Enhancement and Maintenance of Web-based Application System, and On-going Support of Data Analytics / Business Intelligence Platform"</t>
  </si>
  <si>
    <t>"- Serve a contract assignment under InfoTech's headcount, full-time second to serve the WFSFAAWFAO; ;1. To conduct impact analysis on reported application problems and enhancement items, implementation and maintenance of web-based application on cloud platform;;2. To provide technical support for a data analytics / business intelligence platform;;3. To review and update system documentation;;4. To monitor the work performance of programmers;;5. To conduct quality assurance of project deliverables; and;6. To carry out other duties as assigned by the supervisor. ;"</t>
  </si>
  <si>
    <t>"1. Must have solid implementation experience in Java web-based application development using Java Application Frameworks including ZK, Spring and Hibernate;;2. Must possess sound technical knowledge in Oracle 19c or above database;;3. Must have work experience in data analytics / business intelligence tools;;4. Must have work experience in development of Java web-based application riding on cloud platform;;5. Must have at least three years of work experience in the Government;;6. Work experience in enhancement and maintenance of IT system related to Government financial assistance scheme is an advantage;;7. Should be a team-player with good communication and interpersonal skills;;8. Should have strong sense of analytical and problem solving skills; and;9. Should be hard-working and self-motivated with positive attitude. ;Technical Skills: ;. At least 5 years' experience in Java Application Framework (e.g. Struts (Apache)) (JAF); ;. At least 5 years' experience in J2EE Development (JDE); ;. At least 5 years' experience in Oracle RDBMS (ODB); ;. At least 5 years' experience in Structured Query Language (SQL). ;Non-technical Skill: ;. At least 3 years' experience in work with the Government (GOV). ;- Bachelor's degree/Higher Diploma in Computer Science, IT or equivalent; ;- At least 5 years' post-qualification experience in which at least 1 year's relevant experience in a similar post and in a comparable capacity."</t>
  </si>
  <si>
    <t>Contract Systems Analyst (Bid Ref 53336-1)</t>
  </si>
  <si>
    <t>"(T26) Enhancement, Maintenance and On-going Support of Office Automation (OA) Facilities, and Implementation of New OA Projects"</t>
  </si>
  <si>
    <t>"- Serve a contract assignment under InfoTech's headcount, full-time second to serve the WFSFAAWFAO; ;1. To perform enhancement, maintenance and operational support for the infrastructure and OA related systems including OA Local Area Network, File and Print Servers, Confidential Messaging Application (CMSG) System, Mobile Confidential Mail Service (MCMS), Mobile Workplace Services (MWS), Centrally Managed Messaging Platform (CMMP) Standard Email Services, CMMP Mobile Confidential Email Services, CMMP Mobile Email (ME) Services, Patch Management System (PMS), Endpoint Protection System, Mobile Device Management (MDM) and Log Management System;;2. To coordinate with outsourced Contractors and relevant parties including support teams of Government central IT services such as e-Leave and Departmental Portal Hosting Service (DPHS) to follow up OA related issues;;3. To perform system design for end-of-support / obsolete server equipment in Upgrade of OA Server Systems and Network Infrastructure project;;4. To prepare technical requirement specifications, manuals, guidelines and necessary documents if needed; and;5. To carry out other duties as designated by supervisor. ;"</t>
  </si>
  <si>
    <t>"1. Must have solid implementation and support experience in essential equipment and facilities of OA systems including Windows 10, Windows Server, Microsoft Active Directory, CMSG, MCMS, MWS, CMMP, Patch Management System, Endpoint Protection System and Log Management System;;2. Must have experience in implementation and support of encryption solution and MDM solution, using McAfee product and SOTI is preferable;;3. Must have experience in server virtualisation technology (e.g. VMWare, vCenter and Veeam) and storage area network (SAN);;4. Should have strong sense of analytical and problem solving skills;;5. Should be hard-working and self-motivated with positive attitude; and;6. Service period will be extended if the performance of the staff is satisfactory. ;Technical Skills: ;. At least 4 years' experience in Microsoft Active Directory Administration (ADA); ;. At least 4 years' experience in Data Encryption Technology (DET); ;. At least 4 years' experience in Office Automation (OAN); ;. At least 2 years' experience in Confidential Mail System (CMS). ;Non-technical Skill: ;. At least 1 year's experience in work with the Government (GOV). ;- Bachelor's degree/Higher Diploma in Computer Science, IT or equivalent; ;- At least 5 years' post-qualification experience in which at least 1 year's relevant experience in a similar post and in a comparable capacity."</t>
  </si>
  <si>
    <t>Contract Systems Analyst (Bid Ref 53198-1)</t>
  </si>
  <si>
    <t>"(T26) IT Security Support"</t>
  </si>
  <si>
    <t>"- Serve a contract assignment under InfoTech's headcount, full-time second to serve the C&amp;ED; ;a. Evaluate and advise on the Departmental IT Security Policy and Guidelines of C&amp;ED in accordance with Government security policies; ;b. Evaluate and advise on C&amp;ED information systems such as data encryption, security vulnerabilities, etc. to ensure the compliance with Departmental Security Policy and standard; ;c. Provide technical advice for information security related tasks such as procurement of IT products / services, etc. and IT security risk assessments or audits; ;d. Assist supervisor(s) to handle information security incidents, breaches or violations, and provide ad hoc support for security operation; ;e. Assist supervisor(s) in preparing and delivering IT security training to C&amp;ED staff; ;f. Liaise with IT security professionals for information exchange regarding latest IT security issues and threats; ;g. Conduct researches on technology related to information security; ;h. Perform periodic audit log checking on various C&amp;ED information systems; ;i. Supervise CAP(s) to conduct IT security tasks; ;j. Perform any other duties assigned by supervisor(s); and ;k. May be required to provide service outside normal office hours, 7x24 on-call production supports and work at C&amp;ED remote offices scattered over the territory such as airport and control points. ;"</t>
  </si>
  <si>
    <t>"a. At least 1 year of experience(s) related to IT Security and compliance in Government; ;b. Possess the IT security certifications of Certified Information Systems Security Professional (CISSP), Certified Information Systems Auditor (CISA) or Certified Ethical Hacker (CEH) is preferred; ;c. Experience in Security Risk Assessment and Audit (SRAA) in accordance with the Government policies is preferred; ;d. Experience in security control solutions such as anti-malware solutions, data encryption technologies, etc. in Government is preferred; ;e. Experience in delivering IT security related training is preferred; ;f. Experience in IT security policy review in Government is preferred; and ;g. Checking on qualification, experience and integrity for the candidate is required and the consent of the candidate will be obtained during the recruitment interview. ;Technical Skills: ;. At least 3 years' experience in Information Security Management (ISM); ;. At least 3 years' experience in IT Security (ITS); ;. At least 3 years' experience in Microsoft SQL Server (MSS); ;. At least 3 years' experience in Security Risk Assessment and Audit (SAA); ;. At least 3 years' experience in Windows Server 2008/2012 (W12); ;. At least 1 year's experience in IT Security Scanning Tools (SST). ;Non-technical Skills: ;. At least 3 years' experience in managing corporate IT security framework (CSF); ;. Good spoken English is a must; ;. Good written English is a must; ;. At least 2 years' experience in IT procurement (PRO); ;. At least 1 year's experience in work with the Government (GOV). ;- Bachelor's degree/Higher Diploma in Computer Science, IT or equivalent; ;- At least 4 years' post-qualification experience in which at least 1 year's relevant experience in a similar post and in a comparable capacity."</t>
  </si>
  <si>
    <t>Contract Systems Analyst (Bid Ref 53333-1)</t>
  </si>
  <si>
    <t>"(T26) Maintenance and Support of Network Infrastructure, IT Security and Government Websites"</t>
  </si>
  <si>
    <t>"- Serve a contract assignment under InfoTech's headcount, full-time second to serve the WFSFAAWFAO; ;1. To provide support for the network infrastructure including GOA Local Area Network (LAN), Web Proxy system, vulnerability management, Endpoint and Network Detection and Response (EDR and NDR) systems;;2. To monitor GOA network performance, diagnose and fix system problems to ensure network reliability and meet required serviceability;;3. To implement security measures and enhancements on IT infrastructure, provide security and risk management related support services, and perform security administrative work of GOA systems;;4. To provide support for the maintenance of Government websites using Web Content Management System (WCMS) and PHP;;5. To coordinate with outsourced Contractors and relevant parties to follow up IT security and websites related issues;;6. To prepare technical requirement specifications, manuals, guidelines and other documents if needed; and;7. To carry out other duties as assigned by the supervisor. ;"</t>
  </si>
  <si>
    <t>"1. Must have solid implementation and support experience in essential equipment and facilities of IT security systems including proxy server, vulnerability management and EDR and NDR solutions;;2. Must have solid implementation and support experience in configuration and maintenance of routers, switches and firewalls;;3. Must have strong experience in development and maintenance of website;;4. Must have at least two years of work experience in the Government;;5. Experience in supporting online calculator in websites is an added advantage;;6. Should be a team-player with good communication and interpersonal skills;;7. Should have strong sense of analytical and problem solving skills; and;8. Should be hard-working and self-motivated with positive attitude. ;Technical Skills: ;. At least 2 years' experience in CISCO IOS Software &amp; CISCO Products (CIP); ;. At least 2 years' experience in IT Security (ITS); ;. At least 2 years' experience in Networking (NET); ;. At least 2 years' experience in PHP programming (PHP). ;Non-technical Skill: ;. At least 2 years' experience in work with the Government (GOV). ;- Bachelor's degree/Higher Diploma in Computer Science, IT or equivalent; ;- At least 4 years' post-qualification experience in which at least 1 year's relevant experience in a similar post and in a comparable capacity."</t>
  </si>
  <si>
    <t>Contract Senior Systems Analyst (Bid Ref 53043-1)</t>
  </si>
  <si>
    <t>"- Serve a contract assignment under InfoTech's headcount, full-time second to serve the BD; ;i. Conduct the duties to assist the ESH Team for new computer project(s) assigned by the BD.;ii. To provide support for all phases of the computer project(s) including, but not limited to, systems analysis and design, procurement and installation of computer systems, system implementation, privacy impact assessment, system nursing and maintenance.;iii. Liaising with various service providers, including the Digital Policy Office (DPO), other government departments and organizations to ensure effective implementation of the computer projects.;iv. Assist in tendering or procurement activities including, but not limited to the acquisition of necessary total system solutions, implementation services, services for security risk assessment and audit and privacy impact assessment.;v. Provide technical advice to management, user or community as appropriate.;vi. Perform evaluation and research of new hardware, software and technologies.;vii. Perform other IT-related duties as instructed by BD. ;"</t>
  </si>
  <si>
    <t>"i) At least 10 years' post-qualification information technology experience of which 3 year must be in a similar post and in a comparable capacity.;ii) At least 6 years' experience of implementing and maintaining systems.;iii) At least 4 years' experience of document flow/workflow management system.;iv) At least 4 years' experience of web services, hosting, design and maintenance.;v) At least 4 years' work experience with/in the Government.;vi) At least 4 years' experience in IT service / outsourcing management.;vii) Have solid experience on project management duties for system implementation in Government Cloud Infrastructure Services (GCIS).;viii) Have experience in using DevOps tools such as Gitea, Jenkins, Grafana, Azure DevOps.;ix) Have experience in quality control and quality assurance for system implementation with public services/website involving electronic submission.;x) Have participated in IT project(s) that involves the use of new technologies and development/deployment methodologies such as agile software development approach, cloud native application architecture design, containerization, APIs integration is an advantage.;xi) Have experience in system implementation for mobile application on iOS and Android is an advantage.;xii) Have strong verbal and written communication skills in both English and Chinese.;xiii) Any bids that fail to meet the above requirements and the mandatory requirements or the proposed candidate(s) cannot report duty on or before 1 April 2025 would not be considered. ;Technical Skills: ;. At least 6 years' experience in System Implementation and Maintenance/Support (SIM); ;. At least 4 years' experience in Web Hosting, Design and Maintenance (WED); ;. At least 4 years' experience in Web Services (WSV); ;. At least 4 years' experience in Document Flow/Workflow Management System (DOC); ;. 3 years' experience in business intelligence/data mining (BDM) is an advantage; ;. 2 years' experience in Data Architecture (DAR) is an advantage; ;. 2 years' experience in Disaster Recovery Planning (DRP) is an advantage; ;. 2 years' experience in Internet Firewall Technical Support (IFW) is an advantage. ;Non-technical Skills: ;. At least 4 years' experience in work with the Government (GOV); ;. At least 4 years' experience in IT service/outsourcing management (OUT); ;. 2 years' experience in managing Government IT standards (ITG) is an advantage; ;. 1 year's experience in Government procurement/disposal procedures (GPD) is an advantage. ;- Bachelor's degree/Higher Diploma in Computer Science, IT or equivalent; ;- At least 10 years' post-qualification experience in which at least 3 years' relevant experience in a similar post and in a comparable capacity."</t>
  </si>
  <si>
    <t>Contract Systems Analyst (Bid Ref 53485-1)</t>
  </si>
  <si>
    <t>"(T26) - Monitor the performance of contractor in operation, enhancement and maintenance of packaged accounting system;- Support, enhance and maintain other in-house developed systems in Treasury"</t>
  </si>
  <si>
    <t>"- Serve a contract assignment under InfoTech's headcount, full-time second to serve the TRY; ;- Involve in the operation support and maintenance of an outsourced accounting system running on Oracle E-Business Suite, SQL Server, Power BI Report Server and Java;- Provide technical advices and support to the system, in particular on infrastructure aspects;- Review the deliverables from the outsourcing contractor and monitor the system performance, in particular on infrastructure aspects;- Perform the role of change coordinator for system change requests raised by contractor;- Control and monitor the contractor's usage of privileged accounts ;"</t>
  </si>
  <si>
    <t>"- In-depth experience of technical knowledge, in particular in administering Unix servers and Oracle database;- Solid experience in support in Oracle E-Business Suite package;- Experience in monitoring outsourcing project;- May be required to carry pager and provide system support (on site if necessary) outside office hours ;Technical Skills: ;. At least 2 years' experience in Oracle RDBMS (ODB); ;. At least 2 years' experience in Oracle e-business suite (OES); ;. At least 2 years' experience in UNIX (UNX); ;. At least 2 years' experience in Infrastructure (INF); ;. 2 years' experience in Microsoft SQL Server (MSS) is an advantage; ;. 2 years' experience in Windows Server 2008/2012 (W12) is an advantage. ;Non-technical Skills: ;. At least 2 years' experience in work with the Government (GOV); ;. Good written English is a must; ;. At least 2 years' experience in IT service/outsourcing management (OUT). ;- Bachelor's degree/Higher Diploma in Computer Science, IT or equivalent; ;- At least 4 years' post-qualification experience in which at least 1 year's relevant experience in a similar post and in a comparable capacity."</t>
  </si>
  <si>
    <t>Contract Systems Analyst (Bid Ref 53243-1)</t>
  </si>
  <si>
    <t>"- Serve a contract assignment under InfoTech's headcount, full-time second to serve the TRY; ;- Provide technical support for the data centre network including physical network, virtualised network (VXLAN), software defined network, spine and leaf architecture, data centre interconnect, virtual private network gateway, load balancer, intrusion detection/prevention system;- Responsible for daily administration, network healthiness monitoring, performance monitoring and problem troubleshooting;- Plan and perform hardware and software upgrades;- Perform performance tuning;- Implement new projects;- Provide technical advice to development teams and computer operation team;- Liaise and coordinate with various parties ;"</t>
  </si>
  <si>
    <t>"- Required to provide first-line / second-line support service on 24x7 basis;- Required to work at Treasury's offices and data centres ;Technical Skills: ;. At least 4 years' experience in CISCO IOS Software &amp; CISCO Products (CIP); ;. At least 4 years' experience in Internet Firewall Technical Support (IFW); ;. At least 4 years' experience in Router Configuration (ROU); ;. At least 2 years' experience in Virtual LAN/LAN Switching (VLS); ;. At least 1 year's experience in Network Design (NDN); ;. 3 years' experience in Internet/ Intranet (INT) is an advantage; ;. 3 years' experience in Ethernet (ETH) is an advantage; ;. 2 years' experience in Border Gateway Protocol (BGP) is an advantage; ;. 1 year's experience in Broadband Network (BNE) is an advantage; ;. 1 year's experience in Intruder Detection/Alert Technology (IDA) is an advantage; ;. 1 year's experience in Intrusion Prevention System (IPS) is an advantage. ;Non-technical Skills: ;. 1 year's experience in work with the Government (GOV) is an advantage; ;. Good written English is an advantage; ;. 1 year's experience in project management (PRM) is an advantage; ;. 1 year's experience in vendor management (VMG) is an advantage. ;- Bachelor's degree/Higher Diploma in Computer Science, IT or equivalent; ;- At least 4 years' post-qualification experience in which at least 1 year's relevant experience in a similar post and in a comparable capacity."</t>
  </si>
  <si>
    <t>Contract Systems Analyst (Bid Ref 52990-1)</t>
  </si>
  <si>
    <t>"(T26) Provides implementation services for new IT systems and on-going support of existing computer systems in C&amp;ED."</t>
  </si>
  <si>
    <t>"- Serve a contract assignment under InfoTech's headcount, full-time second to serve the C&amp;ED; ;- Provides implementation services for new IT systems in C&amp;ED (i.e. conduct SA&amp;D, prepare program specification, conduct system test and user acceptance test, prepare documentation, etc); ;- Provides on-going support services for existing IT systems in C&amp;ED; and ;- Performs any work assigned by supervisors. ;"</t>
  </si>
  <si>
    <t>"- Experience in web application programming is preferred; ;- The candidate is required to provide service outside office hours, e.g. 7 x 24 on-call production support; ;- Travelling to other C&amp;ED offices and land boundary control points for system support may be required; and ;- Integrity record check for the candidate is required and the candidate will be requested to sign a consent form during the recruitment interview. ;- Shall comply with all government-wide and C&amp;ED departmental circulars for staff administration and code of conduct. ;Technical Skills: ;. At least 6 years' experience in MS ASP.NET (MSA); ;. At least 6 years' experience in Microsoft SQL Server (MSS); ;. At least 6 years' experience in .NET C# (NEC); ;. At least 6 years' experience in SQL Server Reporting Services (SRS); ;. At least 6 years' experience in Visual Studio. Net (VSN). ;Non-technical Skills: ;. At least 2 years' experience in work with the Government (GOV); ;. Good spoken English is a must; ;. Good written English is a must. ;- Bachelor's degree/Higher Diploma in Computer Science, IT or equivalent; ;- At least 5 years' post-qualification experience in which at least 3 years' relevant experience in a similar post and in a comparable capacity."</t>
  </si>
  <si>
    <t>Contract Senior Systems Analyst (Bid Ref 53459-1)</t>
  </si>
  <si>
    <t>"(T26) IT application development, monitoring outsource vendors, implementation and maintenance in HKP"</t>
  </si>
  <si>
    <t>"- Serve a contract assignment under InfoTech's headcount, full-time second to serve the Hongkong Post; ;- To conduct requirements collection, system analysis and design for the IT applications in HKP ;- To be responsible for the planning, implementation and maintenance of IT applications and data warehouse system in HKP ;- To prepare and conduct various stages of testing including unit test, system test, integration test and load test ;- To liaise with and support users for user acceptance test (UAT), technical support, trouble shooting, training and related documentation ;- To coordinate with stakeholders and to monitor outsource vendors' performance on the project activities ;"</t>
  </si>
  <si>
    <t>"- Good understanding of System Development Life Cycle (SDLC) ;- At least 5 years of hands-on experience in IT application development and maintenance in the past 7 years ;- At least 4 years of hands-on experience in Extract, Load and Transform (ELT) tool, Data Analysis, Data Warehouse and Business Intelligence (BI) development ;- At least 3 years of experience in managing and monitoring the outsource vendors for the implementation and maintenance of IT applications ;- Experience in Continuous Integration/Continuous Delivery (CI/CD) processes will be an advantage ;- Experience in security best practices will be an advantage ;Technical Skills: ;. At least 5 years' experience in IT Application Development and Management (ADM); ;. At least 4 years' experience in business intelligence/data mining (BDM); ;. At least 4 years' experience in Data Warehouse (DWH); ;. At least 4 years' experience in JAVA Programming (JAV); ;. At least 4 years' experience in Oracle RDBMS (ODB). ;Non-technical Skills: ;. At least 4 years' experience in work with the Government (GOV); ;. At least 3 years' experience in IT procurement (PRO); ;. At least 3 years' experience in vendor management (VMG). ;- Bachelor's degree/Higher Diploma in Computer Science, IT or equivalent; ;- At least 6 years' post-qualification experience in which at least 2 years' relevant experience in a similar post and in a comparable capacity."</t>
  </si>
  <si>
    <t>Contract Systems Analyst (Bid Ref 53305-1)</t>
  </si>
  <si>
    <t>"- Serve a contract assignment under InfoTech's headcount, full-time second to serve the Judiciary; ; The candidate would be responsible for the following activities :; (a) analyse user requirements; (b) develop process flow models, logical data models and other system analysis &amp; design deliverables; (c) assist to develop proof of concept prototypes with latest technologies; (d) assist to develop programs for the production system; (e) conduct unit / integrated / loading tests; (f) compile system documentation such as user manuals and system manuals; (g) any other necessary activities ;"</t>
  </si>
  <si>
    <t>"Other than the requirements specified in the 'Technical' and 'non-Technical' Requirement Sections below, the candidate should preferably possess experience in :; (a) completion of a full system development life cycle; (b) implementation of court systems or court related systems; (c) implementation of application systems with payment collection functions ;Technical Skills: ;. At least 3 years' experience in Multi-tier System Integration (MSI); ;. At least 3 years' experience in JAVA Programming (JAV); ;. At least 3 years' experience in J2EE Development (JDE); ;. 2 years' experience in Java Servlet Programming (JSP) is an advantage; ;. 2 years' experience in Structured Query Language (SQL) is an advantage; ;. 2 years' experience in Unified Modeling Language (UML) is an advantage; ;. 2 years' experience in Web Services (WSV) is an advantage; ;. 2 years' experience in Oracle RDBMS (ODB) is an advantage; ;. 2 years' experience in Object-oriented Analysis and Design (OOA) is an advantage; ;. 2 years' experience in Enterprise Java Beans Development (EJB) is an advantage; ;. 2 years' experience in Java Application Framework (e.g. Struts (Apache)) (JAF) is an advantage; ;. 2 years' experience in JavaScript Programming (JAP) is an advantage; ;. 2 years' experience in JBoss Application Server (JAS) is an advantage; ;. 1 year's experience in Public Key Infrastructure (PKI) is an advantage; ;. 1 year's experience in XML (XML) is an advantage; ;. 1 year's experience in Document Flow/Workflow Management System (DOC) is an advantage. ;Non-technical Skills: ;. At least 6 months' experience in work with the Government (GOV); ;. Good spoken English is an advantage; ;. 2 years' experience in Business Process Modeling (BPM) is an advantage; ;. Good coordination skills is an advantage; ;. Good written English is an advantage; ;. 1 year's experience in quality assurance (QAS) is an advantage; ;. 1 year's experience in customer relations (ECR) is an advantage; ;. 1 year's experience in managing Government projects (MGP) is an advantage. ;- Bachelor's degree/Higher Diploma in Computer Science, IT or equivalent; ;- At least 4 years' post-qualification experience in which at least 2 years' relevant experience in a similar post and in a comparable capacity."</t>
  </si>
  <si>
    <t>Contract Systems Analyst (Bid Ref 52327-1)</t>
  </si>
  <si>
    <t>17 Mar 2025 to 15 Mar 2026 (11 months)</t>
  </si>
  <si>
    <t>"(T26) Mail services of the Digital Policy Office (DPO) for email exchange among the Government bureaux and departments (B/Ds) and consolidation of departmental directories submitted by B/Ds."</t>
  </si>
  <si>
    <t>"- Serve a contract assignment under InfoTech's headcount, full-time second to serve the DPO; ;This is a CSA position responsible for the system administration, development and technical support of the mail services.;a) To provide daily technical support and maintenance on mail system including mail routing and directory consolidation based on Domino and LDAP technologies;b) To customise Domino servers and Notes agents for various services;c) To support the SMTP-based mail exchange service;d) To virtualise the mail infrastructure;e) To offer helpdesk support for B/Ds' users to resolve problems in using mail services;f) To work outside office hours occasionally in scheduled and non-scheduled manner e.g. ah hoc remote or on-site support for troubleshooting and fire-fighting.;g) To provide operational and technical support to the network devices including routers, switches and firewalls deploying in the mail system ;"</t>
  </si>
  <si>
    <t>"Should have solid knowledge and experience in system installation, maintenance and troubleshooting of Linux OS, HCL Domino/Notes, LDAP and Postfix. In particular, enterprise mail routing experience.;Should be capable of using Domino Designer to customise HCL Notes database templates and develop Notes agents.;Should have solid experience in network support and network administration.;Should have customer support experience and good communication skills. ;Technical Skills: ;. At least 3 years' experience in Linux System Administration (LIN); ;. At least 3 years' experience in Networking (NET); ;. At least 2 years' experience in Server Virtualisation Technology (SVT); ;. At least 2 years' experience in Lotus Notes Administration &amp; Technical Support (LON); ;. 1 year's experience in LDAP Application Programming (LDA) is an advantage. ;Non-technical Skills: ;. 2 years' experience in helpdesk call handling (HDT) is an advantage; ;. 1 year's experience in the management and support of Government systems and services (GSS) is an advantage. ;- Bachelor's degree/Higher Diploma in Computer Science, IT or equivalent; ;- At least 4 years' post-qualification experience in which at least 1 year's relevant experience in a similar post and in a comparable capacity."</t>
  </si>
  <si>
    <t>Contract Systems Analyst (Bid Ref 53348-1)</t>
  </si>
  <si>
    <t>Contract Systems Analyst (Bid Ref 53251-1)</t>
  </si>
  <si>
    <t>"(T26) System Administration and User Support"</t>
  </si>
  <si>
    <t>"- Serve a contract assignment under InfoTech's headcount, full-time second to serve the TRY; ;- Provide technical support for all office automation services including Lotus Notes email systems, centrally managed email system, desktop patch management system, Active Directory, central file service, anti-virus service, host-based intrusion prevention system, mobile confidential mail devices, backup system;- Provide technical support for server virtualisation platform as well as all systems and Infrastructure services ride on Windows and Linux servers;- Responsible for daily system administration and problem troubleshooting;- Plan and perform hardware and software upgrades and system performance tuning;- Plan and conduct disaster recovery rehearsals;- Provide technical advice to development teams and computer operation team;- Liaise and coordinate with various parties ;"</t>
  </si>
  <si>
    <t>"- Required to provide first-line / second-line support service on 24x7 basis;- Required to work at Treasury's offices and data centres ;Technical Skills: ;. At least 3 years' experience in Confidential Mail System (CMS); ;. At least 2 years' experience in Lotus Notes Mail Admin. &amp; Technical Support (LNM); ;. At least 2 years' experience in Microsoft Active Directory Administration (ADA); ;. At least 2 years' experience in Storage Area Network (SAN); ;. 2 years' experience in Server Virtualisation Technology (SVT) is an advantage; ;. 2 years' experience in System Backup Operation (BKO) is an advantage; ;. 2 years' experience in Wireless/mobile Email solution (WME) is an advantage; ;. 2 years' experience in Microsoft SQL Server (MSS) is an advantage; ;. 2 years' experience in Public Key Infrastructure (PKI) is an advantage; ;. 2 years' experience in PC LAN Support (PLS) is an advantage; ;. 2 years' experience in Data/File Backup Technology (DFT) is an advantage; ;. 2 years' experience in Departmental Portal (DPS) is an advantage; ;. 2 years' experience in Disaster Recovery Planning (DRP) is an advantage; ;. 2 years' experience in e-Leave (ELE) is an advantage; ;. 1 year's experience in Endpoint Security Solutions (ESS) is an advantage; ;. 1 year's experience in Linux System Administration (LIN) is an advantage; ;. 1 year's experience in Red Hat Advanced Server (RHS) is an advantage; ;. 1 year's experience in Windows 7/8/10 (W10) is an advantage. ;Non-technical Skills: ;. 1 year's experience in work with the Government (GOV) is an advantage; ;. Good written English is an advantage; ;. 1 year's experience in project management (PRM) is an advantage; ;. 1 year's experience in vendor management (VMG) is an advantage. ;- Bachelor's degree/Higher Diploma in Computer Science, IT or equivalent; ;- At least 4 years' post-qualification experience in which at least 1 year's relevant experience in a similar post and in a comparable capacity."</t>
  </si>
  <si>
    <t>Contract Systems Analyst (Bid Ref 52698-1)</t>
  </si>
  <si>
    <t>"- Serve a contract assignment under InfoTech's headcount, full-time second to serve the TRY; ;To carry out user requirement study, analysis and design, monitoring and quality assurance for programs developed by programmers, conduct SIT, support UAT, prepare documentation, interact with users and other technical support teams, provide user support, etc. for development of new applications, implementation of enhancements and performing on-going maintenance. ;"</t>
  </si>
  <si>
    <t>"(1) Solid experience in SDLC for development of computer systems and design of web-based online application systems using JAVA and 3-tier system architecture, preferably under DB2/AIX environment.;(2) Experience in implementing/supporting systems processing pensions and related fringe benefits systems of the civil service, and coordinating implementation and support across multiple Government bureaux / departments / organisations.;(3) Good communication, interpersonal and writing skills.;(4) Successful candidate is required to carry pager/mobile to provide system support (on site if necessary) outside office hours. ;Technical Skills: ;. At least 2 years' experience in DB2 (DB2); ;. At least 2 years' experience in JAVA Programming (JAV); ;. At least 2 years' experience in Structured Query Language (SQL); ;. 1 year's experience in Tivoli Workload Scheduler (TWS) is an advantage; ;. 1 year's experience in WebSphere Application Server (WAS) is an advantage; ;. 1 year's experience in batch job monitoring (BJM) is an advantage; ;. 1 year's experience in Java Servlet Programming (JSP) is an advantage; ;. 1 year's experience in IBM AIX Unix (IBX) is an advantage. ;Non-technical Skills: ;. At least 2 years' experience in work with the Government (GOV); ;. Good written English is an advantage; ;. 1 year's experience in customer service (CLS) is an advantage. ;- Bachelor's degree/Higher Diploma in Computer Science, IT or equivalent; ;- At least 4 years' post-qualification experience in which at least 1 year's relevant experience in a similar post and in a comparable capacity."</t>
  </si>
  <si>
    <t>Contract Systems Analyst (Bid Ref 53261-1)</t>
  </si>
  <si>
    <t>"(T26) System development, on-going system maintenance and application support for various computer systems of C&amp;ED including the data warehouse system"</t>
  </si>
  <si>
    <t>"- Serve a contract assignment under InfoTech's headcount, full-time second to serve the C&amp;ED; ;The candidate is responsible to provide application support for various computer systems of C&amp;ED including the data warehouse system, mobile application and robotic process automation(RPA) application. He/she is required to perform trouble shooting, rectifying and resolving programming problems when incidents occurred, design and develop programs for new system. He/she is also required to coordinate with users in defining the function requirement and conducting UAT testing. He/she also needs to perform any works assigned by supervisor ;"</t>
  </si>
  <si>
    <t>"At least five years working experience in application development with at least two years must be in similar post or in comparable capacity. The candidate should have at least four years of working experience in application support and development of data warehouse and one year development experience in mobile application and robotic process automation (RPA) application.;;The candidate must be a self-learner who can acquire latest skills on anything related to the assigned works.;;Checking on qualification, experience and integrity for the candidate is required and the consent of the candidate will be obtained during the recruitment interview. ;Technical Skills: ;. At least 5 years' experience in Cognos (COG); ;. At least 5 years' experience in DB2 (DB2); ;. At least 5 years' experience in JAVA Programming (JAV); ;. At least 2 years' experience in DB2 Database Tuning (DBT); ;. At least 2 years' experience in Data Warehouse (DWH); ;. At least 2 years' experience in IBM AIX Unix (IBX). ;Non-technical Skills: ;. Good spoken English is a must; ;. Good written English is a must; ;. 2 years' experience in project management (PRM) is an advantage; ;. 2 years' experience in work with the Government (GOV) is an advantage. ;- Bachelor's degree/Higher Diploma in Computer Science, IT or equivalent; ;- At least 5 years' post-qualification experience in which at least 2 years' relevant experience in a similar post and in a comparable capacity."</t>
  </si>
  <si>
    <t>Contract Systems Analyst (Bid Ref 53383-1)</t>
  </si>
  <si>
    <t>01 Apr 2025 to 13 Mar 2026 (11 months)</t>
  </si>
  <si>
    <t>DPO offices in TWGO and and Government Complex in Cheung Sha Wan</t>
  </si>
  <si>
    <t>"(T26) Network cabling infrastructure in the Government Complex is designed in form of a Structured Cabling System (SCS) which comprised of two major components namely Horizontal Cabling System and Vertical Cabling System. Horizontal Cabling System refers to the connections on the same floor while Vertical Cabling System refers the backbone connections across different floors. Network cabling services to be provided by the term contractor, including installation, testing, production rollout, maintenance and other related services, on the same floor and across different floors within the buildings, are required for the tenants of the buildings from various Government Departments to build up their network systems."</t>
  </si>
  <si>
    <t>"- Serve a contract assignment under InfoTech's headcount, full-time second to serve the DPO; ;This is a CSA position responsible for operating, supporting and maintenance of the SCS in the Complex.;1. Manage and maintain the centralized database containing the information of the SCS installed in the Complex and to ensure the data integrity of the database with proper change control and regular data backup.;2. Review the cabling service requirements of the Complex tenants and manage the port assignment of the fibre cables installed in the communal equipment racks.;3. Perform regular on-site inspection and monitoring on the cabling work performed by the contractor to oversee their performance and to enforce compliance to contractual obligations.;4. Perform sample testing on the SCS to ensure the quality of the SCS installed and perform troubleshooting when necessary, by using the related cable testers and tools.;5. Work with other IT officers to coordinate with the contractor and the Complex tenants on providing technical support on the SCS in the Complex. ;"</t>
  </si>
  <si>
    <t>"1. With knowledge and experience in using Linux Server, server virtualization and Linux shell scripting.;2. With solid knowledge and experience in supporting and troubleshooting Ethernet network.;3. In addition to the permanent office located at TWGO, the staff will be required to work at the Government Complex in Cheung Sha Wan.;4. Need to work outside office hours occasionally in scheduled and non-scheduled manner.;5. Criminal record checking is required (in order to support at Government data centres which requires criminal record check). ;Technical Skills: ;. At least 2 years' experience in Ethernet (ETH); ;. At least 2 years' experience in MySQL (MSQ); ;. At least 2 years' experience in Networking (NET); ;. At least 2 years' experience in Server Virtualisation Technology (SVT); ;. At least 2 years' experience in Unix/Linux Shell Scripting (ULS). ;Non-technical Skills: ;. Good coordination skills is an advantage; ;. 1 year's experience in vendor management (VMG) is an advantage. ;- Bachelor's degree/Higher Diploma in Computer Science, IT or equivalent; ;- At least 4 years' post-qualification experience in which at least 1 year's relevant experience in a similar post and in a comparable capacity."</t>
  </si>
  <si>
    <t>Contract Systems Analyst (Bid Ref 53329-1)</t>
  </si>
  <si>
    <t>"(T26) To assist the Judiciary in implementing and maintaining the e-Service system and other application systems under the IT Strategy Plan."</t>
  </si>
  <si>
    <t>"- Serve a contract assignment under InfoTech's headcount, full-time second to serve the Judiciary; ; The candidate would be responsible for the following activities:; (a) analyse user requirements; (b) assist to develop process flow models, logical data models and other system analysis &amp; design deliverables; (c) develop proof of concept prototypes with latest technologies; (d) develop programs according to the user requirements; (e) conduct unit / integrated / loading / regression tests; (f) compile system documentation such as user manuals and system manuals; (g) assist in production rollout of the systems, including but not limited to conducting system training for; the Judiciary users and the external stakeholders; (h) provide technical support on the production systems including duties outside normal office hours and; non-working days as and when required; (i) any other necessary activities assigned by the supervisor ;"</t>
  </si>
  <si>
    <t>"Other than the requirements specified in the 'Technical' and 'non-Technical' Requirement Sections below, the candidate should preferably possess experience in:; (a) completion of a full system development life cycle; (b) implementation of enterprise grade systems under Service Oriented Architecture ;Technical Skills: ;. At least 3 years' experience in JAVA Programming (JAV); ;. At least 3 years' experience in IT Application Development and Management (ADM); ;. At least 2 years' experience in J2EE Development (JDE); ;. At least 1 year's experience in Web Services (WSV); ;. At least 1 year's experience in XML (XML); ;. 1 year's experience in Enterprise Java Beans Development (EJB) is an advantage; ;. 1 year's experience in JavaScript Programming (JAP) is an advantage. ;Non-technical Skills: ;. Good written English is a must; ;. 1 year's experience in quality assurance (QAS) is an advantage; ;. 1 year's experience in customer service (CLS) is an advantage; ;. 1 year's experience in conducting IT training/briefing (ITT) is an advantage; ;. Good spoken English is an advantage. ;- Bachelor's degree/Higher Diploma in Computer Science, IT or equivalent; ;- At least 4 years' post-qualification experience in which at least 2 years' relevant experience in a similar post and in a comparable capacity."</t>
  </si>
  <si>
    <t>Contract Systems Analyst (Bid Ref 53122-1)</t>
  </si>
  <si>
    <t>"(T26) Implementation of IT projects under the IT Strategy Plan."</t>
  </si>
  <si>
    <t>"- Serve a contract assignment under InfoTech's headcount, full-time second to serve the Judiciary; ;The candidate would be responsible for the following activities :;(a) analyse user requirements;;(b) develop system analysis &amp; design process deliverables such as flow models and logical data models;;(c) develop programs for the production system;;(d) conduct unit / integrated / loading tests; and;(e) compile system documentation such as user manuals and system manuals. ;"</t>
  </si>
  <si>
    <t>"Other than the requirements specified in the 'Technical' and 'non-Technical' Requirement Sections below, the candidate should preferably possess experience in :;(a) at least 2 years hands-on development experience using React, Spring Boot and RESTful web services;;(b) at least 2 years hands-on development experience using Hibernate and/or EclipseLink implementation of JPA;;(c) at least 1 year hands-on development experience using iReport or other report development tools;;(d) at least 1 year hands-on development experience using Python;;(e) completion of a full system development life cycle; and;(f) implementation of court systems or court related systems. ;Technical Skills: ;. At least 3 years' experience in JavaScript Programming (JAP); ;. At least 3 years' experience in JAVA Programming (JAV); ;. At least 3 years' experience in Structured Query Language (SQL); ;. At least 2 years' experience in Web Services (WSV); ;. At least 2 years' experience in Java Application Framework (e.g. Struts (Apache)) (JAF); ;. 1 year's experience in JavaServer Faces (JSF) (JSF) is an advantage. ;Non-technical Skills: ;. Good written English is a must; ;. 1 year's experience in work with the Government (GOV) is an advantage. ;- Bachelor's degree/Higher Diploma in Computer Science, IT or equivalent; ;- At least 5 years' post-qualification experience in which at least 3 years' relevant experience in a similar post and in a comparable capacity."</t>
  </si>
  <si>
    <t>Contract Systems Analyst (Bid Ref 53438-1)</t>
  </si>
  <si>
    <t>"(T26) This position will actively participate in the enhancement, maintenance and support of the existing websites, ;web related systems and applications in Family Health Service (FHS)."</t>
  </si>
  <si>
    <t>"- Serve a contract assignment under InfoTech's headcount, full-time second to serve the DH; ;(a) To undertake minor applications enhancement and participate in the planning, design and preparation of specifications etc; ;(b) To monitor IT projects (including web based) development and acceptance tests and liaise with contractors; ;(c) To prepare item specifications and assist in the procurement issues; ;(d) To devise system and installation standards and devise operating manuals; ;(e) To develop housekeeping and security standards for all IT equipment and functions in FHS and oversee the monitoring; ;(f) To monitor, update and maintain all main and mini websites and web related systems of FHS; and ;(g) Any other task assigned by DH. ;"</t>
  </si>
  <si>
    <t>"(a) At least 4 years solid experience in providing web maintenance and support services; ;(b) Familiar with government IT standards and methodologies, and experience in working with or in the HKSAR ;government departments/bureaux; ;(c) Experience in the Content Management System (CMS), Linux, Apache, MariaDB, Cloud and Virtual Machine (VM), Script Automation, Subversion (SVN), Adobe is an advantage; ;(d) Experience in Web Content Accessibility Guidelines 2 Level AA (WCAG2-AA) is preferable; ;(e) Good interpersonal skills and communication skills; ;(f) Strong problem solving and analytical skill; ;(g) Responsible, independent and able to work under pressure; and ;(h) Follow prevailing infection control measures as required by the government. ;Technical Skills: ;. At least 6 years' experience in Web Programming (WEB); ;. At least 5 years' experience in Web Hosting, Design and Maintenance (WED); ;. At least 4 years' experience in IT Application Development and Management (ADM); ;. 1 year's experience in IT Security (ITS) is an advantage; ;. 1 year's experience in Multimedia (MUL) is an advantage; ;. 1 year's experience in Security Risk Assessment and Audit (SAA) is an advantage. ;Non-technical Skills: ;. At least 4 years' experience in the management and support of Government systems and services (GSS); ;. At least 4 years' experience in vendor management (VMG); ;. At least 1 year's experience in work with the Government (GOV); ;. 1 year's experience in Government tendering procedures (GTP) is an advantage. ;- Bachelor's degree/Higher Diploma in Computer Science, IT or equivalent; ;- At least 6 years' post-qualification experience in which at least 3 years' relevant experience in a similar post and in a comparable capacity."</t>
  </si>
  <si>
    <t>Contract Systems Analyst (Bid Ref 53217-1)</t>
  </si>
  <si>
    <t>"- Serve a contract assignment under InfoTech's headcount, full-time second to serve the WFSFAA-SFO; ;i. As a lead System Analyst to provide timely support for Oracle and Java application system in the business area of financial assistance and grant/loan processing, to conduct change management, requirement analysis, system design and database structure design, and to prepare functional specification, test environment, program source deployment and version control with major duties including but not limited to the below: ;- application development with Oracle under Unix platform using Oracle DB, Oracle Forms, PL/SQL and PRO*C ;language ;- database administration including but not limited to Oracle, SQL Server, Microsoft SQL Server, and MySQL ;- Apache, HTML, XML, Java, Javascript programming ;- provide solutions to problems raised by users ;- get user requirement, preparation of System Analysis and Design (SA&amp;D) and migration from client server application to web-based application for Continuing Education Fund (CEF) system ;- maintain and support the CEF application with Oracle using Java Server Faces (JSF) with JBoss, Primefaces, Enterprise Java bean (EJB) and Java EE standard ;"</t>
  </si>
  <si>
    <t>"The staff is required to possess skills to perform duties as detailed in the Job Description. Previous working experience in business area of financial assistance or grant/loan processing would be an advantage. ;Technical Skills: ;. At least 6 years' experience in Developer/2000 (DEV); ;. At least 6 years' experience in SQL*PLUS/PL/SQL/PRO*C (OPL); ;. At least 6 years' experience in Oracle RDBMS (ODB); ;. At least 2 years' experience in Enterprise Java Beans Development (EJB); ;. 6 years' experience in Oracle Application Development (ORA) is an advantage; ;. 2 years' experience in UNIX (UNX) is an advantage; ;. 2 years' experience in Oracle Database Tuning (ODT) is an advantage; ;. 2 years' experience in HP-UX (HPX) is an advantage; ;. 2 years' experience in JavaScript Programming (JAP) is an advantage; ;. 2 years' experience in JAVA Programming (JAV) is an advantage; ;. 2 years' experience in J2EE Development (JDE) is an advantage; ;. 1 year's experience in JavaServer Faces (JSF) (JSF) is an advantage; ;. 1 year's experience in MySQL (MSQ) is an advantage; ;. 1 year's experience in Microsoft SQL Server (MSS) is an advantage; ;. 1 year's experience in JBoss Application Server (JAS) is an advantage; ;. 1 year's experience in Chinese Processing (CHI) is an advantage; ;. 1 year's experience in Windows 7/8/10 (W10) is an advantage; ;. 1 year's experience in XML (XML) is an advantage. ;Non-technical Skills: ;. At least 2 years' experience in the management and support of Government systems and services (GSS); ;. 4 years' experience in managing Government IT standards (ITG) is an advantage. ;- Bachelor's degree/Higher Diploma in Computer Science, IT or equivalent; ;- At least 8 years' post-qualification experience in which at least 1 year's relevant experience in a similar post and in a comparable capacity."</t>
  </si>
  <si>
    <t>Contract Systems Analyst (Bid Ref 52681-1)</t>
  </si>
  <si>
    <t>"(1) Solid experience on the following is required: (a) SDLC for development of computer systems; (b) design and support of web on-line application systems using Java, Struts framework under 3-tier system architecture and DB2/AIX environment; (c) e-services design and development, performance tuning, database administration &amp; re-organisation; and (d) implementation or maintenance support for projects/systems across multiple government bureaux / departments /organisations.;(2) Experience in payroll or fringe benefits systems of the civil service is preferred.;(3) Good communication, interpersonal and writing skills.;(4) Carry pager/mobile to provide system support (on site if necessary) outside office hours. ;Technical Skills: ;. At least 2 years' experience in Chinese Computing Standards, eg.HKSCS,Big5,Unicode (CCS); ;. At least 2 years' experience in Java Application Framework (e.g. Struts (Apache)) (JAF); ;. At least 2 years' experience in JAVA Programming (JAV); ;. At least 2 years' experience in Java Servlet Programming (JSP); ;. At least 1 year's experience in DB2 (DB2); ;. 1 year's experience in Disaster Recovery Planning (DRP) is an advantage; ;. 1 year's experience in IBM AIX Unix (IBX) is an advantage; ;. 1 year's experience in Structured Query Language (SQL) is an advantage; ;. 1 year's experience in IT Security Scanning Tools (SST) is an advantage; ;. 1 year's experience in WebSphere Application Server (WAS) is an advantage; ;. 1 year's experience in batch job monitoring (BJM) is an advantage. ;Non-technical Skills: ;. At least 1 year's experience in work with the Government (GOV); ;. Good written English is an advantage; ;. 1 year's experience in customer service (CLS) is an advantage. ;- Bachelor's degree/Higher Diploma in Computer Science, IT or equivalent; ;- At least 4 years' post-qualification experience in which at least 1 year's relevant experience in a similar post and in a comparable capacity."</t>
  </si>
  <si>
    <t>Contract Systems Analyst (Bid Ref 53321-1)</t>
  </si>
  <si>
    <t>"- Serve a contract assignment under InfoTech's headcount, full-time second to serve the Judiciary; ; The candidate would be responsible for the following activities:; (a) analyse user requirements; (b) assist to develop process flow models, logical data models and other system analysis &amp; design deliverables; (c) develop proof of concept prototypes with latest technologies; (d) develop programs for the production system; (e) conduct unit / integrated / loading tests; (f) compile system documentation such as user manuals and system manuals; (g) any other necessary activities ;"</t>
  </si>
  <si>
    <t>"Other than the requirements specified in the 'Technical' and 'non-Technical' Requirement Sections below, the candidate should preferably possess experience in:; (a) completion of a full system development life cycle; (b) implementation of court systems or court related systems; (c) implementation of human resources management system(s) for organisation(s) with 1000+ employees ;Technical Skills: ;. At least 3 years' experience in JAVA Programming (JAV); ;. At least 3 years' experience in J2EE Development (JDE); ;. At least 1 year's experience in Web Services (WSV); ;. 1 year's experience in Enterprise Java Beans Development (EJB) is an advantage; ;. 1 year's experience in JavaScript Programming (JAP) is an advantage; ;. 1 year's experience in JavaServer Faces (JSF) (JSF) is an advantage; ;. 1 year's experience in Oracle RDBMS (ODB) is an advantage; ;. 1 year's experience in Reporting (Crystal Report, iReport) (REP) is an advantage; ;. 1 year's experience in Structured Query Language (SQL) is an advantage. ;Non-technical Skills: ;. Good written English is an advantage; ;. 1 year's experience in quality assurance (QAS) is an advantage; ;. Good spoken English is an advantage. ;- Bachelor's degree/Higher Diploma in Computer Science, IT or equivalent; ;- At least 4 years' post-qualification experience in which at least 2 years' relevant experience in a similar post and in a comparable capacity."</t>
  </si>
  <si>
    <t>Contract Senior Systems Analyst (Bid Ref 53139-1)</t>
  </si>
  <si>
    <t>"- Minimum 8 years of IT working experience with at least 5 years as Systems Analyst or similar capacity;;- Minimum 4 years solid experience in Java application development such as Spring MVC, Java Programming, J2EE development, SQL, etc.;;- Experienced in Linux / Unix environment;;- Hands-on experience in SQL and PL/SQL programming using Oracle;;- Strong analytical skills and experienced in all stages of system development life cycle;;- Work experience in web application development preferably with integration Credit Card / Faster Payment System (FPS) functions; ;- Work experience in implementation of web application system with iAM Smart features; and;- Work experience in government department is preferred ;Technical Skills: ;. At least 4 years' experience in HTML5 (HT5); ;. At least 4 years' experience in Java Application Framework (e.g. Struts (Apache)) (JAF); ;. At least 4 years' experience in J2EE Development (JDE); ;. At least 4 years' experience in Oracle RDBMS (ODB); ;. At least 3 years' experience in JBoss Application Server (JAS). ;Non-technical Skill: ;. 2 years' experience in work with the Government (GOV) is an advantage. ;- Bachelor's degree/Higher Diploma in Computer Science, IT or equivalent; ;- At least 8 years' post-qualification experience in which at least 5 years' relevant experience in a similar post and in a comparable capacity."</t>
  </si>
  <si>
    <t>Contract Systems Analyst (Bid Ref 53222-1)</t>
  </si>
  <si>
    <t>"(T26) Coordinate and facilitate System integration, service and account migration and testing activities of centralized e-service portal with WFSFAA's systems, development and on-going maintenance of Integrated Student Assistance System (ISFAST) in the Student Finance Office"</t>
  </si>
  <si>
    <t>"- Serve a contract assignment under InfoTech's headcount, full-time second to serve the WFSFAA-SFO; ;i. The staff is required to work with contractors to support system development of the WFSFAA centralized e-service portal and facilitate the system integration and migration process with other WFSFAA e-service support teams.;ii. The staff is required to prepare test plans and conduct testing for quality control in a systematic way for the centralized e-service portal;iii. The staff is required to conduct requirement analysis, system design, programming, testing and on-going maintenance of ISFAST in SFO, WFSFAA including but not limited to the below:;- To analyze, design and specify program components of ISFAST in SFO, WFSFAA;- To carry out quality control and quality assurance duties as designated by the project manager;- To monitor the performance of his/her subordinates;- To monitor and report system testing and user acceptance ;"</t>
  </si>
  <si>
    <t>"- The candidate is required to possess:;i. At least 5 year's application development experience in Java EE Programming using EJB/JSF/JPA, PL/SQL, Oracle SQL, JBoss and Jasper Reports;;ii. The candidate is required to be responsible, self-motivated and have good inter-personal and analytical skills;iii. The candidate possesses the following experience / working experiences would be of advantage:;- Work experience in government;- Business knowledge of WFSFAA e-services;- Work experience with external contractors;- Micro-service Design ;Technical Skills: ;. At least 5 years' experience in Enterprise Java Beans Development (EJB); ;. At least 5 years' experience in Java Application Framework (e.g. Struts (Apache)) (JAF); ;. At least 5 years' experience in JBoss Application Server (JAS); ;. At least 5 years' experience in J2EE Development (JDE); ;. At least 5 years' experience in SQL*PLUS/PL/SQL/PRO*C (OPL); ;. 1 year's experience in Oracle Application Development (ORA) is an advantage; ;. 1 year's experience in Structured Query Language (SQL) is an advantage; ;. 1 year's experience in Unix/Linux Shell Scripting (ULS) is an advantage; ;. 1 year's experience in UNIX (UNX) is an advantage; ;. 1 year's experience in XML (XML) is an advantage; ;. 1 year's experience in JavaServer Faces (JSF) (JSF) is an advantage; ;. 1 year's experience in Oracle RDBMS (ODB) is an advantage; ;. 1 year's experience in Apache Web Server (AWS) is an advantage; ;. 1 year's experience in Chinese Processing (CHI) is an advantage; ;. 1 year's experience in JAVA Programming (JAV) is an advantage. ;Non-technical Skill: ;. At least 2 years' experience in work with the Government (GOV). ;- Bachelor's degree/Higher Diploma in Computer Science, IT or equivalent; ;- At least 5 years' post-qualification experience in which at least 3 years' relevant experience in a similar post and in a comparable capacity."</t>
  </si>
  <si>
    <t>Contract Systems Analyst (Bid Ref 53208-1)</t>
  </si>
  <si>
    <t>"- Serve a contract assignment under InfoTech's headcount, full-time second to serve the WFSFAA-SFO; ;i. The staff is required to conduct requirement analysis, system design, programming, testing and on-going maintenance of software applications in SFO, WFSFAA including but not limited to the below:;- To conduct the impact analysis and resource estimation of the users Enhancement, Ad hoc and Database Amendment request related to Repayment module;- To lead a team of developers to provide on-going support on batch processes, online functions and user jobs related to Repayment module;- To monitor system integration test, performance test, User Acceptance Testing (UAT) and production release;related to Repayment module;- To liaise with end-users to confirm user requirements, implementation schedule and acceptance criteria of change requests;- To support and maintain ISFAST job scheduler;- To lead a team of developers to conduct technical studies and provide reference/support functions and architectures to assist other ISFAST team members;ii. The staff is required to provide technical advice / support to the end-users and management ;"</t>
  </si>
  <si>
    <t>"- The candidate is required to possess:;i. At least 5 year's application development experience in Java EE Programming using EJB/JSF/JPA, REST, PL/SQL, with Oracle/MySQL as RDBMS and JBoss/Glassfish as Application Server on Linux/Windows platform;;ii. At least 5 year's application development experience in Quartz Scheduling library, JasperReports and Java multi-threading; ;iii. Experiences in feasibility/technical studies, system analysis and design, application development, documentation and maintenance;;iv. Knowledge of the latest Web Technology;- The candidate is required to be responsible, self-motivated and have good inter-personal and analytical skills ;Technical Skills: ;. At least 5 years' experience in Enterprise Java Beans Development (EJB); ;. At least 5 years' experience in Java Application Framework (e.g. Struts (Apache)) (JAF); ;. At least 5 years' experience in JBoss Application Server (JAS); ;. At least 5 years' experience in J2EE Development (JDE); ;. At least 4 years' experience in SQL*PLUS/PL/SQL/PRO*C (OPL); ;. 1 year's experience in Oracle Application Development (ORA) is an advantage; ;. 1 year's experience in Structured Query Language (SQL) is an advantage; ;. 1 year's experience in Unix/Linux Shell Scripting (ULS) is an advantage; ;. 1 year's experience in UNIX (UNX) is an advantage; ;. 1 year's experience in XML (XML) is an advantage; ;. 1 year's experience in JavaServer Faces (JSF) (JSF) is an advantage; ;. 1 year's experience in Oracle RDBMS (ODB) is an advantage; ;. 1 year's experience in Apache Web Server (AWS) is an advantage; ;. 1 year's experience in Chinese Processing (CHI) is an advantage; ;. 1 year's experience in JAVA Programming (JAV) is an advantage. ;Non-technical Skill: ;. At least 1 year's experience in work with the Government (GOV). ;- Bachelor's degree/Higher Diploma in Computer Science, IT or equivalent; ;- At least 5 years' post-qualification experience in which at least 3 years' relevant experience in a similar post and in a comparable capacity."</t>
  </si>
  <si>
    <t>Contract Systems Analyst (Bid Ref 53503-1)</t>
  </si>
  <si>
    <t>Mongkok</t>
  </si>
  <si>
    <t>"(T26) Project initiation and implementation, application development, on-going enhancement, maintenance and production support of internal I.T. projects. Mainly on web-based and/or client/server platforms."</t>
  </si>
  <si>
    <t>"- Serve a contract assignment under InfoTech's headcount, full-time second to serve the RTHK; ;Main job duties are:;(a) Assist Project Managers on project planning, resources control, vendor management, processes review for system development, enhancement, maintenance and support for both outsourced and internal I.T. projects;;(b) Supervise analyst programmers to support, implement and enhance web-based application systems;;(c) Review and propose measures with necessary implementation to enhance the system, operation and security management as well as the resilience and availability of I.T. systems in RTHK;;(d) Review the technical architecture and conducting technical study on new technologies;;(e) Provide system maintenance and production support;;(f) Prepare system documentation;;(g) Support all phases of the system development life-cycle (including user requirements specification, system analysis &amp; design, programming, testing, training, documentation, implementation and maintenance) on various computer platforms; and;(h) Check and assure the quality of deliverables. ;"</t>
  </si>
  <si>
    <t>"Academic Requirements are:;(a) a bachelor's degree awarded by a post-secondary institution in Hong Kong, including but not limited to the eight University Grants Committee funded universities in Hong Kong, or a bachelor's degree awarded by an overseas university or a polytechnic in the UK, the USA, Canada, New Zealand or Australia; or ;an accredited associate degree or a higher diploma in information technology from a Hong Kong or overseas tertiary education institute;;or;(b) an accredited associate degree or a higher diploma from a Hong Kong or overseas tertiary education institute in subjects other than information technology; or ;a diploma from a Hong Kong or overseas tertiary education institute (only the diploma awarded after the said institute is duly registered as a tertiary education institute will be counted); or ;Level 3 or equivalent or above in five subjects, including English Language, in the Hong Kong Diploma of Secondary Education Examination (HKDSEE), or overseas equivalent; or ;Grade E or above in two subjects at Advanced Level in the Hong Kong Advanced Level Examination (HKALE) and Level 3 / Grade C or above in three other subjects, including English Language (Syllabus B before 2007), in the Hong Kong Certificate of Education Examination (HKCEE), or overseas equivalent;;and;at least two (2) years' relevant post-qualification experience in the computing field;;;Specific requirements are:;(a) at least 6 years' post-qualification experience in the development &amp; implementation of I.T. projects;;(b) at least 4 years' solid hands-on Java application development experience using Oracle RDBMS and various development tools (such as Eclipse and Oracle Forms/Reports);;(c) proficient in SQL, PL/SQL, XML, JavaScript, JSP and other scripting languages;;(d) previous experience in one or more of the following areas is an added advantage: ;- resources and cost management system,;- AI Voicebot enquiry hotline system,;- workflow system,;- struts and SOA architecture,;- Oracle RDBMS,;(e) previous experience in project management is an added advantage; and;(f) strong analytical and communication skills, independent and capable to work under pressure and meet project deadlines. ;Technical Skills: ;. At least 4 years' experience in Java Application Framework (e.g. Struts (Apache)) (JAF); ;. At least 4 years' experience in JAVA Programming (JAV); ;. At least 4 years' experience in J2EE Development (JDE); ;. At least 4 years' experience in IT Application Development and Management (ADM); ;. At least 4 years' experience in Oracle RDBMS (ODB); ;. 4 years' experience in Structured Query Language (SQL) is an advantage; ;. 4 years' experience in Document Flow/Workflow Management System (DOC) is an advantage; ;. 4 years' experience in Oracle Application Server (OAS) is an advantage. ;Non-technical Skills: ;. At least 2 years' experience in work with the Government (GOV); ;. At least 2 years' experience in IT service/outsourcing management (OUT); ;. 2 years' experience in the management and support of Government systems and services (GSS) is an advantage. ;- Bachelor's degree/Higher Diploma in Computer Science, IT or equivalent; ;- At least 6 years' post-qualification experience in which at least 4 years' relevant experience in a similar post and in a comparable capacity."</t>
  </si>
  <si>
    <t>Contract Systems Analyst (Bid Ref 53347-1)</t>
  </si>
  <si>
    <t>Contract Systems Analyst (Bid Ref 53489-1)</t>
  </si>
  <si>
    <t>15 Apr 2025 to 14 Apr 2026 (12 months)</t>
  </si>
  <si>
    <t>"- Serve a contract assignment under InfoTech's headcount, full-time second to serve the C&amp;SD; ;1. To provide maintenance and security protection support on Curtain E-locker, Statistical Analysis System (SAS) EG/ SAS Viya platform and Big Data Analytics Platform.;2. To assist the internal project manager in evaluating the technical solution submitted by external contractors and managing the implementation of Metadata Management System.;3. To assist in managing the ongoing projects of Migration of Selected Survey Systems to Upgrade Data Processing and Analysis Platform and the Redevelopment of IT Systems for Adoption of Modular Data Processing and Analysis Approach in Economic Surveys and Household Surveys.;4. To assist internal project manager to perform IT security related tasks.;5. To provide end-user support for various C&amp;SD IT application systems. ;6. To perform any other duties as required. ;"</t>
  </si>
  <si>
    <t>"1. Project experience in HKSAR Government as system analyst performing the system analysis and design tasks.;2. Project experience in SAS and Visual Studio .Net programming.;3. Working experience in Web application development.;4. Working experience in implementing IT security measures.;5. Working experience in Windows/Unix/Linux server administration. ;Technical Skills: ;. At least 4 years' experience in SSADM (SDM); ;. At least 3 years' experience in Visual Studio. Net (VSN); ;. At least 3 years' experience in Web Programming (WEB); ;. At least 3 years' experience in Microsoft SQL Server (MSS); ;. At least 2 years' experience in JAVA Programming (JAV); ;. At least 2 years' experience in business intelligence/data mining (BDM); ;. At least 2 years' experience in Experience in C# programming (C#P); ;. At least 2 years' experience in Data Warehouse (DWH); ;. At least 2 years' experience in Visual Foxpro (VFP); ;. At least 1 year's experience in SAS (SAS); ;. At least 1 year's experience in IT Security (ITS); ;. At least 1 year's experience in Linux System Administration (LIN); ;. 1 year's experience in Project Management Professional (PMP) (PMP) is an advantage; ;. 1 year's experience in PRINCE (PRE) is an advantage. ;Non-technical Skills: ;. At least 3 years' experience in work with the Government (GOV); ;. At least 3 years' experience in Government procurement/disposal procedures (GPD); ;. At least 3 years' experience in managing Government projects (MGP); ;. At least 3 years' experience in IT procurement (PRO); ;. 1 year's experience in IT service/outsourcing management (OUT) is an advantage. ;- Bachelor's degree/Higher Diploma in Computer Science, IT or equivalent; ;- At least 4 years' post-qualification experience in which at least 1 year's relevant experience in a similar post and in a comparable capacity."</t>
  </si>
  <si>
    <t>Contract Systems Analyst (Bid Ref 53452-1)</t>
  </si>
  <si>
    <t>Mainly at North Point Government Offices</t>
  </si>
  <si>
    <t>"(T26) The D&amp;A DMS is a cloud-based application system operating in the OGCIO's GCIS platform for supporting design and as-built data submission and sharing among WDs."</t>
  </si>
  <si>
    <t>"- Serve a contract assignment under InfoTech's headcount, full-time second to serve the LandsD; ;Candidates should be responsible for the following tasks:;(a) to support users to collect, examine and analyze user requirements for application development;;(b) to provide programming and database support for the application components for the proposed system(s);;(c) to prepare and compile documentation for the proposed and/or developed applications;;(d) to provide technical support for the proposed system(s); and;(e) to perform other duties assigned by the supervisor related to application development. ;"</t>
  </si>
  <si>
    <t>"Candidates should:;(a) possess Bachelor Degree or above in Computer Science, Computer Engineering, Systems Engineering, Geo-informatics, Geomatics, Geographic Information System (GIS), Digital Design, or equivalent;;(b) have at least 5 years' post-qualification experience in Internet/Intranet-based IT;;(c) possess practical working experience in at least two of the following areas: JavaScript (e.g. jQuery, Dojo, etc.), AJAX programming, MVC framework (e.g. Spring, JFS, Struts, etc.), web services protocols/interfaces (e.g. SOAP, REST, etc.), HTML5, C#, Python, database programming;;(d) have 'Level 2' or above in Chinese Language and English Language in the Hong Kong Diploma of Secondary Education Examination (HKDSEE) or the Hong Kong Certificate of Education Examination (HKCEE), or equivalent;;(e) gain advantages if he/she possesses any of the following certifications:;Oracle Certified Professional Java EE, Oracle Certified Professional Java SE, Microsoft Certified Azure Administrator/Developer or equivalent. ;Technical Skills: ;. At least 5 years' experience in IT Application Development and Management (ADM); ;. At least 2 years' experience in Geographic Information System (GIS); ;. At least 2 years' experience in HTML5 (HT5); ;. At least 2 years' experience in JavaScript Programming (JAP); ;. At least 2 years' experience in Microsoft Internet Information Services (MIS); ;. At least 2 years' experience in Microsoft SQL Server (MSS); ;. At least 2 years' experience in SSADM (SDM); ;. At least 2 years' experience in System Implementation and Maintenance/Support (SIM); ;. At least 2 years' experience in Web 2.0 Services (W2S); ;. 1 year's experience in XML (XML) is an advantage; ;. 1 year's experience in Windows Server 2008/2012 (W12) is an advantage; ;. 1 year's experience in Oracle RDBMS (ODB) is an advantage; ;. 1 year's experience in Rapid Application Development Methodology (RAD) is an advantage. ;Non-technical Skills: ;. 1 year's experience in work with the Government (GOV) is an advantage; ;. 1 year's experience in managing Government projects (MGP) is an advantage; ;. 1 year's experience in IT service/outsourcing management (OUT) is an advantage; ;. 1 year's experience in tender preparation and administration (TPA) is an advantage. ;- Bachelor's degree/Higher Diploma in Computer Science, IT or equivalent; ;- At least 5 years' post-qualification experience in which at least 2 years' relevant experience in a similar post and in a comparable capacity."</t>
  </si>
  <si>
    <t>Contract Systems Analyst (Bid Ref 52700-1)</t>
  </si>
  <si>
    <t>"(1) Solid experience in SDLC for development of computer systems and design of web-based online application systems using JAVA and Apache Struts framework, preferably under DB2/AIX environment.;(2) Experience in web-based online and/or e-services applications.;(3) Experience/knowledge in implementing/supporting systems processing housing related benefits of the civil service.;(4) Successful candidate is required to carry pager/mobile to provide system support (on site if necessary) outside service hours. ;Technical Skills: ;. At least 2 years' experience in DB2 (DB2); ;. At least 2 years' experience in JAVA Programming (JAV); ;. At least 2 years' experience in Structured Query Language (SQL); ;. 1 year's experience in WebSphere Application Server (WAS) is an advantage; ;. 1 year's experience in batch job monitoring (BJM) is an advantage; ;. 1 year's experience in Java Servlet Programming (JSP) is an advantage; ;. 1 year's experience in IBM AIX Unix (IBX) is an advantage. ;Non-technical Skills: ;. At least 2 years' experience in work with the Government (GOV); ;. Good written English is an advantage; ;. 1 year's experience in customer service (CLS) is an advantage. ;- Bachelor's degree/Higher Diploma in Computer Science, IT or equivalent; ;- At least 4 years' post-qualification experience in which at least 1 year's relevant experience in a similar post and in a comparable capacity."</t>
  </si>
  <si>
    <t>Contract Systems Analyst (Bid Ref 53442-1)</t>
  </si>
  <si>
    <t>"- Serve a contract assignment under InfoTech's headcount, full-time second to serve the TD; ;To handle external contractor for providing on-going support services, system implementation service and technical advisory to the project teams ;"</t>
  </si>
  <si>
    <t>"1) To assist the project manager to oversee the operations of the project;;2) To provide technical advises and support on network architecture on new project environment;;3) To provide technical advises and support on guest OS (e.g. Windows and Linux) running on new virtualization environment;;4) To monitor maintenance works on VALID so as to ensure smooth operation of the system;;5) To monitor the contractor and carry out quality assurance of deliverables for system enhancements on VALID;;6) To liaise and coordinating with relevant parties on all activities related to system maintenance and enhancements on VALID, such as user requirement collection, system integration test, user acceptance test, load test, pre-production health check, etc.;;7) To assist in rectifying and resolving system and database problems when system incidents occurred;;8) To assessing impact on VALID in light of the revised IT security related policies and guidelines and plan for the implementation of relevant measures on VALID; and;9)To perform any other work as assigned by the supervisor.;Certifications with PMP, ITIL, CISSP/CISA and other relevant professional qualifications are desirable. ;Technical Skills: ;. At least 5 years' experience in Internet Firewall Technical Support (IFW); ;. At least 5 years' experience in Infrastructure (INF); ;. At least 5 years' experience in Networking (NET); ;. At least 5 years' experience in Server Virtualisation Technology (SVT); ;. At least 5 years' experience in Technical Architectural Support (TAS). ;Non-technical Skills: ;. At least 2 years' experience in work with the Government (GOV); ;. At least 2 years' experience in IT audit (ITA); ;. At least 2 years' experience in managing Government projects (MGP); ;. At least 2 years' experience in project management (PRM); ;. At least 2 years' experience in vendor management (VMG). ;- Bachelor's degree/Higher Diploma in Computer Science, IT or equivalent; ;- At least 6 years' post-qualification experience in which at least 5 years' relevant experience in a similar post and in a comparable capacity."</t>
  </si>
  <si>
    <t>Contract Senior Systems Analyst (Bid Ref 53316-1)</t>
  </si>
  <si>
    <t>"- Serve a contract assignment under InfoTech's headcount, full-time second to serve the Judiciary; ;The candidate would be responsible for leading a small team to conduct the following activities :;(a) analyse user requirements;(b) develop process flow models, logical data models and other system analysis &amp; design deliverables;(c) assist to develop proof of concept prototypes with latest technologies;(d) assist to develop programs for the production system;(e) plan, develop and execute activities necessary for the system transition arrangement;(f) conduct integrated/loading tests;(g) compile system documentation such as user manuals and system manuals;(h) perform quality check on deliverables developed by other project team members / vendors;(i) any other necessary activities ;"</t>
  </si>
  <si>
    <t>"Other than the requirements specified in the 'Technical' and 'non-Technical' Requirement Sections below, the candidate should preferably possess experience in :;(a) completion of a full system development cycle;(b) implementation of court systems or court related systems in facilitating the conduction of hearing ;Technical Skills: ;. At least 3 years' experience in J2EE Development (JDE); ;. At least 3 years' experience in Object-oriented Analysis and Design (OOA); ;. At least 3 years' experience in Multi-tier System Integration (MSI); ;. 3 years' experience in Oracle RDBMS (ODB) is an advantage; ;. 3 years' experience in SSADM (SDM) is an advantage; ;. 3 years' experience in Structured Query Language (SQL) is an advantage; ;. 3 years' experience in Unified Modeling Language (UML) is an advantage; ;. 3 years' experience in XML (XML) is an advantage; ;. 3 years' experience in Java Servlet Programming (JSP) is an advantage; ;. 3 years' experience in Enterprise Java Beans Development (EJB) is an advantage; ;. 3 years' experience in Java Application Framework (e.g. Struts (Apache)) (JAF) is an advantage; ;. 3 years' experience in JBoss Application Server (JAS) is an advantage; ;. 1 year's experience in .Net Development (NDE) is an advantage. ;Non-technical Skills: ;. At least 2 years' experience in Business Process Modeling (BPM); ;. At least 1 year's experience in work with the Government (GOV); ;. 3 years' experience in Government procurement/disposal procedures (GPD) is an advantage; ;. Good spoken English is an advantage; ;. 3 years' experience in Business Process Re-engineering (BPE) is an advantage; ;. 3 years' experience in customer relations (ECR) is an advantage; ;. Good written English is an advantage; ;. 3 years' experience in quality assurance (QAS) is an advantage; ;. Good coordination skills is an advantage; ;. 2 years' experience in managing Government projects (MGP) is an advantage; ;. 2 years' experience in conducting IT training/briefing (ITT) is an advantage. ;- Bachelor's degree/Higher Diploma in Computer Science, IT or equivalent; ;- At least 6 years' post-qualification experience in which at least 3 years' relevant experience in a similar post and in a comparable capacity."</t>
  </si>
  <si>
    <t>Contract Senior Systems Analyst (Bid Ref 53369-1)</t>
  </si>
  <si>
    <t>Admiralty or Cheung Sha Wan</t>
  </si>
  <si>
    <t>"- Serve a contract assignment under InfoTech's headcount, full-time second to serve the Judiciary; ;The Judiciary has, since 1996, used the DARTS System, a digitised audio recording system, to record all proceedings in some 200 courtrooms and produce transcripts from these recordings. Outsourcing contractors are engaged to operate and maintain the System. ; ;The successful candidate is responsible for providing daily support of court operation on the DARTS System for the Judiciary, including its daily IT services, IT security management and infrastructure management, mainly in the venues of the West Kowloon Magistrates Courts, Kwun Tong Magistrates Courts and Tsuen Wan Magistrates Courts of the Judiciary, and any other courts as assigned from time to time. ; ;He/She will also be responsible for leading the projects arisen from new court levels and new service initiatives in relation to the DARTS System. The successful candidate will lead the project team to implement audio, video and IT equipment in the court rooms for the new District Court on Caroline Hill Road. ;"</t>
  </si>
  <si>
    <t>"The successful candidate will be able: ;a. To provide technical support to the DARTS System, courtroom facilities, technologies and operations, and digital audio/visual equipment; ;b. To monitor DARTS Contractor's performance and review their deliverables; ;c. To maintain the IT infrastructure for the DARTS System; ;d. To oversee all phases of system analysis and design, infrastructure development and implementation, site preparation, installation of computer systems, system testing, production rollout, system nursing and maintenance for the new premises of the Judiciary in the aspect of ICT infrastructure and facilities; ;e. To coordinate and manage various new implementations with different parties and service providers; ;f. To conduct market research and evaluate new technologies and solutions, and provide technical analysis on the adoption of new systems and integration to the existing and new AV systems; and ;g. To carry out other duties as assigned by the supervisor. ; ;The successful candidated should have ;(i) 8 year experiences in technical support and advisory on IT infrastructure of mission-critical systems; ;(ii) Solid knowledge on Virtual Machines, Storage Area Network, network &amp; backup infrastructure management; and ;(iii) 5 years project and vendor management and coordination skills. ; ;The successful candidate is required to work in line with the business hours of the Judiciary, and may need to work outside office hours as and when required. Travelling among Judiciary premises may be needed to discharge the duties in different locations. ;Technical Skills: ;. At least 6 years' experience in Infrastructure (INF); ;. At least 6 years' experience in Network &amp; System Management (NSM); ;. At least 5 years' experience in Server Virtualisation Technology (SVT); ;. At least 5 years' experience in Windows Server 2008/2012 (W12); ;. At least 5 years' experience in System Backup Operation (BKO); ;. At least 5 years' experience in Disaster Recovery Planning (DRP); ;. At least 4 years' experience in IT Security (ITS); ;. At least 4 years' experience in Storage Area Network (SAN); ;. At least 4 years' experience in Security Risk Assessment (SRA); ;. 5 years' experience in Microsoft Active Directory Administration (ADA) is an advantage; ;. 5 years' experience in Network Design (NDN) is an advantage; ;. 5 years' experience in Networking (NET) is an advantage; ;. 5 years' experience in Endpoint Security Solutions (ESS) is an advantage; ;. 5 years' experience in CISCO IOS Software &amp; CISCO Products (CIP) is an advantage; ;. 4 years' experience in IT Operational Management (OPM) is an advantage. ;Non-technical Skills: ;. Good coordination skills is a must; ;. At least 6 years' experience in work with the Government (GOV); ;. At least 6 years' experience in managing Government IT standards (ITG); ;. At least 5 years' experience in managing Government projects (MGP); ;. At least 5 years' experience in IT service/outsourcing management (OUT); ;. At least 5 years' experience in IT procurement (PRO); ;. At least 5 years' experience in quality assurance (QAS); ;. At least 5 years' experience in site preparation (SPE); ;. Good written English is an advantage. ;- Bachelor's degree/Higher Diploma in Computer Science, IT or equivalent; ;- At least 10 years' post-qualification experience in which at least 5 years' relevant experience in a similar post and in a comparable capacity."</t>
  </si>
  <si>
    <t>Contract Systems Analyst (Bid Ref 53160-1)</t>
  </si>
  <si>
    <t>"- Serve a contract assignment under InfoTech's headcount, full-time second to serve the TRY; ;- Provide technical support for server virtualisation platform as well as all systems and infrastructure services riding on Windows and Linux servers;- Provide technical support for VMware, OpenShift, Windows and Linux servers, Apache web server, JBoss server, Tomcat server, HAProxy, Keep-Alive, Active Directory, Red Hat Satellite, Red Hat Certificate System, Red Hat Directory Server, Redhat Ansible, WSUS, Internet and Intranet websites, Postfix, Oracle database, MSSQL database, MySQL database, MariaDB database, Domino server, Tivoli Workload Scheduler, Veeam Backup, Data Protection Manager, WordPress, PRTG, NAS storage, SAN storage, SAN switch, Tape library, PHP, Shell script, JMeter etc.;- Responsible for daily system administration and problem troubleshooting;- Plan and perform hardware and software patching, upgrades and system performance tuning, security hardening;- Plan and conduct disaster recovery rehearsals;- Provide technical advice to development teams and computer operation team ;"</t>
  </si>
  <si>
    <t>"- Required to provide first-line / second-line support service on 24x7 basis;- Required to work at Treasury's offices and data centres ;Technical Skills: ;. At least 4 years' experience in Linux System Administration (LIN); ;. At least 4 years' experience in Windows NT Server Administration &amp; Network Support (WNT); ;. At least 2 years' experience in Storage Area Network (SAN); ;. At least 2 years' experience in Server Virtualisation Technology (SVT); ;. At least 1 year's experience in System Backup Operation (BKO); ;. At least 1 year's experience in Departmental Portal (DPS); ;. 1 year's experience in e-Leave (ELE) is an advantage; ;. 1 year's experience in Internet/ Intranet (INT) is an advantage; ;. 1 year's experience in Lotus Notes Application Development (LNA) is an advantage. ;Non-technical Skills: ;. 1 year's experience in work with the Government (GOV) is an advantage; ;. Good written English is an advantage; ;. 1 year's experience in project management (PRM) is an advantage; ;. 1 year's experience in vendor management (VMG) is an advantage. ;- Bachelor's degree/Higher Diploma in Computer Science, IT or equivalent; ;- At least 4 years' post-qualification experience in which at least 1 year's relevant experience in a similar post and in a comparable capacity."</t>
  </si>
  <si>
    <t>Contract Senior Systems Analyst (Bid Ref 51876-2)</t>
  </si>
  <si>
    <t>"- Serve a contract assignment under InfoTech's headcount, full-time second to serve the HHB; ;Major duties and Responsibilities:;a) To provide technical support in service implementation of several strategy goals in eHealth+;;b) To conduct technical review and provide technical advice on system enhancements and newly added system features / functions;;c) To liaise with Hospital Authority (HA), Department of Health (DH), Digital Policy Office (DPO), IT service contractors and other healthcare providers or professionals for support system development, maintenance and enhancements of eHealth+;;d) To develop test plans, conduct system testing and ensure adherence to quality standards and regulations for functions and services in eHealth+;;e) To conduct technical and IT research applicable to the development of electronic health record (eHR) and eHealth+; ;f) To provide technical and administrative support to the Infrastructure Development Unit; and;g) To provide support in the meeting and discussions related to eHealth+ development. ;"</t>
  </si>
  <si>
    <t>"It is required to have professional knowledge and solid experience in application development and management of large-scale application, working experience with Government's projects and good English &amp; Chinese communication and writing skills. ;Technical Skills: ;. At least 4 years' experience in IT Application Development and Management (ADM); ;. At least 4 years' experience in IT Planning (ITP); ;. At least 4 years' experience in System Implementation and Maintenance/Support (SIM); ;. At least 2 years' experience in J2EE Development (JDE); ;. At least 2 years' experience in Infrastructure (INF). ;Non-technical Skills: ;. At least 4 years' experience in work with the Government (GOV); ;. Excellent written English is an advantage. ;- Bachelor's degree/Higher Diploma in Computer Science, IT or equivalent; ;- At least 6 years' post-qualification experience in which at least 2 years' relevant experience in a similar post and in a comparable capacity."</t>
  </si>
  <si>
    <t>Contract Systems Analyst (Bid Ref 53330-1)</t>
  </si>
  <si>
    <t>"(T26) To assist the Judiciary in implementing projects under the IT Strategy Plan with latest technologies, so as to improve access to justice for the benefits of all stakeholders."</t>
  </si>
  <si>
    <t>"Other than the requirements specified in the 'Technical' and 'non-Technical' Requirement Sections below, the candidate should preferably possess experience in :; (a) completion of a full system development life cycle; (b) implementation of court systems or court related systems. ;Technical Skills: ;. At least 3 years' experience in JAVA Programming (JAV); ;. At least 3 years' experience in J2EE Development (JDE); ;. At least 1 year's experience in Web Services (WSV); ;. 1 year's experience in JavaScript Programming (JAP) is an advantage; ;. 1 year's experience in JavaServer Faces (JSF) (JSF) is an advantage; ;. 1 year's experience in Oracle RDBMS (ODB) is an advantage. ;Non-technical Skills: ;. Good written English is an advantage; ;. 1 year's experience in quality assurance (QAS) is an advantage; ;. Good spoken English is an advantage. ;- Bachelor's degree/Higher Diploma in Computer Science, IT or equivalent; ;- At least 4 years' post-qualification experience in which at least 1 year's relevant experience in a similar post and in a comparable capacity."</t>
  </si>
  <si>
    <t>Contract Systems Analyst (Bid Ref 53473-1)</t>
  </si>
  <si>
    <t>Kowloon Bay</t>
  </si>
  <si>
    <t>"(T26) IT application development, implementation and maintenance in HKP"</t>
  </si>
  <si>
    <t>"- Serve a contract assignment under InfoTech's headcount, full-time second to serve the Hongkong Post; ;- To implement and maintain IT applications in HKP; ;- To conduct requirements analysis and system design for the IT applications; ;- To coordinate with stakeholders, vendors and contractors for the project activities. ;"</t>
  </si>
  <si>
    <t>"- Solid working experience in system analysis and design, implementation and maintenance of IT applications ;- 2 years working experience in Java development programming and 1 year working experience in SQL programming in recent 3 years ;- 1 year working experience in application in the Kiosk machines, which integrate with both hardware and software. ;- Good communication skills, both written and verbal, in Chinese or English, preference given to those good at both ;Technical Skills: ;. At least 5 years' experience in System Implementation and Maintenance/Support (SIM); ;. At least 3 years' experience in J2EE Development (JDE); ;. At least 3 years' experience in Oracle RDBMS (ODB). ;Non-technical Skill: ;. At least 1.5 years' experience in work with the Government (GOV). ;- Bachelor's degree/Higher Diploma in Computer Science, IT or equivalent; ;- At least 5 years' post-qualification experience in which at least 1 year's relevant experience in a similar post and in a comparable capacity."</t>
  </si>
  <si>
    <t>Contract Systems Analyst (Bid Ref 52895-1)</t>
  </si>
  <si>
    <t>"- Serve a contract assignment under InfoTech's headcount, full-time second to serve the C&amp;ED; ;- To provide production support services for existing computer systems in C&amp;ED;;- To provide implementation services for system enhancement (ie. conduct SA&amp;D, prepare program specification, conduct system test and user acceptance test, prepare documentation, etc);;- To supervise subordinates to carry out the implementation work; and;- To perform any works assigned by supervisor. ;"</t>
  </si>
  <si>
    <t>"- At least six years working experience in application development with at least four years must be in similar post or in comparable capacity;;- May require to travel to other C&amp;ED offices and land boundary control points for the project;;- Shall comply with all government-wide and C&amp;ED departmental circulars for staff administration and code of conduct; and;- Integrity record check for the candidate is required and the candidate shall be requested to sign a consent during the recruitment interview. ;Technical Skills: ;. At least 4 years' experience in JavaScript Programming (JAP); ;. At least 4 years' experience in MS ASP.NET (MSA); ;. At least 4 years' experience in .NET C# (NEC); ;. At least 3 years' experience in Microsoft SQL Server (MSS); ;. At least 2 years' experience in Document Management System (DMS). ;Non-technical Skills: ;. Good spoken English is a must; ;. Good written English is a must; ;. At least 2 years' experience in work with the Government (GOV). ;- Bachelor's degree/Higher Diploma in Computer Science, IT or equivalent; ;- At least 6 years' post-qualification experience in which at least 4 years' relevant experience in a similar post and in a comparable capacity."</t>
  </si>
  <si>
    <t>Contract Systems Analyst (Bid Ref 53202-1)</t>
  </si>
  <si>
    <t>Wong Chuk Hang</t>
  </si>
  <si>
    <t>"(T26) Design, Development and Deployment of Network Infrastructure for Phase 3 of Trade Single Window (TSW Phase 3)"</t>
  </si>
  <si>
    <t>"- Serve a contract assignment under InfoTech's headcount, full-time second to serve the CEDB; ;1. Monitor the progress and performance of contractors in the implementation of mission-critical network of TSW Phase 3;;2. Provide technical guidance on the design and implementation of network infrastructure with industry best practices;;3. Evaluate contractor deliverables to ensure compliance with government security standards and policies; ;4. Review and offer technical recommendations on system specifications to ensure project requirements are met;;5. Track project progress and enforce quality standards during the implementation phases conducted by contractors;;6. Coordinate with relevant stakeholders to facilitate the setup and configuration of data centres;;7. Develop system test plans and conduct various level of system testing, including system load tests and stress tests, to ensure functionality and reliability;;8. Carry out any other duties assigned by supervisor; and;9. The candidate may be required to work at off-site or irregular hours. ;"</t>
  </si>
  <si>
    <t>"The candidate should possess:;- Solid experience in implementing and deploying mission-critical network of IT projects;;- Experience in design of overlay and underlay network; ;- Experience in IT security measures;;- Experience in managing and monitoring outsourced contractors.;;The candidate should also:;- Have strong sense of analytical and problem solving skills;;- Be self-motivated working attitude.;;Knowledge of Software-defined Networking (SDN) and possession of network related certifications, such as Cisco Certified Network Professional (CCNP) and Huawei Certified Network Professional (HCNP), would be an advantage.;;Security vetting is required. ;Technical Skills: ;. At least 4 years' experience in Multi-vendor Mission Critical System (MCS); ;. At least 4 years' experience in Network Design (NDN); ;. At least 4 years' experience in Network &amp; System Management (NSM); ;. At least 2 years' experience in Router Configuration (ROU). ;Non-technical Skill: ;. At least 2 years' experience in the management and support of Government systems and services (GSS). ;- Bachelor's degree/Higher Diploma in Computer Science, IT or equivalent; ;- At least 4 years' post-qualification experience in which at least 2 years' relevant experience in a similar post and in a comparable capacity."</t>
  </si>
  <si>
    <t>Contract Senior Systems Analyst (Bid Ref 53381-1)</t>
  </si>
  <si>
    <t>"(T26) Transport Department has developed a Traffic and Incident Management System (TIM System) to enhance efficiency and effectiveness in managing traffic and transport incidents, and in disseminating traffic and transport information to the public. TIM System has several functions including automatic incident detection, consolidation of traffic and transport contingency plans, provision of traffic information to stakeholders, dissemination of traffic and transport information to the public, and coordination of existing and future traffic control and surveillance systems."</t>
  </si>
  <si>
    <t>"- Serve a contract assignment under InfoTech's headcount, full-time second to serve the TD; ;1. To assist in carrying out system support, maintenance and enhancement of the TIM System;;2. To assist in overseeing development of enhancement work of the TIM System;;3. To liaise with parties within TD, OGCIO, government departments and bureaux, users, stakeholders, consultant(s) and contractor(s) on IT related matters in maintenance and enhancement of the TIM System;;4. To carry out tasks on areas involving IT including providing comments on deliverables, vetting the IT Contractor's system design and resolving issues affecting progress and operation, etc;;5. To monitor the IT Contractors' progress and product quality;;6. To organise user testing;;7. To provide professional IT support for development of advanced IT technology to enhance efficiency and effectiveness in traffic and incident management; ;8. To assist in coordination of returns and inputs on the TIM System and IT related matters as assigned; and;9. To carry out any other tasks on IT related matters as assigned. ;"</t>
  </si>
  <si>
    <t>"1. Experience in IT application development and management;;2. Experience in contract administration and vendor management;;3. Experience in government tendering procedures and IT procurement;;4. Experience in managing government projects with extensive system interfaces;;5. Experience in workflow management; ;6. Experience in work involving operation centre;;7. Experience in database design and management in system development, implementation, maintenance and enhancement will be an advantage;;8. Good communication skills;;9. Good in English writing skills; and;10. Working outside normal working hours and on irregular hours may be required. ;Technical Skills: ;. At least 3 years' experience in IT Application Development and Management (ADM); ;. At least 3 years' experience in Document Flow/Workflow Management System (DOC); ;. At least 1 year's experience in PRINCE (PRE); ;. 2 years' experience in Client/Server Application Development (C/S) is an advantage; ;. 2 years' experience in Data Administration (DAM) is an advantage; ;. 2 years' experience in Data Architecture (DAR) is an advantage; ;. 1 year's experience in Geographic Information System (GIS) is an advantage; ;. 1 year's experience in Infrastructure (INF) is an advantage; ;. 1 year's experience in Metro-Ethernet Network (MNE) is an advantage; ;. 1 year's experience in System Implementation and Maintenance/Support (SIM) is an advantage; ;. 1 year's experience in XML (XML) is an advantage. ;Non-technical Skills: ;. At least 3 years' experience in IT service/outsourcing management (OUT); ;. At least 2 years' experience in contract administration (CON); ;. 3 years' experience in managing Government projects (MGP) is an advantage; ;. 3 years' experience in IT procurement (PRO) is an advantage; ;. 2 years' experience in quality management (QMT) is an advantage; ;. 1 year's experience in vendor management (VMG) is an advantage; ;. 1 year's experience in quality assurance (QAS) is an advantage. ;- Bachelor's degree/Higher Diploma in Computer Science, IT or equivalent; ;- At least 6 years' post-qualification experience in which at least 2 years' relevant experience in a similar post and in a comparable capacity."</t>
  </si>
  <si>
    <t>Contract Systems Analyst (Bid Ref 53432-1)</t>
  </si>
  <si>
    <t>Quarry Bay, Hong Kong</t>
  </si>
  <si>
    <t>"(T26) System Development &amp; Maintenance Support"</t>
  </si>
  <si>
    <t>"- Serve a contract assignment under InfoTech's headcount, full-time second to serve the DH; ;(a) To supervise contract programmer to maintain an electronic platform for web-based systems and provide assistance in data entry, retrieval and compilation; ;(b) To supervise contract programmer to design, enhance and develop a mobile friendly website for enhancing the data entry or retrieval for web-based systems; ;(b) To assist users on clinical management system's IT related issues in Eldery Health Service (EHS);;(d) To review and maintain the security compliance of EHS to Governmental/ Departmental guidelines; ;(e) To serve as a technical focal point to support Security Risk assessment &amp; Audit and Privacy Impact Assessment from IT perspective and assist users to prepare related work assignment brief as necessary;;(f) To prepare and support online meetings using Government&amp;;#8217;s approved platforms;;(g) To supervise contract programmer in providing the IT support in Elderly Health Centres and Visiting Health Teams (VHTs);;(h) To attend various IT related meetings;;(i) Provide IT support to VHT to supervise the contractors for maintaining and enhancing the EHS Interactive Voice Response System (IVRS) and EHS website.;(j) To support EHS for the IT related procurement and;;(j) Any other task assigned by DH. ;"</t>
  </si>
  <si>
    <t>"(a) At least 5 years experience in web hosting. design and maintenance;;(b) Familiar with Microsoft SQL;;(c) Familiar with Government IT standards and methodologies such as SSADM, PRINCE is preferred;;(d) Hands-on experience in preparation of functional and system design documentations is preferred;;(e) Excellent communication and time management skills;;(f) Self-motivated, work independently and able to work under pressure; and;(g) Follow prevailing infection control measures as required by the government. ;Technical Skills: ;. At least 5 years' experience in Microsoft SQL Server (MSS); ;. At least 5 years' experience in System Implementation and Maintenance/Support (SIM); ;. At least 2 years' experience in Security Risk Assessment and Audit (SAA); ;. 3 years' experience in .Net Development (NDE) is an advantage; ;. 2 years' experience in Visual Basic (VBC) is an advantage; ;. 1 year's experience in SSADM (SDM) is an advantage. ;Non-technical Skills: ;. At least 3 years' experience in work with the Government (GOV); ;. At least 2 years' experience in Clinical Related Information System (CRS); ;. At least 2 years' experience in IT procurement (PRO); ;. 3 years' experience in the management and support of Government systems and services (GSS) is an advantage. ;- Bachelor's degree/Higher Diploma in Computer Science, IT or equivalent; ;- At least 6 years' post-qualification experience in which at least 3 years' relevant experience in a similar post and in a comparable capacity."</t>
  </si>
  <si>
    <t>Contract Systems Analyst (Bid Ref 51872-2)</t>
  </si>
  <si>
    <t>"- Serve a contract assignment under InfoTech's headcount, full-time second to serve the HHB; ;Major duties and Responsibilities: ;1. To provide support for medical system partners, healthcare providers and professionals in connecting to eHealth and data sharing; ;2. To support the development of different programmes such as eMedication, other health data-based community patient care programmes; ;3. To prepare and review eHealth+ related documents and generate reports and/or summary to management; ;4. To provide technical support and assist in monitoring progress for eHealth+ design development, testing and maintenance; ;5. To liaise with parties such as Hospital Authority (HA), Department of Health (DH), Digital Policy Office (DPO), IT service contractors and other healthcare providers or professionals for supporting system infrastructure, development and maintenance of eHealth+; ;6. To assist in monitoring progress of system development, maintenance and testing of new functions or features in eHealth+; ;7. To prepare and provide assistance to eHealth+ related meetings and events; and ;8. To provide support in technical and business assurance for system functions complying with related standards and regulations. ;"</t>
  </si>
  <si>
    <t>"It is required to have professional knowledge and solid experience in application development and management of large-scale application, working experience with Government's projects and good English &amp; Chinese communication and writing skills. Working experience in application development and vendor management is also preferable. ;Technical Skills: ;. At least 4 years' experience in IT Application Development and Management (ADM); ;. At least 3 years' experience in IT Planning (ITP); ;. At least 3 years' experience in System Implementation and Maintenance/Support (SIM). ;Non-technical Skills: ;. At least 4 years' experience in Clinical Related Information System (CRS); ;. At least 3 years' experience in work with the Government (GOV); ;. 2 years' experience in vendor management (VMG) is an advantage. ;- Bachelor's degree/Higher Diploma in Computer Science, IT or equivalent; ;- At least 4 years' post-qualification experience in which at least 1 year's relevant experience in a similar post and in a comparable capacity."</t>
  </si>
  <si>
    <t>Contract Systems Analyst (Bid Ref 52931-1)</t>
  </si>
  <si>
    <t>"(T26) System, Technical and database support of new computer systems and on-going maintenance of IT systems in;Customs &amp; Excise Department (C&amp;ED)"</t>
  </si>
  <si>
    <t>"The candidate is required to possess the necessary skills for provision of above mentioned job duties. The candidate must also have at least six years working experience in AIX, HPUX, Windows, Linux, Oracle Database, Oracle Real Application Clusters, Oracle Weblogic, Redhat JBoss EAP, Microsoft SQL Database, support and with at least one year must be in similar post or in comparable capacity.;;The candidate is required to work outside normal office hours and provide 7 x 24 on-call production supports.;;The candidate may require to work at C&amp;ED remote offices scattered over the territory such as control points for support;;;The candidate is required to have clear understanding of Government Standards and Guidelines such as Baseline IT Security Policy (817), IT Security Guidelines (G3) and Security Regulations (SR);;;Integrity record check for the candidate is required and the candidate shall be requested to sign a consent during the recruitment interview; and;;The candidate shall comply with all government-wide and C&amp;ED departmental circulars for staff administration and code of conduct. ;Technical Skills: ;. At least 6 years' experience in FileNet (FLN); ;. At least 6 years' experience in HP-UX (HPX); ;. At least 6 years' experience in IBM AIX Administration (IAA); ;. At least 6 years' experience in Microsoft SQL Server (MSS); ;. At least 6 years' experience in Oracle Real Application Cluster (OAC); ;. At least 6 years' experience in Server Virtualisation Technology (SVT); ;. At least 6 years' experience in Tivoli Storage Management (TSM); ;. At least 6 years' experience in WebLogic Server Administration (WLG); ;. At least 5 years' experience in EGIS (EGI); ;. At least 5 years' experience in SQL*PLUS/PL/SQL/PRO*C (OPL). ;Non-technical Skills: ;. At least 6 years' experience in IT audit (ITA); ;. Good spoken English is a must; ;. Good written English is a must; ;. At least 6 years' experience in vendor management (VMG); ;. At least 6 years' experience in event management (EMG); ;. 2 years' experience in work with the Government (GOV) is an advantage; ;. 2 years' experience in the management and support of Government systems and services (GSS) is an advantage. ;- Bachelor's degree/Higher Diploma in Computer Science, IT or equivalent; ;- At least 6 years' post-qualification experience in which at least 5 years' relevant experience in a similar post and in a comparable capacity."</t>
  </si>
  <si>
    <t>Contract Senior Systems Analyst (Bid Ref 53308-1)</t>
  </si>
  <si>
    <t>"Other than the requirements specified in the 'Technical' and 'Non-Technical' Requirement Sections below, the candidate should preferably possess experience in :;(a) completion of a full system development life cycle;(b) implementation of court systems or court related systems;(c) implementation of application systems with payment collection functions ;Technical Skills: ;. At least 3 years' experience in IT Application Development and Management (ADM); ;. At least 2 years' experience in XML (XML); ;. 3 years' experience in Data Modeling (DMO) is an advantage; ;. 3 years' experience in JAVA Programming (JAV) is an advantage; ;. 3 years' experience in J2EE Development (JDE) is an advantage; ;. 3 years' experience in Oracle RDBMS (ODB) is an advantage; ;. 3 years' experience in Object-oriented Analysis and Design (OOA) is an advantage; ;. 2 years' experience in PowerBuilder (P/B) is an advantage; ;. 2 years' experience in Chinese Computing Standards, eg.HKSCS,Big5,Unicode (CCS) is an advantage; ;. 2 years' experience in Chinese Processing (CHI) is an advantage. ;Non-technical Skills: ;. At least 1 year's experience in work with the Government (GOV); ;. 3 years' experience in Government procurement/disposal procedures (GPD) is an advantage; ;. 3 years' experience in conducting IT training/briefing (ITT) is an advantage; ;. Good spoken English is an advantage; ;. 3 years' experience in managing Government projects (MGP) is an advantage; ;. Good written English is an advantage; ;. 3 years' experience in IT service/outsourcing management (OUT) is an advantage; ;. 3 years' experience in project management (PRM) is an advantage; ;. 3 years' experience in quality assurance (QAS) is an advantage; ;. 3 years' experience in Business Process Modeling (BPM) is an advantage; ;. Good coordination skills is an advantage; ;. 3 years' experience in customer relations (ECR) is an advantage. ;- Bachelor's degree/Higher Diploma in Computer Science, IT or equivalent; ;- At least 6 years' post-qualification experience in which at least 3 years' relevant experience in a similar post and in a comparable capacity."</t>
  </si>
  <si>
    <t>Contract Systems Analyst (Bid Ref 53219-1)</t>
  </si>
  <si>
    <t>"- Serve a contract assignment under InfoTech's headcount, full-time second to serve the WFSFAA-SFO; ;i. The staff is required to perform requirement analysis, system design, coordination of developers, unit/integration/load testing, and maintenance of software applications, including but not limited to:;- Enhance and maintain ISFAST, which is the centralized system for granting and distributing student financial subsidy, incl. kindergarten / primary / pre-primary / secondary subsidies;- Evaluate and prioritize user needs, and then re-design or enhance ISFAST Ph.1 vetting functions;;- Analyze design alternatives on secure data exchange protocol with external parties under technical limitations;- Evaluate and prioritize user requirements on user interfaces and system features, and manage user expectations;- Perform unit tests and integration tests, and assist users on User Acceptance Testing (UAT);- Manage source code version history, schedule deployments, and resolve code conflicts ;"</t>
  </si>
  <si>
    <t>"The staff is required to possess skills:;- Java EE;- Oracle PL/SQL;- JBoss EAP (application deployment and execution);- HTML &amp; Javascript;- Linux (administration in bash shell) ;Technical Skills: ;. At least 4 years' experience in JAVA Programming (JAV); ;. At least 4 years' experience in SQL*PLUS/PL/SQL/PRO*C (OPL); ;. At least 3 years' experience in J2EE Development (JDE); ;. At least 3 years' experience in HTML5 (HT5); ;. 3 years' experience in Enterprise Java Beans Development (EJB) is an advantage; ;. 3 years' experience in Oracle RDBMS (ODB) is an advantage; ;. 2 years' experience in Oracle Database Tuning (ODT) is an advantage; ;. 2 years' experience in JavaServer Faces (JSF) (JSF) is an advantage; ;. 2 years' experience in JavaScript Programming (JAP) is an advantage; ;. 2 years' experience in JBoss Application Server (JAS) is an advantage; ;. 2 years' experience in Unix/Linux Shell Scripting (ULS) is an advantage; ;. 2 years' experience in UNIX (UNX) is an advantage; ;. 2 years' experience in Windows 7/8/10 (W10) is an advantage; ;. 2 years' experience in XML (XML) is an advantage; ;. 1 year's experience in Chinese Processing (CHI) is an advantage. ;Non-technical Skill: ;. At least 2 years' experience in work with the Government (GOV). ;- Bachelor's degree/Higher Diploma in Computer Science, IT or equivalent; ;- At least 5 years' post-qualification experience in which at least 3 years' relevant experience in a similar post and in a comparable capacity."</t>
  </si>
  <si>
    <t>Contract Systems Analyst (Bid Ref 53126-1)</t>
  </si>
  <si>
    <t>"(T26) Project implementation of mobile platform and e-service portal for Student Finance Office (SFO) of Working Family and Student Financial Assistance Agency (WFSFAA)"</t>
  </si>
  <si>
    <t>"- Serve a contract assignment under InfoTech's headcount, full-time second to serve the WFSFAA-SFO; ;i. The staff is required to conduct requirement analysis, system design, programming, testing and on-going maintenance of the mobile platform and e-service portal in SFO, WFSFAA including but not limited to the below:;- To collect user requirement and conduct user requirement analysis;;- To provide technical support on technical study, solution evaluation and other related project activities, e.g. System Design and Testing, Security Risk Assessment (SRA), Privacy Impact Assessment (PIA), hosting environment setup;;- To communicate and collaborate with various systems teams for system integration and testing;- To facilitate and conduct system integration test, performance test, User Acceptance Testing (UAT), regression test and production release;- To support and maintain the software after production release;;ii. The staff is required to provide technical advice / support to the end-users and management ;"</t>
  </si>
  <si>
    <t>"- The candidate is required to possess:;i. At least 5 year's Web-based application development experience, such as Programming in Java, Java Script frontend framework, RESTful API, Relational DBMS and JBoss/Glassfish as Application Server on Linux/Windows platform;;ii. Solid experiences in feasibility/technical studies, system analysis and design, system implementation &amp; integration, documentation and maintenance;;iii. Implementation or maintenance support experience in any of the following technical skills/service areas:;a. Government Cloud Services;b. Mobile app development on iOS;c. Integration with iAmSmart;d. Industry-standard Authentication framework;e. Container or micro-service technology;iv. Experiences in working with external contractors;;v. Knowledge of the latest Web Technology;- The candidate is required to be responsible, self-motivated and have good inter-personal and analytical skills;- The candidate possesses the following experience / working experiences would be of advantage:;vi. Working experience with/in government will be of an advantage ;Technical Skills: ;. At least 5 years' experience in Internet/ Intranet (INT); ;. At least 3 years' experience in Web Hosting, Design and Maintenance (WED); ;. At least 3 years' experience in Web Services (WSV); ;. At least 1 year's experience in Authentication Server (AUS); ;. At least 1 year's experience in Enterprise Application Integration (EAI); ;. 3 years' experience in Java Application Framework (e.g. Struts (Apache)) (JAF) is an advantage; ;. 3 years' experience in JBoss Application Server (JAS) is an advantage; ;. 3 years' experience in JAVA Programming (JAV) is an advantage; ;. 3 years' experience in SQL*PLUS/PL/SQL/PRO*C (OPL) is an advantage; ;. 3 years' experience in Structured Query Language (SQL) is an advantage; ;. 3 years' experience in Web Programming (WEB) is an advantage; ;. 1 year's experience in UNIX (UNX) is an advantage; ;. 1 year's experience in HTML5 (HT5) is an advantage; ;. 1 year's experience in IT Security (ITS) is an advantage. ;- Bachelor's degree/Higher Diploma in Computer Science, IT or equivalent; ;- At least 5 years' post-qualification experience in which at least 3 years' relevant experience in a similar post and in a comparable capacity."</t>
  </si>
  <si>
    <t>Contract Systems Analyst (Bid Ref 53327-1)</t>
  </si>
  <si>
    <t>Kowloon City</t>
  </si>
  <si>
    <t>"(T26) To provide application development and support of CHP/DH in-house developed systems of CDIS and Call Logging Systems."</t>
  </si>
  <si>
    <t>"- Serve a contract assignment under InfoTech's headcount, full-time second to serve the DH; ;To develop and support of CHP/DH in-house developed system using MS .NET, MS SQL Server, Java and Oracle database and to perform tasks as assigned by supervisor.;;Normal Working Hours: Mon: 0900-1800; Tue-Fri: 0900-1745 ;"</t>
  </si>
  <si>
    <t>"The candidate should have strong technical experience in MS SQL Server database and Java, and good knowledge and practical experience in Government systems analysis and design methodology (SSADM). ;;Note: The candidate have to meet the prevailing infection control measures as required by the government. ;Technical Skills: ;. At least 6 years' experience in JAVA Programming (JAV); ;. At least 6 years' experience in Microsoft SQL Server (MSS); ;. At least 6 years' experience in SSADM (SDM). ;Non-technical Skill: ;. At least 3 years' experience in public health informatics (PHI). ;- Bachelor's degree/Higher Diploma in Computer Science, IT or equivalent; ;- At least 4 years' post-qualification experience in which at least 1 year's relevant experience in a similar post and in a comparable capacity."</t>
  </si>
  <si>
    <t>Contract Systems Analyst (Bid Ref 53259-1)</t>
  </si>
  <si>
    <t>"(T26) On-going application support and development of new application systems"</t>
  </si>
  <si>
    <t>"- Serve a contract assignment under InfoTech's headcount, full-time second to serve the C&amp;ED; ;The candidate is responsible for providing ongoing application support and development for application systems, including the Data Warehouse and IT Asset System of C&amp;ED, as well as other systems. He/she is required to supervise programmers/analyst programmers for project implementation and maintenance. Additionally, they need to perform any work assigned by their supervisor. The candidate may be required to work outside normal office hours and provide 7x24 on-call production support. They may also need to travel to remote C&amp;ED offices to provide support. ;"</t>
  </si>
  <si>
    <t>"The candidate is required to have at least three years of working experience with hands-on development of data warehouse and Java-based applications, as well as supporting 7x24 critical systems. Furthermore, the candidate must possess strong vendor management skills to ensure high-quality deliverables from vendors and three years of supervisory experience in leading a small team of programmers is necessary. It is preferable for the candidate to have experience working in a government department. ; ;The candidate must be a self-learner capable of acquiring the latest skills related to the assigned work. ; ;Checking the candidate's qualifications, experience, and integrity is required, and their consent will be obtained during the recruitment interview. ;Technical Skills: ;. At least 5 years' experience in J2EE Development (JDE); ;. At least 3 years' experience in Data Warehouse (DWH); ;. At least 3 years' experience in IBM AIX Unix (IBX); ;. At least 2 years' experience in Microsoft SQL Server (MSS); ;. At least 1 year's experience in Cognos (COG); ;. At least 1 year's experience in DB2 (DB2); ;. 2 years' experience in Web Services (WSV) is an advantage. ;Non-technical Skills: ;. Good spoken English is a must; ;. Good written English is a must; ;. 2 years' experience in project management (PRM) is an advantage; ;. 2 years' experience in work with the Government (GOV) is an advantage. ;- Bachelor's degree/Higher Diploma in Computer Science, IT or equivalent; ;- At least 5 years' post-qualification experience in which at least 3 years' relevant experience in a similar post and in a comparable capacity."</t>
  </si>
  <si>
    <t>Contract Systems Analyst (Bid Ref 53400-1)</t>
  </si>
  <si>
    <t>"(T26) To assist the Judiciary in the implementation of new IT infrastructures under the Judiciary IT Strategy Plan, the day-to-day maintenance and administration of the virtualized IT infrastructure and its services including servers, endpoint security, backup and storage systems."</t>
  </si>
  <si>
    <t>"- Serve a contract assignment under InfoTech's headcount, full-time second to serve the Judiciary; ;The successful candidate is required to:;;a. provide on-going support as well as implementation support for enhancing the;servers, endpoint security, backup and storage system in the production and non-production environment;;b. maintain the virtualized IT infrastructure environment, Red Hat Enterprise Linux servers, Linux;patch management system and backup system of the Judiciary to provide a stable and flexible system environment on which the IT development of the Judiciary can be accommodated;;c. perform change implementation and monitoring according to instructions to protect the integrity, confidentiality and availability of the Judiciary systems and data;;d. work with other team members led by a Project Manager in charge of the infrastructure support services;;e. monitor the healthiness of the systems;;f. handle incidents and problems, conduct maintenance updates, prepare documentations and provide support to users of the IT infrastructure including end-users and other IT staff;;g. maintain and keep up-to-dated a complete inventory of all hardware and software located within the Judiciary premises."" ;"</t>
  </si>
  <si>
    <t>"The candidate shall have at least 6 years experience in administration, maintenance and support of servers, virtualization technology and Endpoint Security platform.;;Candidates who have the knowledge and experience on the following products will be advantageous:;- Netbackup / BackupExec / ArcServe;- Microsoft Active Directory Administration;- Virtualization (VMware);- Endpoint Security Solution;- Lotus Domino Mail System;- Microsoft System Center Configuration Manager;;Candidates shall be aware that the post needs to work in various site locations in Hong Kong and will be required to work in non-office hours. ;Technical Skills: ;. At least 5 years' experience in Microsoft Active Directory Administration (ADA); ;. At least 5 years' experience in Anti-Virus Technology (AVT); ;. At least 5 years' experience in System Backup Operation (BKO); ;. At least 5 years' experience in Endpoint Security Solutions (ESS); ;. At least 5 years' experience in Lotus Notes Mail Admin. &amp; Technical Support (LNM); ;. At least 5 years' experience in Storage Area Network (SAN); ;. At least 4 years' experience in Server Virtualisation Technology (SVT); ;. At least 1 year's experience in e-Leave (ELE); ;. 2 years' experience in PC LAN Support (PLS) is an advantage. ;Non-technical Skills: ;. At least 2 years' experience in work with the Government (GOV); ;. 2 years' experience in the management and support of Government systems and services (GSS) is an advantage; ;. Good spoken English is an advantage; ;. Good written English is an advantage. ;- Bachelor's degree/Higher Diploma in Computer Science, IT or equivalent; ;- At least 4 years' post-qualification experience in which at least 2 years' relevant experience in a similar post and in a comparable capacity."</t>
  </si>
  <si>
    <t>Contract Systems Analyst (Bid Ref 52888-1)</t>
  </si>
  <si>
    <t>"- At least six years working experience in application development with at least four years must be in similar post or in comparable capacity;;- May require to travel to other C&amp;ED offices and land boundary control points for the project;;- Shall comply with all government-wide and C&amp;ED departmental circulars for staff administration and code of conduct; and;- Integrity record check for the candidate is required and the candidate shall be requested to sign a consent during the recruitment interview. ;Technical Skills: ;. At least 5 years' experience in JavaScript Programming (JAP); ;. At least 5 years' experience in MS ASP.NET (MSA); ;. At least 5 years' experience in .NET C# (NEC); ;. At least 4 years' experience in Microsoft SQL Server (MSS); ;. At least 2 years' experience in FileNet (FLN). ;Non-technical Skills: ;. Good spoken English is a must; ;. Good written English is a must; ;. At least 3 years' experience in work with the Government (GOV). ;- Bachelor's degree/Higher Diploma in Computer Science, IT or equivalent; ;- At least 6 years' post-qualification experience in which at least 4 years' relevant experience in a similar post and in a comparable capacity."</t>
  </si>
  <si>
    <t>Contract Systems Analyst (Bid Ref 53393-1)</t>
  </si>
  <si>
    <t>"(T26) To assist the Judiciary in the implementation of new IT infrastructures under the Judiciary IT Strategy Plan; the day-to-day maintenance and administration of the IT infrastructure and its services including network, server and IT security services."</t>
  </si>
  <si>
    <t>"- Serve a contract assignment under InfoTech's headcount, full-time second to serve the Judiciary; ;The successful candidate is required to provide on-going support as well as implementation support for enhancing the server, portal and IT security infrastructure based on latest technology and requirements. He/She shall:;;a. oversee the Judiciary network infrastructure, security and desktop;services to maintain a stable and flexible system environment on which the IT development of the Judiciary can be accommodated;;b. be responsible for performing security planning, implementation and monitoring to protect the integrity, confidentiality and availability of the Judiciary systems and data; ;c. work with other team members led by a Project Manager in charge of the infrastructure support services; ;d. monitor the healthiness of the network, security and desktop systems;;e. handle incidents and problems, conduct maintenance updates, prepare documentations and provide support to users of the IT infrastructure including end-users and other IT staff; ;e. maintain and keep up-to-dated a complete inventory of all hardware and software located within the Judiciary premises;;f. provide support to the development and implementation as well as maintenance of the new infrastructure after implementation. ;"</t>
  </si>
  <si>
    <t>"The candidate shall have knowledge and experience in administration, maintenance and support of network, server, desktops, IT security (firewall, anti-malware, access gateways, end point security system) and directories. He/She shall possess the skill and experience as stated in the technical and non-technical skill lists below. ;Technical Skills: ;. At least 5 years' experience in Microsoft Active Directory Administration (ADA); ;. At least 5 years' experience in Server Virtualisation Technology (SVT); ;. At least 5 years' experience in TCP/IP (TCP); ;. At least 5 years' experience in Endpoint Security Solutions (ESS); ;. At least 4 years' experience in Anti-Spam Technology (AST); ;. At least 4 years' experience in CISCO IOS Software &amp; CISCO Products (CIP); ;. At least 2 years' experience in Departmental Portal (DPS); ;. 5 years' experience in Linux System Administration (LIN) is an advantage; ;. 3 years' experience in Microsoft SQL Server (MSS) is an advantage; ;. 2 years' experience in Video Conference Technology (VCT) is an advantage; ;. 2 years' experience in Virtual LAN/LAN Switching (VLS) is an advantage. ;Non-technical Skills: ;. At least 5 years' experience in the management and support of Government systems and services (GSS); ;. At least 5 years' experience in managing international security standards (ISD); ;. At least 5 years' experience in managing Government IT standards (ITG); ;. At least 5 years' experience in work with the Government (GOV); ;. 2 years' experience in Government procurement/disposal procedures (GPD) is an advantage; ;. 2 years' experience in site preparation (SPE) is an advantage. ;- Bachelor's degree/Higher Diploma in Computer Science, IT or equivalent; ;- At least 4 years' post-qualification experience in which at least 2 years' relevant experience in a similar post and in a comparable capacity."</t>
  </si>
  <si>
    <t>Contract Senior Systems Analyst (Bid Ref 53362-1)</t>
  </si>
  <si>
    <t>"(T26) Ongoing monitoring and support to the outsourced operation and maintenance service for the Hongkong Post Certification Authority (HKPCA) system"</t>
  </si>
  <si>
    <t>"- Serve a contract assignment under InfoTech's headcount, full-time second to serve the Hongkong Post; ;1. Perform monitoring on performance, service level and compliance of the security control, technical and operational services of the outsourced contractor, including the issuance of server certificates to support Online Certificate Status Protocol (OCSP) and Certificate Transparency, CRL generation, and issuance of iAM Smart-Cert. ;2. Keep track of technology advancement and requirement change of Transport Layer Security (TLS) server certificates of international and industry standard to ensure system change are implemented in compliance with the requirement and schedule. ;3. Support major system upgrade project including but not limited to reviewing project requirements, system design, project schedule, supporting user acceptance and supporting Security Risk Assessment and Audit. ;4. Assist in acquisition of services including system enhancement and compliance services. ;5. Manage outsourcers as required and conduct Quality Assurance and Quality Control on deliverables of the outsourced contractor. ;6. Perform impact analysis and review on change request, including but not limited to configuration verification in relation to the operations of outsourced contractor. ;7. Perform other duties as assigned by the supervisor. ;"</t>
  </si>
  <si>
    <t>"Candidates are required to have solid working experience and skillset in following areas: ;- Support of Certification Authority System ;- IT Security ;- Internet Firewall Technical Support ;- Linux System Administration ;- Oracle RDBMS ;- Moderate Exposure in Written English ;- Work experience with/in the Government ;- Knowledge in Govt Procurement/Disposal Procedure ; ;It is also advantageous for candidates to possess any of following experience / skillsets: ;- Public Key Infrastructure ;- Apache Web Server ;- Windows Server 2008/2012 ;- WebLogic Server Administration ; ;May need to work at other Hongkong Post Offices as and when required. ;Technical Skills: ;. At least 3 years' experience in Internet Firewall Technical Support (IFW); ;. At least 3 years' experience in IT Security (ITS); ;. At least 3 years' experience in Linux System Administration (LIN); ;. At least 3 years' experience in Oracle RDBMS (ODB); ;. 3 years' experience in Public Key Infrastructure (PKI) is an advantage; ;. 3 years' experience in Windows Server 2008/2012 (W12) is an advantage; ;. 3 years' experience in WebLogic Server Administration (WLG) is an advantage; ;. 3 years' experience in Apache Web Server (AWS) is an advantage. ;Non-technical Skills: ;. At least 3 years' experience in the support of Certification Authority system (CAS); ;. At least 2 years' experience in work with the Government (GOV); ;. At least 2 years' experience in Government procurement/disposal procedures (GPD); ;. Good written English is a must. ;- Bachelor's degree/Higher Diploma in Computer Science, IT or equivalent; ;- At least 6 years' post-qualification experience in which at least 2 years' relevant experience in a similar post and in a comparable capacity."</t>
  </si>
  <si>
    <t>Contract Systems Analyst (Bid Ref 52883-1)</t>
  </si>
  <si>
    <t>"- Serve a contract assignment under InfoTech's headcount, full-time second to serve the C&amp;ED; ;- To provide production support services for existing computer systems in C&amp;ED;;- To provide implementation services for system enhancement (i.e. conduct SA&amp;D, prepare program specification, conduct system test and user acceptance test, prepare documentation, etc), if necessary;;- To supervise subordinates to carry out the implementation work; and;- To perform any works assigned by supervisor. ;"</t>
  </si>
  <si>
    <t>"- At least nine years working experience in application development with at least eight years must be in similar post or in comparable capacity;;- May require to travel to other C&amp;ED offices and land boundary control points for the project;;- The candidate is required to provide service outside office hours, e.g. 7 x 24 on-call production support;;- The candidate may require to work at C&amp;ED remote offices scattered over the territory such as control points for support;;- Shall comply with all government-wide and C&amp;ED departmental circulars for staff administration and code of conduct; and;- Integrity record check for the candidate is required and the candidate shall be requested to sign a consent during the recruitment interview. ;Technical Skills: ;. At least 6 years' experience in Document Flow/Workflow Management System (DOC); ;. At least 6 years' experience in FileNet (FLN); ;. At least 6 years' experience in Java Application Framework (e.g. Struts (Apache)) (JAF); ;. At least 6 years' experience in JavaScript Programming (JAP); ;. At least 6 years' experience in Oracle RDBMS (ODB). ;Non-technical Skills: ;. Good spoken English is a must; ;. Good written English is a must; ;. 5 years' experience in work with the Government (GOV) is an advantage; ;. 5 years' experience in the management and support of Government systems and services (GSS) is an advantage. ;- Bachelor's degree/Higher Diploma in Computer Science, IT or equivalent; ;- At least 9 years' post-qualification experience in which at least 8 years' relevant experience in a similar post and in a comparable capacity."</t>
  </si>
  <si>
    <t>Contract Systems Analyst (Bid Ref 53253-1)</t>
  </si>
  <si>
    <t>01 May 2025 to 30 Apr 2026 (12 months)</t>
  </si>
  <si>
    <t>"(T26) To provide IT services including project management, outsourcing management of contractors, technical support and advisory, quality assurance and system administration for the implementation of new IT systems and application maintenance for existing IT systems in DSD."</t>
  </si>
  <si>
    <t>"- Serve a contract assignment under InfoTech's headcount, full-time second to serve the DSD; ;Systems Analyst is mainly deployed to perform the following duties:;(a) To design, collect user requirements, implement, provide technical support and administer various IT systems including electronic record keeping system, e-form applications, workflow systems, rostering systems, etc.;(b) To manage contractor to provide maintenance support for IT system using Microsoft Dynamics 365.;(c) To manage contractor to revamp and provide maintenance support for IT system using Opentext Documentum Record Management software.;(d) To monitor progress of project activities to ensure that meeting planned project schedule.;(e) Collect and analyse user requirements and render technical advice to users.;(f) Perform quality assurance on contractors' deliverables to ensure meeting user requirements and the Government standards.;(g) Support user acceptance tests and activities on system roll out.;(h) Support on-going system maintenance activities.;(i) Provide user training on the implemented IT system. ;"</t>
  </si>
  <si>
    <t>"(a) Must be a holder of degree in Information Technology, Computer Science or related disciplines, or equivalent.;(b) Must have at least eight years' post -qualification IT experience of which six years must be in a similar post and in a comparable capacity.;(c) Must possess at least 1-year experience in supporting rostering systems.;(d) Must possess at least 1-year experience in administration and application development of Microsoft Dynamics 365.;(e) Must possess at least 2-year experience in supporting Opentext Documentum Record Management software.;(f) Holder of Oracle / Microsoft SQL Server certificates is preferred. ;Technical Skills: ;. At least 5 years' experience in Client/Server Application Development (C/S); ;. At least 5 years' experience in JavaScript Programming (JAP); ;. At least 5 years' experience in Microsoft SQL Server (MSS); ;. At least 3 years' experience in Document Flow/Workflow Management System (DOC); ;. At least 3 years' experience in Windows Server 2008/2012 (W12); ;. At least 2 years' experience in Web Services (WSV); ;. At least 2 years' experience in Documentum (DUM); ;. At least 2 years' experience in Document Management System (DMS); ;. At least 2 years' experience in Oracle RDBMS (ODB); ;. 4 years' experience in PRINCE (PRE) is an advantage; ;. 2 years' experience in Imaging (IMG) is an advantage; ;. 1 year's experience in Electronic Form (EFM) is an advantage. ;Non-technical Skills: ;. At least 5 years' experience in work with the Government (GOV); ;. At least 5 years' experience in the management and support of Government systems and services (GSS). ;- Bachelor's degree/Higher Diploma in Computer Science, IT or equivalent; ;- At least 8 years' post-qualification experience in which at least 6 years' relevant experience in a similar post and in a comparable capacity."</t>
  </si>
  <si>
    <t>Contract Senior Systems Analyst (Bid Ref 53364-1)</t>
  </si>
  <si>
    <t>"(T26) (a) Technical support and maintenance, quality assurance on existing application systems. ;(b) Technical advisory on the architecture of existing application systems and the facilitation for the migration to revamp application systems under the Information Technology Strategy Plan (ITSP). ;(c) All related activities in the system development life cycle including user requirement collection, system analysis and design, development and system tests for new application systems. ;(d) Project management on the IT projects."</t>
  </si>
  <si>
    <t>"- Serve a contract assignment under InfoTech's headcount, full-time second to serve the Judiciary; ;The Judiciary has around 180 courts spanning over 12 court buildings. More than 50 application systems were implemented in the Judiciary to support its daily operations. These application systems cover in-house applications for different court levels, office automation utilities such as e-mail, Internet access, websites as well as government wide application applications (such as e-Leave, e-Payroll, Departmental Portal, etc.). ; ;Existing application systems can be broadly classified into two categories, namely (a) two-tier client/server based application and (b) web based application systems. All two-tier client/server-based applications in the Judiciary were developed using Sybase PowerBuilder version 6.5 and Oracle database version 9 or above. The web-based applications were developed in compliance with Java Platform Enterprise Edition architecture with Internet Explorer 11 being the required client browsers. Starting from 2014, the Judiciary has been undergoing the implementation of the ITSP, where existing application systems will gradually be revamped to new application systems with reviewed business requirements and new technology. ; ;To work in the Systems Management and Support Section, the successful candidate needs to provide the application support and maintenance service, and to undertake new IT project initiatives as and when required. ;"</t>
  </si>
  <si>
    <t>"The successful candidate shall provide application support and maintenance services in the following aspects: ;a. To provide professional advice on court proficiency and specialist knowledge of court business processes on the application systems for court case management for Labour Tribunal, Lands Tribunal and Coroners Court, and payment collection for court account office. ;b. To provide bug fixes, application maintenance and support tasks. ;c. To provide day-to-day operation and user support for the Judiciary. ;d. To perform impact analysts of application enhancement. ;e. To supervise and monitor the quality of work delivered by team members. ;f. To provide continuous improvements on the application systems. ;g. To undertake any IT projects as assigned. ; ;The successful candidate is required to work in line with the business hours of the Judiciary, and may need to work outside office hours as and when required. Travelling among Judiciary premises may be needed to discharge the duties in different locations. ;Technical Skills: ;. At least 6 years' experience in Data Administration (DAM); ;. At least 6 years' experience in Oracle RDBMS (ODB); ;. At least 6 years' experience in PowerBuilder (P/B); ;. At least 6 years' experience in Client/Server Application Development (C/S); ;. 5 years' experience in Chinese Processing (CHI) is an advantage; ;. 5 years' experience in UNIX System Administration (UNA) is an advantage. ;Non-technical Skills: ;. At least 6 years' experience in work with the Government (GOV); ;. At least 6 years' experience in managing Government projects (IEG); ;. 5 years' experience in project management (PRM) is an advantage; ;. 5 years' experience in IT procurement (PRO) is an advantage; ;. 5 years' experience in Government procurement/disposal procedures (GPD) is an advantage. ;- Bachelor's degree/Higher Diploma in Computer Science, IT or equivalent; ;- At least 8 years' post-qualification experience in which at least 4 years' relevant experience in a similar post and in a comparable capacity."</t>
  </si>
  <si>
    <t>Contract Systems Analyst (Bid Ref 52608-1)</t>
  </si>
  <si>
    <t>"- Serve a contract assignment under InfoTech's headcount, full-time second to serve the C&amp;ED; ;- To support the system enhancement, implementation and regular operations of the Road Cargo System (ROCARS) of C&amp;ED;;- To perform the systems analysis and design for meeting the operational need; and;- To monitor the progress and performance of the contractors and liaise with internal and external parties.;- To perform any other works/tasks as assigned by the supervisor related to the post. ;"</t>
  </si>
  <si>
    <t>"- At least five years working experience in application development and maintenance with at least two years must be in similar post or in comparable capacity;;- The candidate is required to provide service outside office hours, e.g. 7 x 24 on-call production support;;- The candidate may require to work at C&amp;ED remote offices scattered over the territory such as control points for support; and;- Integrity record check for the candidate is required and the candidate shall be requested to sign a consent;during the recruitment interview.;- Shall comply with all government-wide and C&amp;ED departmental circulars for staff administration and code of conduct. ;Technical Skills: ;. At least 4 years' experience in JAVA Programming (JAV); ;. At least 4 years' experience in J2EE Development (JDE); ;. At least 4 years' experience in SQL*PLUS/PL/SQL/PRO*C (OPL); ;. At least 4 years' experience in Public Key Infrastructure (PKI); ;. At least 4 years' experience in XML (XML). ;Non-technical Skill: ;. At least 2 years' experience in the management and support of Government systems and services (GSS). ;- Bachelor's degree/Higher Diploma in Computer Science, IT or equivalent; ;- At least 4 years' post-qualification experience in which at least 2 years' relevant experience in a similar post and in a comparable capacity."</t>
  </si>
  <si>
    <t>Contract Senior Systems Analyst (Bid Ref 53318-1)</t>
  </si>
  <si>
    <t>"- Serve a contract assignment under InfoTech's headcount, full-time second to serve the DH; ;(i) Carry out quality control and quality assurance, and project management duties for at least 2 IT systems (CRC IT System and CSIS) and several websites as designated by the supervisor;;(ii) Effectively communicate with different stakeholders and/or internal users and write up detailed business requirements and related documentation in relation to the CRC IT system and CSIS or other business requirements for Security Risk Assessment and Audit Services (SRAA), maintenance of CRC Website, Facebook Fan Page, etc;;(iii) Analyze, design and specify program components of the system;;(iv) Liaise with users regarding their requirements, aspirations and difficulties, and to assist users to define end-to-end test cases scenarios in relation to complicated business workflows for User Acceptance Test (UAT) regarding system enhancement and perform related testing as and when necessary;;(v) Provide full IT support arising from the CRC IT System and electronic Health Record Sharing System (eHRSS) during different stages;;(vi) Review all deliverables provided by system developer, maintenance contractor and other contractor and ensure that all the deliverables are in good quality and comply with all related government policies, standards and guidelines;;(vii) Document the entire progress of system development and maintenance, PIA, SRAA of the captioned systems and websites, follow-up any related issues or problems and escalate to the supervisor if it is necessary. ;(viii) Any other tasks assigned by supervisor.;;Normal Working Hours: Mon: 0900-1800; Tue-Fri: 0900-1745 ;"</t>
  </si>
  <si>
    <t>"The candidate must have:;- proficiency in systems programming or technical support of systems software;;- knowledge and experience in IT application programming;;- experience in feasibility/technical studies and team leading/supervision;;- solid skills in business/technical analysis and programming;;- strong problem solving and analytical skills;;- responsible, pro-active, independent and able to work under pressure.;;Note: The candidate have to meet the prevailing infection control measures as required by the government. ;Technical Skills: ;. At least 6 years' experience in IT Application Development and Management (ADM); ;. At least 4 years' experience in System Implementation and Maintenance/Support (SIM); ;. 2 years' experience in PRINCE (PRE) is an advantage; ;. 2 years' experience in Security Risk Assessment and Audit (SAA) is an advantage; ;. 2 years' experience in SSADM (SDM) is an advantage. ;Non-technical Skills: ;. At least 4 years' experience in managing Government projects (MGP); ;. At least 4 years' experience in public health informatics (PHI); ;. 2 years' experience in IT service/outsourcing management (OUT) is an advantage. ;- Bachelor's degree/Higher Diploma in Computer Science, IT or equivalent; ;- At least 6 years' post-qualification experience in which at least 2 years' relevant experience in a similar post and in a comparable capacity."</t>
  </si>
  <si>
    <t>Contract Systems Analyst (Bid Ref 53130-1)</t>
  </si>
  <si>
    <t>Wan Chai / Tseung Kwan O</t>
  </si>
  <si>
    <t>"(T26) 1. Implementation, enhancement and maintenance of Online Questionnaires System"</t>
  </si>
  <si>
    <t>"- Serve a contract assignment under InfoTech's headcount, full-time second to serve the C&amp;SD; ;1. To assist the project manager in monitoring the projects and progress of application enhancement items and maintenance activities to ensure that these activities are completed according to the plans in meeting the requirements;;2. To maintain, enhance and provide technical support on the Online Questionnaire System;;3. To team up with the in-house system analysts and analyst programmers in various assignments in collecting user requirements and making system designs, performing development, testing/UAT support activities as well as deploying system changes to production systems as required;;4. To undertake any other duties as directed by senior officers ;"</t>
  </si>
  <si>
    <t>"1. The Candidates shall possess at least five (5) years working experience in management of following items;- HTML, Internet/Intranet, XML;;- Java Script;;- Microsoft Active Server Page Scripting;;- Microsoft SQL Server database;;- Visual Studio .NET programming;;- Web application development;;2. The candidate shall have knowledge and possess at least 12 months working experience in administration, maintenance and support of online questionnaire related projects with over 300 internal users;;3. The candidates shall be aware that the job duties involve working in various site locations in Hong Kong to conduct the network support and work on weekends/public holidays during network maintenance periods;;4. Work experience in user coordination, IT Architecture and Database Design and performance tuning, Business Analysis is highly preferable;;5. Good written English is a must;;6. Interview will be conducted in both Cantonese and English;;7. Written test may be required during the interview. ;Technical Skills: ;. At least 5 years' experience in IT Application Development and Management (ADM); ;. At least 5 years' experience in Experience in C# programming (C#P); ;. At least 5 years' experience in Microsoft Internet Information Services (MIS); ;. At least 5 years' experience in Microsoft SQL Server (MSS); ;. At least 5 years' experience in System Implementation and Maintenance/Support (SIM). ;Non-technical Skills: ;. At least 3 years' experience in work with the Government (GOV); ;. At least 3 years' experience in the management and support of Government systems and services (GSS); ;. At least 1 year's experience in IT service/outsourcing management (OUT); ;. 1 year's experience in customer relations (ECR) is an advantage; ;. 1 year's experience in managing Government projects (MGP) is an advantage. ;- Bachelor's degree/Higher Diploma in Computer Science, IT or equivalent; ;- At least 5 years' post-qualification experience in which at least 1 year's relevant experience in a similar post and in a comparable capacity."</t>
  </si>
  <si>
    <t>Contract Systems Analyst (Bid Ref 53353-1)</t>
  </si>
  <si>
    <t>"- Serve a contract assignment under InfoTech's headcount, full-time second to serve the WFSFAAWFAO; ;1. To conduct impact analysis on reported application problems and enhancement items, implementation and maintenance of web-based application on cloud platform;;2. To prepare system documentation;;3. To conduct quality assurance of project deliverables; and;4. To carry out other duties as assigned by the supervisor. ;"</t>
  </si>
  <si>
    <t>"1. Must have solid implementation and programming experience in Java web-based application development using Java application frameworks including ZK, Spring and Hibernate;;2. Must possess sound technical knowledge in RDBMS and SQL;;3. Must have experience in development of reports generated by Java application using Java reporting tools such as JasperReports;;4. Must have work experience in development of Java web-based application riding on cloud platform;;5. Must have work experience in the Government;;6. Should be a team-player with good communication and interpersonal skills;;7. Should have strong sense of analytical and problem solving skills; and;8. Should be hard-working and self-motivated with positive attitude. ;Technical Skills: ;. At least 3 years' experience in JAVA Programming (JAV); ;. At least 3 years' experience in J2EE Development (JDE); ;. At least 3 years' experience in Structured Query Language (SQL); ;. At least 2 years' experience in Java Application Framework (e.g. Struts (Apache)) (JAF). ;Non-technical Skill: ;. At least 1 year's experience in work with the Government (GOV). ;- Bachelor's degree/Higher Diploma in Computer Science, IT or equivalent; ;- At least 4 years' post-qualification experience in which at least 1 year's relevant experience in a similar post and in a comparable capacity."</t>
  </si>
  <si>
    <t>Contract Systems Analyst (Bid Ref 53403-1)</t>
  </si>
  <si>
    <t>"(T26) To provide development, support and maintenance services for the Judiciary information systems mainly on Payment Kiosk System, the IT Asset Management System (ITAMS) and related enhancement tasks."</t>
  </si>
  <si>
    <t>"- Serve a contract assignment under InfoTech's headcount, full-time second to serve the Judiciary; ;The Judiciary has started the enhancement of the IT Asset Management System (ITAMS) through the system development life cycle including requirement studies, system analysis and design and implementation. ; ;The candidate is required to work with other team members led by a Systems Manager in charge of the design, implementation, service provision, operation and maintenance support of the ITAMS and its enhancements for supporting the use of the ITAMS in the IT Offices of the Judiciary. ;"</t>
  </si>
  <si>
    <t>"The candidate shall have knowledge and experience in the development of windows-based applications such as .Net, Share Point, MS SQL and IIS. Other than the requirements specified in the 'Technical' and 'non-Technical' Requirement Sections below, the candidate should preferably possess professional qualification of: ; ;(a) Microsoft Technology Associate (MTA) ;(b) Microsoft Solution Associate (MCSA) in SQL Server 2012 ;(c) Microsoft Solution Developer (MCSD) in Web Applications; or Microsoft Solution Developer (MCSD) in Share Point Applications. ;Technical Skills: ;. At least 2 years' experience in MS ASP.NET (MSA); ;. At least 2 years' experience in Microsoft SQL Server (MSS); ;. At least 2 years' experience in .Net Development (NDE); ;. At least 1 year's experience in Web Services (WSV); ;. 1 year's experience in XML (XML) is an advantage; ;. 1 year's experience in Multi-tier System Integration (MSI) is an advantage; ;. 1 year's experience in MySQL (MSQ) is an advantage; ;. 1 year's experience in Apache Web Server (AWS) is an advantage; ;. 1 year's experience in IT Security (ITS) is an advantage; ;. 1 year's experience in JAVA Programming (JAV) is an advantage. ;Non-technical Skills: ;. At least 3 years' experience in work with the Government (GOV); ;. 2 years' experience in Business Process Modeling (BPM) is an advantage; ;. Good coordination skills is an advantage; ;. 2 years' experience in managing G2B and G2C projects (GBC) is an advantage; ;. 1 year's experience in Government procurement/disposal procedures (GPD) is an advantage; ;. Good spoken English is an advantage; ;. 1 year's experience in managing Government projects (MGP) is an advantage; ;. Good written English is an advantage; ;. 1 year's experience in quality assurance (QAS) is an advantage; ;. 1 year's experience in IT Service Management (SMG) is an advantage. ;- Bachelor's degree/Higher Diploma in Computer Science, IT or equivalent; ;- At least 4 years' post-qualification experience in which at least 2 years' relevant experience in a similar post and in a comparable capacity."</t>
  </si>
  <si>
    <t>Contract Systems Analyst (Bid Ref 53133-1)</t>
  </si>
  <si>
    <t>"(T26) Implementation, enhancement and maintenance of Online Questionnaires System and Adoption of iAM Smart"</t>
  </si>
  <si>
    <t>"- Serve a contract assignment under InfoTech's headcount, full-time second to serve the C&amp;SD; ;1. To assist the project manager in monitoring the projects and progress of system upgrade and maintenance activities to ensure that these activities are completed according to the plans in meeting the requirements;;2. Coordinate all parties, vendors for service delivery, ensure a smooth migration and rollout;;3. To follow-up recommendations provided by Security Risk Assessment and Audit (SRAA) contractor;4. To maintain, enhance and provide technical support on the Online Questionnaire System.;5. To undertake any other duties as directed by senior officers ;"</t>
  </si>
  <si>
    <t>"1. The Candidates shall possess at least 5 years working experience in management of following items;- HTML, Internet/Intranet, XML;;- Java Script;;- Microsoft Active Server Page Scripting;;- Microsoft SQL Server database;;- Visual Studio .NET programming;;- Web application development;;2. The candidate shall have knowledge and possess at least 12 months working experience in administration, maintenance and support of online questionnaire related projects with over 300 internal users and multiple number of sites.;3. The candidates shall be aware that the job duties involve working in various site locations in Hong Kong to conduct the network support and work on weekends/public holidays during network maintenance periods;;4. Work experience in project management, vendor management, IT Architecture Design, Business Analysis is highly preferable;;5. Good written English is a must;;6. Interview will be conducted in both Cantonese and English;;7. Written test may be required during the interview. ;Technical Skills: ;. At least 5 years' experience in IT Application Development and Management (ADM); ;. At least 5 years' experience in Experience in C# programming (C#P); ;. At least 5 years' experience in Microsoft Internet Information Services (MIS); ;. At least 5 years' experience in Microsoft SQL Server (MSS); ;. At least 5 years' experience in System Implementation and Maintenance/Support (SIM). ;Non-technical Skills: ;. At least 3 years' experience in work with the Government (GOV); ;. At least 3 years' experience in the management and support of Government systems and services (GSS); ;. At least 2 years' experience in managing Government projects (MGP); ;. At least 2 years' experience in Government procurement/disposal procedures (GPD); ;. 1 year's experience in customer relations (ECR) is an advantage. ;- Bachelor's degree/Higher Diploma in Computer Science, IT or equivalent; ;- At least 5 years' post-qualification experience in which at least 1 year's relevant experience in a similar post and in a comparable capacity."</t>
  </si>
  <si>
    <t>Contract Systems Analyst (Bid Ref 53502-1)</t>
  </si>
  <si>
    <t>"- Serve a contract assignment under InfoTech's headcount, full-time second to serve the RTHK; ;Main job duties are: ;(a) Assist Project Managers on project planning, resources control, vendor management, processes review for system development, enhancement, maintenance and support for both outsourced and internal I.T. projects; ;(b) Supervise analyst programmers to support, implement and enhance web-based application systems; ;(c) Review and propose measures with necessary implementation to enhance the system, operation and security management as well as the resilience and availability of I.T. systems in RTHK; ;(d) Review the technical architecture and conducting technical study on new technologies; ;(e) Provide system maintenance and production support; ;(f) Prepare system documentation; ;(g) Support all phases of the system development life-cycle (including user requirements specification, system analysis &amp; design, programming, testing, training, documentation, implementation and maintenance) on various computer platforms; and ;(h) Check and assure the quality of deliverables. ;"</t>
  </si>
  <si>
    <t>"Academic Requirements are: ;(a) a bachelor's degree awarded by a post-secondary institution in Hong Kong, including but not limited to the eight University Grants Committee funded universities in Hong Kong, or a bachelor's degree awarded by an overseas university or a polytechnic in the UK, the USA, Canada, New Zealand or Australia; or ;an accredited associate degree or a higher diploma in information technology from a Hong Kong or overseas tertiary education institute; ;or ;(b) an accredited associate degree or a higher diploma from a Hong Kong or overseas tertiary education institute in subjects other than information technology; or ;a diploma from a Hong Kong or overseas tertiary education institute (only the diploma awarded after the said institute is duly registered as a tertiary education institute will be counted); or ;Level 3 or equivalent or above in five subjects, including English Language, in the Hong Kong Diploma of Secondary Education Examination (HKDSEE), or overseas equivalent; or ;Grade E or above in two subjects at Advanced Level in the Hong Kong Advanced Level Examination (HKALE) and Level 3 / Grade C or above in three other subjects, including English Language (Syllabus B before 2007), in the Hong Kong Certificate of Education Examination (HKCEE), or overseas equivalent; ;and ;at least two (2) years' relevant post-qualification experience in the computing field; ; ;Specific requirements are: ;(a) at least 6 years' post-qualification experience in the development &amp; implementation of I.T. projects; ;(b) at least 4 years' solid hands-on Java application development experience using Oracle RDBMS and various development tools and frameworks (such as Apache Struts, Spring and Hibernate); ;(c) proficient in SQL, stored procedure, XML, JavaScript, JSP and other scripting languages; ;(d) previous experience in one or more of the following areas is an added advantage: ;- media asset management system, ;- budget costing and control system, ;- workflow system, ;- struts and SOA architecture, ;- Oracle RDBMS; ;(e) previous experience in project management is an added advantage; and ;(f) strong analytical and communication skills, independent and capable to work under pressure and meet project deadlines. ;Technical Skills: ;. At least 4 years' experience in Java Application Framework (e.g. Struts (Apache)) (JAF); ;. At least 4 years' experience in JAVA Programming (JAV); ;. At least 4 years' experience in J2EE Development (JDE); ;. At least 4 years' experience in IT Application Development and Management (ADM); ;. At least 4 years' experience in Oracle RDBMS (ODB); ;. 4 years' experience in Structured Query Language (SQL) is an advantage; ;. 4 years' experience in Document Flow/Workflow Management System (DOC) is an advantage; ;. 4 years' experience in Oracle Application Server (OAS) is an advantage. ;Non-technical Skills: ;. At least 2 years' experience in work with the Government (GOV); ;. At least 2 years' experience in the management and support of Government systems and services (GSS); ;. 2 years' experience in IT service/outsourcing management (OUT) is an advantage. ;- Bachelor's degree/Higher Diploma in Computer Science, IT or equivalent; ;- At least 6 years' post-qualification experience in which at least 4 years' relevant experience in a similar post and in a comparable capacity."</t>
  </si>
  <si>
    <t>Contract Systems Analyst (Bid Ref 53422-1)</t>
  </si>
  <si>
    <t>"(T26) To monitor and assist contractor to work on outsourced project in DH"</t>
  </si>
  <si>
    <t>"- Serve a contract assignment under InfoTech's headcount, full-time second to serve the DH; ;(a) Monitor and assist Contractor to carry out system analysis, design, development, testing, deployment, nursing, maintenance and documentation;;(b) Review the requirement specification to ensure it align with users' needs.;(c) Walkthrough physical design, programme code, data structure, test plan with the Contractor Team;;(d) Work and coordinate with bank teams for testing and rollout for various e-payment options;;(e) Coordinate with iAM Smart Team and prepare the required documents for project registration, testing and project rollout;;(f) Review and ensure all deliverables from the contractor comply with relevant government standards and guidelines; ;(g) Plan and conduct tests on the public portal to ensure compliance with WCAG standards;;(h) Coordinate and participate in unit test and integration test;;(i) Assist Contractor to prepare and conduct system testing and user acceptance; ;(j) Monitor and assist in troubleshoot the application and performance issues; and;(k) Any other task assigned by DH. ;"</t>
  </si>
  <si>
    <t>"1. Familiar with government IT standards and methodologies, and have an experience in working with or in the HKSAR government departments/bureaux;;2. Experience in system design, analysis, implementation, testing and rollout of web-based or mobile app system; ;3. Prior experience in conducting PIA and SRA&amp;A is preferred;;4. Prior experience in managing outsourced contractor is an advantage;;5. Proficiency in written English and communication skills; ;6. Strong analytical and problem solving skills; and;7. Responsible, independent and able to work under pressure. ;Technical Skills: ;. At least 6 years' experience in System Implementation and Maintenance/Support (SIM); ;. At least 4 years' experience in IT Planning (ITP); ;. At least 3 years' experience in Security Risk Assessment and Audit (SAA); ;. 2 years' experience in SSADM (SDM) is an advantage. ;Non-technical Skills: ;. At least 3 years' experience in work with the Government (GOV); ;. At least 3 years' experience in IT procurement (PRO); ;. At least 3 years' experience in vendor management (VMG); ;. 2 years' experience in the management and support of Government systems and services (GSS) is an advantage. ;- Bachelor's degree/Higher Diploma in Computer Science, IT or equivalent; ;- At least 4 years' post-qualification experience in which at least 1 year's relevant experience in a similar post and in a comparable capacity."</t>
  </si>
  <si>
    <t>Contract Systems Analyst (Bid Ref 53257-1)</t>
  </si>
  <si>
    <t>"(T26) On-going technical support and development for new computer systems of C&amp;ED"</t>
  </si>
  <si>
    <t>"- Serve a contract assignment under InfoTech's headcount, full-time second to serve the C&amp;ED; ;The candidate is responsible to provide system and database support for computer systems of C&amp;ED. He/she is required to perform trouble shooting, rectifying and resolving system and database problems when incidents occurred, capacity planning, system enhancement and upgrade. He/she is also required to perform system architecture design for new system development. He/she also needs to perform any works assigned by supervisor. ;"</t>
  </si>
  <si>
    <t>"The candidate should have at least five years working experience in database support, of which at least three years of such experience in IBM DB2 RDBMS. Besides, the candidate should have at least three years of working experience in operating system support including AIX and Windows, with at least two years in similar post or comparable capacity. In addition, the candidate should have at least two years of working experience in supporting data warehouse and Extract-Transform-Load (ETL) software packages, and two years of working experience supporting Business Intelligence software. The candidate may require to work outside normal office hours and provide 7 x 24 on-call production support. ; ;The candidate must be a self-learner who can acquire latest skills on anything related to the assigned works. ; ;Checking on qualification, experience and integrity for the candidate is required and the consent of the candidate will be obtained during the recruitment interview. ;Technical Skills: ;. At least 3 years' experience in DB2 (DB2); ;. At least 3 years' experience in IBM AIX Unix (IBX); ;. At least 3 years' experience in Tivoli Storage Management (TSM); ;. At least 3 years' experience in WebSphere Application Server (WAS); ;. At least 2 years' experience in Data Warehouse (DWH); ;. At least 2 years' experience in Cognos (COG). ;Non-technical Skills: ;. Good spoken English is a must; ;. Good written English is a must; ;. 2 years' experience in work with the Government (GOV) is an advantage. ;- Bachelor's degree/Higher Diploma in Computer Science, IT or equivalent; ;- At least 5 years' post-qualification experience in which at least 2 years' relevant experience in a similar post and in a comparable capacity."</t>
  </si>
  <si>
    <t>Contract Systems Analyst (Bid Ref 53213-1)</t>
  </si>
  <si>
    <t>"(T26) Project implementation of Centralised e-Service Portal for Working Family and Student Financial Assistance Agency (WFSFAA)"</t>
  </si>
  <si>
    <t>"- Serve a contract assignment under InfoTech's headcount, full-time second to serve the WFSFAA-SFO; ;i. The staff is required to provide support outsourcing project implementation of WFSFAA Centralised e-Service Portal (CeSP), on-going support and service contract administration, including but not limited to the below:;- To collect user requirement, conduct user requirement analysis and impact assessment;- To provide technical support on technical study, solution evaluation and other related project activities, e.g. System Design and Testing, Security Risk Assessment (SRA), Privacy Impact Assessment (PIA), hosting environment setup;;- To communicate and collaborate with various system teams for system integration and testing;- To facilitate and conduct system integration test, performance test, User Acceptance Test (UAT), regression test and production release;- To support and maintain the system after production release;;ii. The staff is required to provide technical advice / support to the end-users and management ;"</t>
  </si>
  <si>
    <t>"- The candidate is required to possess:;i. At least 5 year's Web-based application development experience, such as backend server development, JavaScript frontend framework, Restful API, Relational DBMS, Web Application Server on Linux/Windows platform;;ii. Solid experiences in system analysis and design, system implementation &amp; integration, documentation and maintenance for internet-facing system;;iii. Implementation or maintenance support experience in any of the following technical skills/service areas:;- Government Cloud Service;- Container or micro-service technology;- Integration with iAM Smart;- Integration with Active-Directory by LDAP;iv. Experiences in working with external contractors;;v. The candidate is required to be responsible, self-motivated and have good inter-personal and analytical skills;vi. The candidate possesses the following experience / working experiences would be of advantage:;- Work experience in Government ;Technical Skills: ;. At least 5 years' experience in Internet/ Intranet (INT); ;. At least 3 years' experience in Enterprise Application Integration (EAI); ;. At least 3 years' experience in Web Hosting, Design and Maintenance (WED); ;. At least 3 years' experience in Web Services (WSV); ;. 3 years' experience in SQL*PLUS/PL/SQL/PRO*C (OPL) is an advantage; ;. 3 years' experience in Structured Query Language (SQL) is an advantage; ;. 3 years' experience in Web Programming (WEB) is an advantage; ;. 1 year's experience in Authentication Server (AUS) is an advantage; ;. 1 year's experience in UNIX (UNX) is an advantage; ;. 1 year's experience in HTML5 (HT5) is an advantage; ;. 1 year's experience in IT Security (ITS) is an advantage. ;Non-technical Skill: ;. At least 1 year's experience in work with the Government (GOV). ;- Bachelor's degree/Higher Diploma in Computer Science, IT or equivalent; ;- At least 5 years' post-qualification experience in which at least 3 years' relevant experience in a similar post and in a comparable capacity."</t>
  </si>
  <si>
    <t>Contract Senior Systems Analyst (Bid Ref 53458-1)</t>
  </si>
  <si>
    <t>"- Serve a contract assignment under InfoTech's headcount, full-time second to serve the Hongkong Post; ;- To conduct requirements collection, system analysis and design for the web applications in HKP ;- To be responsible for the planning, implementation and maintenance of web applications in HKP ;- To prepare and conduct various stages of testing including unit test, system test, integration test and load test ;- To liaise with and support users for user acceptance test (UAT), technical support, trouble shooting, training and related documentation ;"</t>
  </si>
  <si>
    <t>"- Good understanding of System Development Life Cycle (SDLC) ;- At least 5 years of hands-on experience in web application development and maintenance in the past 7 years ;- Working experience in application implementation and development using JAVA/HTML/CSS/JavaScript/JQuery/Restful API/Spring Framework/SQL is a must ;- Experience in Continuous Integration/Continuous Delivery (CI/CD) processes will be an advantage ;- Experience in security best practices will be an advantage ;Technical Skills: ;. At least 5 years' experience in IT Application Development and Management (ADM); ;. At least 4 years' experience in JAVA Programming (JAV); ;. At least 4 years' experience in Oracle RDBMS (ODB); ;. At least 4 years' experience in Web Programming (WEB); ;. At least 3 years' experience in Java Servlet Programming (JSP); ;. At least 3 years' experience in Java Application Framework (e.g. Struts (Apache)) (JAF). ;Non-technical Skill: ;. At least 4 years' experience in work with the Government (GOV). ;- Bachelor's degree/Higher Diploma in Computer Science, IT or equivalent; ;- At least 6 years' post-qualification experience in which at least 2 years' relevant experience in a similar post and in a comparable capacity."</t>
  </si>
  <si>
    <t>Contract Senior Systems Analyst (Bid Ref 53128-1)</t>
  </si>
  <si>
    <t>"(T26) On-going support and enhancement of Integrated Student Financial Assistance System of WFSFAA-SFO"</t>
  </si>
  <si>
    <t>"- Serve a contract assignment under InfoTech's headcount, full-time second to serve the WFSFAA-SFO; ;- To provide on-going maintenance and enhancement of Student Travel Subsidy (STS) scheme, Application processing and issue Notification under TSFS/FASP/NLSPS/NLSFT schemes;- To provide on-going maintenance and enhancement of Application processing, issue Notification, payment and reimbursement modules under ENLS scheme- To oversee the JBOSS upgrade project regarding ISFAST phase 2ab;;- To perform requirement analysis, system design, implementation, testing, performance tuning, training and maintenance of application processing functions in Java with Oracle RDBMS;;- To liaise with users and vendors and any internal/external support teams on maintenance activities;;- To lead developers in the system development and design, to perform quality assurance and project management duties as designated by the project manager;;- To provide technical advice/support to the users and management;;- To provide technical advice/support for software upgrade and technical study, including, evaluation, documentation, system enhancement, and UAT;;- To provide technical advice/support for DevOps and other support practice, including version control, continuous integration, continuous delivery, automated testing, automated deployment and monitoring; and;- Any other support assignments / services ;"</t>
  </si>
  <si>
    <t>"- Have a local degree in IT-related disciplines, or equivalent;;- possess at least six (6) years' post-qualification application development experience of which at least three (3) years must be in a similar post and in a comparable capacity using Java EE, JSF, EJB, JPA, REST, PL/SQL, with Oracle/MySQL as RDBMS and JBoss/Glassfish as Application Server on Linux/Windows Platform;;- experience in feasibility/technical studies, system analysis and design, application development, documentation and maintenance;;- possess good customer service, inter-personal, analytical and team leading/supervision skills;;- be responsible, self-motivated and enthusiastic; and;- work experience with/in government applications; ;- support experience in financial system will be an advantage. ;Technical Skills: ;. At least 6 years' experience in Enterprise Java Beans Development (EJB); ;. At least 6 years' experience in JAVA Programming (JAV); ;. At least 6 years' experience in J2EE Development (JDE); ;. At least 6 years' experience in Oracle RDBMS (ODB); ;. At least 3 years' experience in Unix/Linux Shell Scripting (ULS); ;. 3 years' experience in UNIX (UNX) is an advantage; ;. 3 years' experience in Web Programming (WEB) is an advantage; ;. 3 years' experience in Web Services (WSV) is an advantage; ;. 3 years' experience in XML (XML) is an advantage; ;. 3 years' experience in Enterprise Application Integration (EAI) is an advantage; ;. 3 years' experience in Oracle Database Tuning (ODT) is an advantage; ;. 3 years' experience in Object-oriented Analysis and Design (OOA) is an advantage; ;. 3 years' experience in SQL*PLUS/PL/SQL/PRO*C (OPL) is an advantage; ;. 3 years' experience in Structured Query Language (SQL) is an advantage; ;. 3 years' experience in Function Point Analysis (FPA) is an advantage; ;. 3 years' experience in HTML5 (HT5) is an advantage; ;. 3 years' experience in Java Application Framework (e.g. Struts (Apache)) (JAF) is an advantage; ;. 3 years' experience in JavaScript Programming (JAP) is an advantage; ;. 3 years' experience in JBoss Application Server (JAS) is an advantage. ;Non-technical Skills: ;. At least 5 years' experience in work with the Government (GOV); ;. 5 years' experience in project management (PRM) is an advantage; ;. 3 years' experience in managing Government projects (MGP) is an advantage; ;. Good written English is an advantage. ;- Bachelor's degree/Higher Diploma in Computer Science, IT or equivalent; ;- At least 6 years' post-qualification experience in which at least 3 years' relevant experience in a similar post and in a comparable capacity."</t>
  </si>
  <si>
    <t>Contract Senior Systems Analyst (Bid Ref 53338-1)</t>
  </si>
  <si>
    <t>"(T26) (a) Technical support and maintenance, quality assurance on existing application systems.;(b) Technical advisory on the architecture of existing application systems and the facilitation for the migration to revamp application systems under the Information Technology Strategy Plan (ITSP).;(c) All related activities in the system development life cycle including user requirement collection, system analysis and design, development and system tests for new application systems.;(d) Supervision of junior staff and Management of IT projects."</t>
  </si>
  <si>
    <t>"- Serve a contract assignment under InfoTech's headcount, full-time second to serve the Judiciary; ;The Judiciary has around 180 courts spanning over 12 court buildings. More than 50 application systems were implemented in the Judiciary to support its daily operations. These application systems cover in-house applications for different court levels, office automation utilities such as e-mail, Internet access, websites as well as government wide application applications (such as e-Leave, e-Payroll, Departmental Portal, etc.).;;Existing application systems can be broadly classified into two categories, namely (a) two-tier client/server based application and (b) web based application systems. All two-tier client/server-based applications in the Judiciary were developed using Sybases PowerBuilder version 6.5 and Oracle database version 9 or above. The web-based applications were developed in compliance with Java Platform Enterprise Edition architecture with Internet Explorer 11 being the required client browsers. Starting from 2014, the Judiciary has been undergoing the implementation of the ITSP, where existing application systems will gradually be revamped to new application systems with reviewed business requirements and new technology. ;"</t>
  </si>
  <si>
    <t>"The successful candidate shall provide application support and maintenance services. The candidate has the;following roles and responsibilities:;a. To lead a team of Systems Analysts and programmers, supervise and monitor the quality of work delivered by team members.;b. To provide professional advice on court proficiency and specialist knowledge of court business processes on the application systems for court case management and court case information display.;c. To provide bug fixes, application maintenance and support tasks.;d. To provide day-to-day operation and user support for the Judiciary.;e. To perform impact analysts of application enhancement.;f. To provide continuous improvements on the application systems.;g. To undertake any IT projects as assigned. ;Technical Skills: ;. At least 5 years' experience in IT Application Development and Management (ADM); ;. At least 5 years' experience in Client/Server Application Development (C/S); ;. At least 5 years' experience in PowerBuilder (P/B); ;. 5 years' experience in Oracle RDBMS (ODB) is an advantage; ;. 1 year's experience in Web Services (WSV) is an advantage; ;. 1 year's experience in JAVA Programming (JAV) is an advantage. ;Non-technical Skills: ;. At least 5 years' experience in work with the Government (GOV); ;. 4 years' experience in project management (PRM) is an advantage. ;- Bachelor's degree/Higher Diploma in Computer Science, IT or equivalent; ;- At least 8 years' post-qualification experience in which at least 5 years' relevant experience in a similar post and in a comparable capacity."</t>
  </si>
  <si>
    <t>Contract Systems Analyst (Bid Ref 52605-1)</t>
  </si>
  <si>
    <t>"(T26) Provide implementation and on-going maintenance services for application systems in C&amp;ED"</t>
  </si>
  <si>
    <t>"- Serve a contract assignment under InfoTech's headcount, full-time second to serve the C&amp;ED; ;- To derive functional and technical requirements and specifications with all stakeholders;;- To perform system analysis, design, and implementation of the application systems;;- To support the acceptance, documentation work, and conduct the user training;;- To support and advise the on-going maintenance and enhancement of the application systems;;- To coordinate with the contractors, other service providers, various formations in C&amp;ED, other departments of HKSARG, and other external parties; and;- To perform any other works/tasks as assigned by the supervisor related to the post. ;"</t>
  </si>
  <si>
    <t>"- At least five years of working experience in web application development with at least one year must be in similar post or in comparable capacity; and;- At least three years of relevant experience in system analysis and design, organizing user acceptance test, user training on system applications; and;- The candidate is required to provide service outside office hours, e.g. 7x24 on-call production support; and;- Integrity record check for the candidate is required and the candidate shall be requested to sign a consent during the recruitment interview.;- Shall comply with all government-wide and C&amp;ED departmental circulars for staff administration and code of conduct. ;Technical Skills: ;. At least 4 years' experience in .NET C# (NEC); ;. At least 3 years' experience in Web Services (WSV); ;. At least 2 years' experience in Public Key Infrastructure (PKI); ;. At least 2 years' experience in HTML5 (HT5); ;. At least 2 years' experience in Microsoft SQL Server (MSS). ;Non-technical Skills: ;. Good spoken English is a must; ;. At least 1 year's experience in the management and support of Government systems and services (GSS). ;- Bachelor's degree/Higher Diploma in Computer Science, IT or equivalent; ;- At least 5 years' post-qualification experience in which at least 1 year's relevant experience in a similar post and in a comparable capacity."</t>
  </si>
  <si>
    <t>Contract Systems Analyst (Bid Ref 53153-1)</t>
  </si>
  <si>
    <t>"(T26) System Support on Directory Service, and SAN Disk and Storage System."</t>
  </si>
  <si>
    <t>"- Serve a contract assignment under InfoTech's headcount, full-time second to serve the C&amp;ED; ;The candidate is responsible for supporting Windows Active Directory service and File Server system, and managing SAN disk and storage system. He/She needs to provide support on servers with virtualization and encryption technology. He/She also needs to perform any works assigned by supervisor. ;"</t>
  </si>
  <si>
    <t>"The candidate is required to provide hands-on daily support and administration on critical application systems in C&amp;ED. He/she should possess the necessary skills for provision of above mentioned job duties. In addition, the candidate is required to work outside the office hours and provide on-call production support. He/She is also required to work at C&amp;ED remote offices scattered over the territory such as airport and control points in some occasions when necessary. ;Technical Skills: ;. At least 5 years' experience in Microsoft Active Directory Administration (ADA); ;. At least 4 years' experience in Data Encryption Technology (DET); ;. At least 4 years' experience in Storage Area Network (SAN); ;. At least 4 years' experience in Server Virtualisation Technology (SVT). ;Non-technical Skills: ;. At least 2 years' experience in work with the Government (GOV); ;. Good written English is a must. ;- Bachelor's degree/Higher Diploma in Computer Science, IT or equivalent; ;- At least 5 years' post-qualification experience in which at least 2 years' relevant experience in a similar post and in a comparable capacity."</t>
  </si>
  <si>
    <t>Contract Systems Analyst (Bid Ref 52825-1)</t>
  </si>
  <si>
    <t>"(T26) Outsourced development and maintenance project for TACO and B&amp;C"</t>
  </si>
  <si>
    <t>"- Serve a contract assignment under InfoTech's headcount, full-time second to serve the DH; ;1. Monitor and assist Contractor to carry out system analysis, design, development, testing, deployment, nursing, maintenance and documentation;;2. Monitor and troubleshoot the application and performance issues;;3. Review and ensure all deliverables from the contractor are comply with relevant government standards and guidelines; ;4. Prepare and conduct system testing and user acceptance;;5. Provide training and second tier helpdesk support to application users; and;6. Any other task assigned by DH. ;"</t>
  </si>
  <si>
    <t>"1. At least six years' post-qualification IT experience of which four years' must be in similar post and comparable capacity;;2. Experience in system maintenance and support for system hosted in Government Cloud Infrastructure Services (GCIS);3. Experience in implementation/ maintenance/ support of restricted/ confidential information system;;4. Experience in supporting data exchange interface between differnet information systems; and ;5. Familiar with the Government's Infrastructure, IT standards and Guidelines, Procurement Procedures, and Security Guidelines ;Technical Skills: ;. At least 4 years' experience in J2EE Development (JDE); ;. At least 4 years' experience in System Implementation and Maintenance/Support (SIM); ;. At least 4 years' experience in Document Flow/Workflow Management System (DOC); ;. 3 years' experience in Structured Query Language (SQL) is an advantage; ;. 2 years' experience in Server Virtualisation Technology (SVT) is an advantage; ;. 2 years' experience in Infrastructure (INF) is an advantage. ;Non-technical Skills: ;. At least 4 years' experience in work with the Government (GOV); ;. At least 4 years' experience in vendor management (VMG); ;. 4 years' experience in software testing (STM) is an advantage; ;. Good coordination skills is an advantage. ;- Bachelor's degree/Higher Diploma in Computer Science, IT or equivalent; ;- At least 6 years' post-qualification experience in which at least 4 years' relevant experience in a similar post and in a comparable capacity."</t>
  </si>
  <si>
    <t>Contract Systems Analyst (Bid Ref 53245-1)</t>
  </si>
  <si>
    <t>"- Serve a contract assignment under InfoTech's headcount, full-time second to serve the TRY; ;- Provide technical support for the data centre and office network including physical network, virtualised network (VXLAN), software defined network, spine and leaf architecture, data centre interconnect, virtual private network gateway, load balancer, intrusion detection/prevention system, wireless network;- Responsible for daily administration, network healthiness monitoring, performance monitoring and problem troubleshooting;- Plan and perform hardware and software upgrades;- Perform performance tuning;- Provide technical advice to development teams and computer operation team;- Liaise and coordinate with various parties ;"</t>
  </si>
  <si>
    <t>Contract Systems Analyst (Bid Ref 52682-1)</t>
  </si>
  <si>
    <t>"(1) Solid experience on the following is required: (a) design and development of applications using JAVA under DB2/AIX or Windows platform; (b) supporting applications under Apache Struts Framework and WebSphere infrastructure; and (c) capacity planning and system administration.;(2) Experience in payroll or fringe benefits systems of the civil service is preferred.;(3) Good communication, interpersonal and writing skills.;(4) Carry pager/mobile to provide system support (on site if necessary) outside office hours. ;Technical Skills: ;. At least 2 years' experience in JAVA Programming (JAV); ;. At least 2 years' experience in Structured Query Language (SQL); ;. At least 1 year's experience in DB2 Administration (DBA); ;. At least 1 year's experience in Java Application Framework (e.g. Struts (Apache)) (JAF); ;. 1 year's experience in DB2 (DB2) is an advantage; ;. 1 year's experience in DB2 Database Tuning (DBT) is an advantage; ;. 1 year's experience in IBM AIX Unix (IBX) is an advantage; ;. 1 year's experience in IT Security Scanning Tools (SST) is an advantage; ;. 1 year's experience in WebSphere Application Server (WAS) is an advantage; ;. 1 year's experience in Java Servlet Programming (JSP) is an advantage. ;Non-technical Skills: ;. At least 1 year's experience in work with the Government (GOV); ;. Good written English is an advantage; ;. 1 year's experience in customer service (CLS) is an advantage. ;- Bachelor's degree/Higher Diploma in Computer Science, IT or equivalent; ;- At least 4 years' post-qualification experience in which at least 1 year's relevant experience in a similar post and in a comparable capacity."</t>
  </si>
  <si>
    <t>Contract Systems Analyst (Bid Ref 52985-1)</t>
  </si>
  <si>
    <t>"- Experience in web application programming is preferred; ;- The candidate is required to provide service outside office hours, e.g. 7 x 24 on-call production support; ;- Travelling to other C&amp;ED offices and land boundary control points for system support may be required; and ;- Integrity record check for the candidate is required and the candidate will be requested to sign a consent form during the recruitment interview. ;- Shall comply with all government-wide and C&amp;ED departmental circulars for staff administration and code of conduct. ;Technical Skills: ;. At least 6 years' experience in Java Application Framework (e.g. Struts (Apache)) (JAF); ;. At least 6 years' experience in J2EE Development (JDE); ;. At least 6 years' experience in Microsoft Internet Information Services (MIS); ;. At least 6 years' experience in Microsoft SQL Server (MSS); ;. At least 6 years' experience in .NET C# (NEC). ;Non-technical Skills: ;. At least 2 years' experience in work with the Government (GOV); ;. Good spoken English is a must; ;. Good written English is a must. ;- Bachelor's degree/Higher Diploma in Computer Science, IT or equivalent; ;- At least 5 years' post-qualification experience in which at least 3 years' relevant experience in a similar post and in a comparable capacity."</t>
  </si>
  <si>
    <t>Contract Systems Analyst (Bid Ref 53304-1)</t>
  </si>
  <si>
    <t>Development Bureau, Central Government Offices</t>
  </si>
  <si>
    <t>"(T26) To facilitate the development of Common Spatial Data Infrastructure"</t>
  </si>
  <si>
    <t>"- Serve a contract assignment under InfoTech's headcount, full-time second to serve the DEVB; ;1. To be responsible for managing and supporting the program development, testing, documentation and production support activities of Common Spatial Data Infrastructure (CSDI) website; ;2. To provide on-going support on Common Spatial Data Infrastructure (CSDI) Portal; ;3. To liaise and manage with the vendors / suppliers with procurement matters; ;4. To supervise and manage a contract analyst programmer and a contract senior information technology assistant; and ;5. To perform any works assigned by supervisor ;"</t>
  </si>
  <si>
    <t>"Experience in Web Content Hosting Service project(s) and Geographic Information System (GIS) applications would be an advantage. ;Technical Skills: ;. At least 4 years' experience in HTML5 (HT5); ;. At least 4 years' experience in JavaScript Programming (JAP); ;. At least 4 years' experience in Microsoft SQL Server (MSS); ;. At least 4 years' experience in .NET C# (NEC); ;. At least 4 years' experience in Web Programming (WEB). ;Non-technical Skills: ;. Good spoken English is a must; ;. Good written English is a must; ;. At least 1 year's experience in work with the Government (GOV); ;. 3 years' experience in the management and support of Government systems and services (GSS) is an advantage; ;. 3 years' experience in vendor management (VMG) is an advantage. ;- Bachelor's degree/Higher Diploma in Computer Science, IT or equivalent; ;- At least 6 years' post-qualification experience in which at least 4 years' relevant experience in a similar post and in a comparable capacity."</t>
  </si>
  <si>
    <t>Contract Systems Analyst (Bid Ref 53214-1)</t>
  </si>
  <si>
    <t>"- Serve a contract assignment under InfoTech's headcount, full-time second to serve the WFSFAA-SFO; ;i. The staff is required to conduct requirement analysis, system design, programming, testing and on-going maintenance of software applications in SFO, WFSFAA including but not limited to the below:;- To conduct requirement analysis, system design, programming, testing and on-going maintenance CR module;;- To develop and provide on-going maintenance support on CR batch jobs and CR functions, upload of DMS documents;;- To conduct system integration test and performance test, support user acceptance test (UAT) and production release;;- Daily monitor and support CR users.;- To provide technical advice / support to the end users and management.;ii. The staff is required to liaise with the end users on requirements, implementation schedules and user support levels; and;iii. The staff is required to provide technical advice / support to the end users and management. ;"</t>
  </si>
  <si>
    <t>"The candidate is required to possess: ;i. At least 5 year's application development experience in Java EE Programming using EJB/JSF/JPA, REST, PL/SQL, with Oracle/MySQL as RDBMS and JBoss/Glassfish as Application Server on Linux/Windows platform;;ii. At least 3 year's ETL development experience in Talend Open Studio 5.5 or above;;iii. Experiences in feasibility/technical studies, system analysis and design, application development, documentation and maintenance;;- Knowledge of the latest Web Technology; and;- Good customer service, inter-personal and analytical skills.;iv. The candidate is required to be responsible, self-motivated and enthusiastic; and;v. Work experience with/in government will be of an advantage. ;Technical Skills: ;. At least 3 years' experience in J2EE Development (JDE); ;. At least 3 years' experience in Enterprise Java Beans Development (EJB); ;. At least 3 years' experience in Java Application Framework (e.g. Struts (Apache)) (JAF); ;. At least 3 years' experience in JBoss Application Server (JAS); ;. 1 year's experience in JAVA Programming (JAV) is an advantage; ;. 1 year's experience in Apache Web Server (AWS) is an advantage; ;. 1 year's experience in Chinese Processing (CHI) is an advantage; ;. 1 year's experience in JavaServer Faces (JSF) (JSF) is an advantage; ;. 1 year's experience in Oracle RDBMS (ODB) is an advantage; ;. 1 year's experience in SQL*PLUS/PL/SQL/PRO*C (OPL) is an advantage; ;. 1 year's experience in Oracle Application Development (ORA) is an advantage; ;. 1 year's experience in Structured Query Language (SQL) is an advantage; ;. 1 year's experience in Unix/Linux Shell Scripting (ULS) is an advantage; ;. 1 year's experience in UNIX (UNX) is an advantage; ;. 1 year's experience in XML (XML) is an advantage. ;Non-technical Skill: ;. At least 1 year's experience in work with the Government (GOV). ;- Bachelor's degree/Higher Diploma in Computer Science, IT or equivalent; ;- At least 5 years' post-qualification experience in which at least 3 years' relevant experience in a similar post and in a comparable capacity."</t>
  </si>
  <si>
    <t>Contract Systems Analyst (Bid Ref 53516-1)</t>
  </si>
  <si>
    <t>"(T26) Enhancement for Non-Domestic Management System (NDMS)"</t>
  </si>
  <si>
    <t>"- Serve a contract assignment under InfoTech's headcount, full-time second to serve the HD; ;- Perform requirement collection, SA&amp;D, application deployment, production support and project management for Non-Domestic Management System;- Participate in the full system development life cycle including requirements gathering, analysis, application design, development, testing and deployment;;- Prepare requirement study report and SDLC documentation;;- Ensure project deliverables are delivered on time and at an appropriate level of quality;;- Manage a team of programmers on software development according to scope, schedule and development standard (CMMI); and;- Serve as a mentor to junior developers. ;"</t>
  </si>
  <si>
    <t>Contract Systems Analyst (Bid Ref 53180-1)</t>
  </si>
  <si>
    <t>"- Serve a contract assignment under InfoTech's headcount, full-time second to serve the TRY; ;- Provide technical support for IBM AIX, TWS, TSM, ITM, ITNM and version control system in the Treasury;- Administer Storage Area Network;- Infrastructure design;- Responsible for daily system administration and problem troubleshooting;- Plan and perform software upgrades and system performance tuning;- Plan and conduct disaster recovery rehearsals;- Provide technical advice to development teams and computer operation team ;"</t>
  </si>
  <si>
    <t>Contract Senior Systems Analyst (Bid Ref 53494-1)</t>
  </si>
  <si>
    <t>"(T26) To develop and support IT systems related to the applications of Geographic Information Systems (GIS) and Building Information Modelling (BIM) in Survey Division of CEDD"</t>
  </si>
  <si>
    <t>"- Serve a contract assignment under InfoTech's headcount, full-time second to serve the CEDD; ;- To carry out quality control and quality assurance, and project management duties as designated by supervisor;- To take part in all phases of IT projects including feasibility study, systems analysis and design, procurement and installation of computer systems, programming, documentation, implementation, system nursing, maintenance and SRAA;- To analyze, design and specify program components of computer systems;- To prepare and conduct system testing and user acceptance;- To produce project reports and specifications;- To devise system and installation standards;- To provide support in project monitoring and management;- To monitor and report system usage and to recommend and control the allocation of computer resources;- To develop housekeeping jobs for security control, job accounting, system and data backup;- To monitor the performance of subordinates;- To perform other duties as assigned by supervisor ;"</t>
  </si>
  <si>
    <t>"- A degree in either Computer Science, Information System, Land Surveying, Geomatics or equivalent, awarded by a university in Hong Kong or equivalent;- At least 8 years of post-qualification experience in IT or GIS applications development and maintenance of which at least 4 years must be in similar post and in comparable capacity/duty;- At least 8 years of practical experience in implementation, system integration and maintenance with enterprise database applications ;- At least 4 years of practical experience in implementation, system integration and maintenance with GIS applications ;Technical Skills: ;. At least 4 years' experience in System Backup Operation (BKO); ;. At least 4 years' experience in Geographic Information System (GIS); ;. At least 4 years' experience in Oracle RDBMS (ODB); ;. At least 2 years' experience in JavaScript Programming (JAP); ;. At least 2 years' experience in Lotus Notes Application Development (LNA). ;Non-technical Skills: ;. At least 4 years' experience in work with the Government (GOV); ;. At least 4 years' experience in the management and support of Government systems and services (GSS). ;- Bachelor's degree/Higher Diploma in Computer Science, IT or equivalent; ;- At least 8 years' post-qualification experience in which at least 4 years' relevant experience in a similar post and in a comparable capacity."</t>
  </si>
  <si>
    <t>Contract Systems Analyst (Bid Ref 53404-1)</t>
  </si>
  <si>
    <t>"(T26) To work in the Helpdesk Support Team for administration, maintenance of Judiciary websites, programming and administration of Lotus Notes database, and managing service requests, incident and problem resolution for the Judiciary."</t>
  </si>
  <si>
    <t>"- Serve a contract assignment under InfoTech's headcount, full-time second to serve the Judiciary; ;The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required.;;The Judiciary has implemented more than 50 information systems to support the daily operations. These information systems cover in-house applications for different court levels, office automation utilities such as e-mail, Internet access, websites as well as government wide applications (such as e-Leave, e-Payroll, Departmental Portal, etc.).;;A Contract Systems Analyst is required for taking up the tasks of updating the Judiciary websites, programming of Lotus Notes database and supervising the IT assistants working in the Helpdesk Support Team. ;"</t>
  </si>
  <si>
    <t>"The successful candidate will assist Helpdesk Support Manager in leading a team for provision of technical support services to users in the Judiciary including those VIP users, users of Video Conference Systems and users of mobile device. He/She will work with the Helpdesk Support Manager in monitoring the job assignment of the Senior IT Assistants/IT Assistants in the Team for handling end user queries, problem investigations, requests and deployment of IT facilities, and technical and installation support. The Helpdesk Support Team will also be responsible for inventory control of user equipment and disposal of obsolete equipment.;;The successful candidate is required to work in line with the business hours of the Judiciary including Saturdays, and may need to work outside office hours as and when required. ;Technical Skills: ;. At least 4 years' experience in Confidential Mail System (CMS); ;. At least 4 years' experience in Domino and Lotus Script (DLS); ;. At least 4 years' experience in HTML version before HTML5 (HTM); ;. At least 4 years' experience in Lotus Notes Mail Admin. &amp; Technical Support (LNM); ;. 4 years' experience in Chinese Computing Standards, eg.HKSCS,Big5,Unicode (CCS) is an advantage; ;. 4 years' experience in Web Services (WSV) is an advantage; ;. 2 years' experience in Windows 7/8/10 (W10) is an advantage. ;Non-technical Skills: ;. At least 5 years' experience in work with the Government (GOV); ;. At least 5 years' experience in the management and support of Government systems and services (GSS); ;. At least 5 years' experience in helpdesk call handling (HDT); ;. At least 5 years' experience in IT Service Management (SMG); ;. Good coordination skills is an advantage; ;. 4 years' experience in people management (PMG) is an advantage; ;. 4 years' experience in Government procurement/disposal procedures (GPD) is an advantage. ;- Bachelor's degree/Higher Diploma in Computer Science, IT or equivalent; ;- At least 4 years' post-qualification experience in which at least 2 years' relevant experience in a similar post and in a comparable capacity."</t>
  </si>
  <si>
    <t>Contract Systems Analyst (Bid Ref 53424-1)</t>
  </si>
  <si>
    <t>"(T26) To monitor and lead IT team for outsourced project in DH"</t>
  </si>
  <si>
    <t>"- Serve a contract assignment under InfoTech's headcount, full-time second to serve the DH; ;(a) Monitor the development, testing, deployment and maintenance services provided by the contractors; ;(b) Workout and review the System Architecture and Infrastructure design with the Contractor Team; ;(c) Coordinate with GCIS and prepare the required documents for GCIS project registration, project environments setup, testing and project rollout; ;(d) Prepare tender specification and assess technical proposals for the procurement of contractor service, hosting service, mobile services, SRAA, PIA, hardware and software items; ;(e) Liaise with FPU and Finance Unit on e-payment related issues; ;(f) Liaise and coordinate with TACO teams on system interfaces; ;(g) Assist Contractor in setting up, testing and rollout the project on GCIS; ;(h) Verify the rectification work delivered by Contractors according to the SRAA and PIA reports; ;(i) Review and ensure all deliverables from the contractor comply with relevant government standards and guidelines; ;(j) Coordinate, participate in and assist user to conduct UAT, training and DR drill; and ;(k) Any other task assigned by DH. ;"</t>
  </si>
  <si>
    <t>"1. Familiar with government IT standards and methodologies, and have an experience in working with or in the HKSAR government departments/bureaux; ;2. Experience in system design, analysis, implementation, testing and rollout of web-based or mobile app system; ;3. Prior experience in conducting PIA and SRA&amp;A is preferred; ;4. Prior experience in managing outsourced contractor is an advantage; ;5. Proficiency in written English and communication skills; ;6. Strong analytical and problem solving skills; and ;7. Responsible, independent and able to work under pressure. ;Technical Skills: ;. At least 6 years' experience in System Implementation and Maintenance/Support (SIM); ;. At least 4 years' experience in IT Planning (ITP); ;. At least 4 years' experience in Security Risk Assessment and Audit (SAA); ;. 2 years' experience in SSADM (SDM) is an advantage. ;Non-technical Skills: ;. At least 5 years' experience in IT procurement (PRO); ;. At least 4 years' experience in work with the Government (GOV); ;. At least 3 years' experience in Clinical Related Information System (CRS); ;. 4 years' experience in the management and support of Government systems and services (GSS) is an advantage; ;. 4 years' experience in vendor management (VMG) is an advantage. ;- Bachelor's degree/Higher Diploma in Computer Science, IT or equivalent; ;- At least 4 years' post-qualification experience in which at least 1 year's relevant experience in a similar post and in a comparable capacity."</t>
  </si>
  <si>
    <t>Contract Systems Analyst (Bid Ref 53210-1)</t>
  </si>
  <si>
    <t>"- Serve a contract assignment under InfoTech's headcount, full-time second to serve the WFSFAA-SFO; ;i. The staff is required to conduct requirement analysis, system design, programming, testing and on-going maintenance of software applications in SFO, WFSFAA including but not limited to the below:;- To conduct the impact analysis and resource estimation of the users Enhancement, Ad hoc and Database Amendment request related to Repayment module;- To arrange the implementation of Enhancement, Ad hoc and Database Amendment request, including programming, testing, quality review and/or documentation update related to Repayment module;- To arrange system integration test, performance test, User Acceptance Testing (UAT) and production release related to Repayment module;- To support the preparation of management / statistical reports which involve complex queries (e.g. PL/SQL), various reporting tools (e.g. JasperReports, Microsoft Excel, Apache POI) as well as data visualization tools;- To provide on going maintenance and enhancement of repayment schedule generation, interest calculation, e-Link interface, adhoc demand note generation and repayment deferment module;ii. The staff is required to provide technical advice / support to the end-users and management ;"</t>
  </si>
  <si>
    <t>"- The candidate is required to possess:;i. At least 5 year's application development experience in Java EE Programming using EJB/JSF/JPA, REST, PL/SQL, with Oracle/MySQL as RDBMS and JBoss/Glassfish as Application Server on Linux/Windows platform;;ii. At least 5 year's application development experience in JasperReports;;iii. Experiences in feasibility/technical studies, system analysis and design, application development, documentation and maintenance;;iv. Knowledge of the latest Web Technology;- The candidate is required to be responsible, self-motivated and have good inter-personal and analytical Skills ;Technical Skills: ;. At least 3 years' experience in Java Application Framework (e.g. Struts (Apache)) (JAF); ;. At least 3 years' experience in JAVA Programming (JAV); ;. At least 3 years' experience in J2EE Development (JDE); ;. At least 3 years' experience in SQL*PLUS/PL/SQL/PRO*C (OPL); ;. 5 years' experience in XML (XML) is an advantage; ;. 3 years' experience in Oracle RDBMS (ODB) is an advantage; ;. 1 year's experience in Unix/Linux Shell Scripting (ULS) is an advantage; ;. 1 year's experience in UNIX (UNX) is an advantage; ;. 1 year's experience in JavaServer Faces (JSF) (JSF) is an advantage; ;. 1 year's experience in JavaScript Programming (JAP) is an advantage; ;. 1 year's experience in JBoss Application Server (JAS) is an advantage; ;. 1 year's experience in Apache Web Server (AWS) is an advantage; ;. 1 year's experience in Chinese Processing (CHI) is an advantage; ;. 1 year's experience in Enterprise Java Beans Development (EJB) is an advantage. ;Non-technical Skill: ;. At least 1 year's experience in work with the Government (GOV). ;- Bachelor's degree/Higher Diploma in Computer Science, IT or equivalent; ;- At least 5 years' post-qualification experience in which at least 3 years' relevant experience in a similar post and in a comparable capacity."</t>
  </si>
  <si>
    <t>Contract Senior Systems Analyst (Bid Ref 53352-1)</t>
  </si>
  <si>
    <t>8/F Civil Engineering and Development Building, 101 Princess Margaret Road, Kowloon, Hong Kong</t>
  </si>
  <si>
    <t>"(T26) The CSSA will be engaged to support the Landslide Information System (LIS) enhancement and integration with the Common Operational Picture (COP) system under the Landslip Prevention and Mitigation Programme (LPMitP). The enhancement will improve operational and cost efficiency, emergency coordination, and decision-making. ; ;The CSSA will lead the technical aspects of the LIS-COP integration, covering system analysis, design, development, testing, and implementation. The role also involves ensuring compliance with government IT standards and security requirements while delivering a robust and scalable system architecture."</t>
  </si>
  <si>
    <t>"- Serve a contract assignment under InfoTech's headcount, full-time second to serve the CEDD; ;The Contract Senior Systems Analyst (CSSA) is required to: ;- Lead and manage the enhancement of the LIS to integrate with the COP system for improved emergency management and decision-making. ;- Collect and analyze user requirements, translating them into detailed system specifications and technical designs. ;- Design and develop scalable, secure, and robust system architectures for the LIS-COP integration. ;- Oversee the integration of LIS with COP, ensuring seamless data sharing and compatibility between systems. ;- Conduct performance optimization, system testing, and debugging to ensure a reliable system. ;- Prepare and maintain comprehensive technical documentation, including user manuals, operation guides, and system specifications. ;- Ensure compliance with government IT standards, data security policies, and system governance guidelines. ;- Coordinate with internal and external stakeholders, including users, IT teams, and vendors, to ensure timely delivery of project milestones. ;- Provide ongoing support for system maintenance, including troubleshooting, bug fixes, and future enhancements. ;- Conduct security risk assessments and implement necessary measures to mitigate vulnerabilities. ;- Train end-users and provide technical support for the LIS-COP system. ;- Manage project progress, risks, and resources, ensuring deliverables are met within scope, schedule, and budget. ;"</t>
  </si>
  <si>
    <t>"The applicant must have: ;- a degree in Computer Science, Information Technology or equivalent, awarded by a university in Hong Kong or by an overseas education institution; ;- at least 12 years post-qualification experience in IT applications development and maintenance with 5 year experience in project coordination; ;- at least 12 years practical experience in web application development, system integration with enterprise database, implementation and maintenance support for application systems; ;- at least 10 years development experience in JavaScript, JQuery, Java, XML, HTML5, CSS3, Spring Frameworks, Hibernate, Tomcat, MSSQL, Windows Server; ;- hands-on experience in Typescript, React JS and AngularJS is preferable; and ;- preferred to have at least 5 years practical experience in configuration, operation, secure and maintenance of Cloud platform ;- preferred to have at least 5 years project management experience. Member of PMP would be preferred ;Technical Skills: ;. At least 12 years' experience in Infrastructure (INF); ;. At least 12 years' experience in J2EE Development (JDE); ;. At least 12 years' experience in Structured Query Language (SQL); ;. At least 12 years' experience in Web Programming (WEB); ;. At least 10 years' experience in Mobile / Wireless Communication (MWC). ;Non-technical Skills: ;. At least 5 years' experience in Business Process Modeling (BPM); ;. At least 5 years' experience in work with the Government (GOV); ;. At least 5 years' experience in project management (PRM); ;. At least 5 years' experience in vendor management (VMG). ;- Bachelor's degree/Higher Diploma in Computer Science, IT or equivalent; ;- At least 12 years' post-qualification experience in which at least 7 years' relevant experience in a similar post and in a comparable capacity."</t>
  </si>
  <si>
    <t>Contract Systems Analyst (Bid Ref 53037-1)</t>
  </si>
  <si>
    <t>"- Serve a contract assignment under InfoTech's headcount, full-time second to serve the BD; ;i. Conduct the duties to assist the ESH Team for new computer project(s) assigned by the BD.;ii. Assist to plan and control all phases of the computer project(s) including, but not limited to, systems analysis and design, procurement and installation of computer systems, system implementation, privacy impact assessment, system nursing and maintenance.;iii. Provide maintenance support for the production system.;iv. Provide technical advice to management, user or community as appropriate.;v. Assist supervisors in managing outsourcing services including quality assurance of deliverables and service acceptance.;vi. Perform other IT-related duties as instructed by BD. ;"</t>
  </si>
  <si>
    <t>"i) At least 8 years' post-qualification information technology experience of which 3 year must be in a similar post and in a comparable capacity.;ii) At least 5 years' experience of implementing and maintaining systems.;iii) At least 3 years' experience of document flow/workflow management system.;iv) At least 3 years' experience of web services, hosting, design and maintenance.;v) At least 3 years' work experience with/in the Government.;vi) At least 2 years' experience in IT service / outsourcing management.;vii) Have solid experience in system implementation in Government Cloud Infrastructure Services (GCIS).;viii) Have experience in using DevOps tools such as as Azure DevOps.;ix) Have strong verbal and written communication skills in both English and Chinese.;x) Have good presentation skills.;xi) Have experience in system implementation for providing public services/website involving electronic submission and/or online payment is an advantage.;xii) Have participated in IT project(s) that involves the use of new technologies and development/deployment methodologies such as agile software development approach, cloud native application architecture design, containerization, APIs integration is an advantage.;xiii) Have experience in system implementation for mobile application on iOS and Android is an advantage.;xiv) Any bids that fail to meet the above requirements and the mandatory requirements or the proposed candidate(s) cannot report duty on or before 1 April 2025 would not be considered. ;Technical Skills: ;. At least 5 years' experience in System Implementation and Maintenance/Support (SIM); ;. At least 3 years' experience in Web Hosting, Design and Maintenance (WED); ;. At least 3 years' experience in Web Services (WSV); ;. At least 3 years' experience in Document Flow/Workflow Management System (DOC); ;. 3 years' experience in Structured Query Language (SQL) is an advantage; ;. 3 years' experience in business intelligence/data mining (BDM) is an advantage; ;. 2 years' experience in Experience in C# programming (C#P) is an advantage; ;. 2 years' experience in Data Architecture (DAR) is an advantage. ;Non-technical Skills: ;. At least 3 years' experience in work with the Government (GOV); ;. At least 2 years' experience in IT service/outsourcing management (OUT); ;. 2 years' experience in vendor management (VMG) is an advantage; ;. 2 years' experience in managing Government IT standards (ITG) is an advantage; ;. 1 year's experience in Government procurement/disposal procedures (GPD) is an advantage. ;- Bachelor's degree/Higher Diploma in Computer Science, IT or equivalent; ;- At least 8 years' post-qualification experience in which at least 3 years' relevant experience in a similar post and in a comparable capacity."</t>
  </si>
  <si>
    <t>Contract Systems Analyst (Bid Ref 53379-1)</t>
  </si>
  <si>
    <t>"- Serve a contract assignment under InfoTech's headcount, full-time second to serve the Judiciary; ;The Judiciary has, since 1996, used the DARTS System, a digitised audio recording system, to record all proceedings in some 200 courtrooms and produce transcripts from these recordings. Outsourcing contractors are engaged to operate and maintain the System.;;The successful candidate is responsible for providing daily support of court operation on the DARTS System for the Judiciary, including its daily IT services, IT security management and infrastructure management, as well as any associated projects arisen from new court levels and new service initiatives.;;He/She will be responsible for providing support mainly on most of the magistraties courts, Labour Tribunal and Lands Tribunal of the Judiciary but would also on any court level as assigned from time to time by the Judiciary. ;"</t>
  </si>
  <si>
    <t>"The successful candidate will be able:;a. To provide technical support to the DARTS System, courtroom facilities, technologies and operations, and digital audio/visual equipment;;b. To monitor DARTS Contractor's performance; ;c. To maintain the IT infrastructure for the DARTS System;;d. To support the site preparation activities for the new premises of the Judiciary in the aspect of ICT infrastructure and facilities;;e. To coordinate and manage various new implementations with different parties and service providers;;f. To conduct market research and evaluate new technologies and solutions, and provide technical analysis on the adoption of new systems and integration to the existing systems; and;g. To carry out other duties as assigned by the supervisor.;;The successful candidate is required to work in line with the business hours of the Judiciary, and may need to work outside office hours as and when required. Travelling among Judiciary premises may be needed to discharge the duties in different locations. ;Technical Skills: ;. At least 4 years' experience in Infrastructure (INF); ;. At least 4 years' experience in Network &amp; System Management (NSM); ;. 4 years' experience in Networking (NET) is an advantage; ;. 3 years' experience in IT Operational Management (OPM) is an advantage; ;. 3 years' experience in IT Security (ITS) is an advantage; ;. 3 years' experience in Metro Ethernet (MET) is an advantage; ;. 3 years' experience in Network Design (NDN) is an advantage. ;Non-technical Skills: ;. Good coordination skills is a must; ;. At least 4 years' experience in work with the Government (GOV); ;. At least 4 years' experience in quality assurance (QAS); ;. At least 4 years' experience in site preparation (SPE); ;. At least 3 years' experience in tender preparation and administration (TPA); ;. At least 3 years' experience in managing Government IT standards (ITG); ;. 2 years' experience in managing Government projects (MGP) is an advantage; ;. Good written English is an advantage; ;. 2 years' experience in IT service/outsourcing management (OUT) is an advantage. ;- Bachelor's degree/Higher Diploma in Computer Science, IT or equivalent; ;- At least 4 years' post-qualification experience in which at least 1 year's relevant experience in a similar post and in a comparable capacity."</t>
  </si>
  <si>
    <t>Contract Senior Systems Analyst (Bid Ref 53138-1)</t>
  </si>
  <si>
    <t>"- Serve a contract assignment under InfoTech's headcount, full-time second to serve the HD; ;- To assist Project Manager on project planning, resources control, vendor management, processes review for system development, enhancement, maintenance and support for various systems;;- To provide IT support for Strategy division ;"</t>
  </si>
  <si>
    <t>"- Minimum 8 years of IT working experience with at least 5 years as Systems Analyst or similar capacity;;- Experience in leading a small group of developers;;- Hands on experience in SQL and PL/SQL programming using Oracle;;- Proficient in application development and maintenance;;- Strong analytical skills and experienced in all stages of system development life cycle;;- Solid experience in vendor management for maintenance projects;;- Able to work independently and communicate well with all stakeholders; and;- Work experience in government department is preferred. ;Technical Skills: ;. At least 4 years' experience in IT Application Development and Management (ADM); ;. At least 4 years' experience in J2EE Development (JDE); ;. At least 4 years' experience in Oracle RDBMS (ODB); ;. At least 4 years' experience in SQL*PLUS/PL/SQL/PRO*C (OPL); ;. At least 4 years' experience in PRINCE (PRE). ;Non-technical Skills: ;. At least 4 years' experience in vendor management (VMG); ;. 2 years' experience in work with the Government (GOV) is an advantage. ;- Bachelor's degree/Higher Diploma in Computer Science, IT or equivalent; ;- At least 8 years' post-qualification experience in which at least 5 years' relevant experience in a similar post and in a comparable capacity."</t>
  </si>
  <si>
    <t>Contract Systems Analyst (Bid Ref 53355-1)</t>
  </si>
  <si>
    <t>"- Serve a contract assignment under InfoTech's headcount, full-time second to serve the WFSFAAWFAO; ;1. To conduct impact analysis on reported application problems and enhancement items, implementation and maintenance of web-based application on cloud platform;;2. To review and update system documentation;;3. To monitor the work performance of programmers;;4. To conduct quality assurance of project deliverables; and;5. To carry out other duties as assigned by the supervisor. ;"</t>
  </si>
  <si>
    <t>"1. Must have solid implementation experience in Java web-based application development using Java application frameworks including ZK, Spring and Hibernate;;2. Must possess sound technical knowledge in Oracle 19c or above database;;3. Must have work experience in development of Java web-based application riding on cloud platform;;4. Must have at least two years of work experience in the Government;;5. Experience in supporting Oracle database management for web-based application adopting Java EE application architecture is desirable;;6. Work experience in implementation and maintenance of IT system related to Government financial assistance scheme is an advantage;;7. Should be a team-player with good communication and interpersonal skills;;8. Should have strong sense of analytical and problem solving skills; and;9. Should be hard-working and self-motivated with positive attitude. ;Technical Skills: ;. At least 6 years' experience in Java Application Framework (e.g. Struts (Apache)) (JAF); ;. At least 6 years' experience in J2EE Development (JDE); ;. At least 4 years' experience in Oracle RDBMS (ODB); ;. At least 1.5 years' experience in Production Database Support (PDS). ;Non-technical Skill: ;. At least 2 years' experience in work with the Government (GOV). ;- Bachelor's degree/Higher Diploma in Computer Science, IT or equivalent; ;- At least 6 years' post-qualification experience in which at least 4 years' relevant experience in a similar post and in a comparable capacity."</t>
  </si>
  <si>
    <t>Contract Systems Analyst (Bid Ref 53407-1)</t>
  </si>
  <si>
    <t>Contract Systems Analyst (Bid Ref 53129-1)</t>
  </si>
  <si>
    <t>"(T26) 1. To provide enhancement and maintenance support of Computer Aided Telephone Interviewing System; and;2. To provide day-to-day maintenance and administration of the IT systems and its services"</t>
  </si>
  <si>
    <t>"- Serve a contract assignment under InfoTech's headcount, full-time second to serve the C&amp;SD; ;1. To assist in monitoring the systems/services and progress of application enhancement items and maintenance activities to ensure that these activities are completed according to the plans in meeting the requirements;;2. To team up with the in-house IT staff in managing various assignments, including but not limited to, collecting user requirements and making system design, performing development, testing/UAT support activities, as well as deploying system changes to production systems; ;3. Coordinate all relevant parties and vendors for service delivery, ensuring a smooth migration and rollout;;4. To follow up on recommendations advised by the Security Risk Assessment and Audit (SRAA) contractors;;5. To maintain, enhance and provide technical support for the Computer Aided Telephone Interviewing System;;6. To provide support services for web applications using Microsoft SQL Server, .Net, RESTful API, UNICOM data collection solution, JavaScript, etc.;;7. To provide technical advice for system enhancement and development;;8. To provide support for the telephony system; and;9. To undertake any other duties as directed by senior officers; ;"</t>
  </si>
  <si>
    <t>"1. The candidate shall have knowledge and possess at least five (5) years working experience in system design and development;;2. The candidate shall have knowledge and possess at least four (4) years working experience in administration, maintenance and support of statistical data collection system(s) and telephone interview system(s) with over 300 internal users and multiple number of sites; ;3. The candidates shall be aware that the job duties involve working in various site locations in Hong Kong to conduct the network support and work on weekends/public holidays during network maintenance periods;;4. The Candidates shall possess at least four (4) years solid working experience in system maintenance/development related to the following areas:;- Visual Studio .NET application programming;- Microsoft SQL Server database;- Web application development;- JavaScript;- HTML, Internet/Intranet, XML;- UNICOM Data Collection solution;5. Solid working experience in project management, vendor management, IT architecture design, business analysis is highly preferable;;6. Project experience in call centre, voice over IP, online questionnaire related projects and/or DevOps is highly preferable;;7. Good written English is a must;;8. Interview will be conducted in both Cantonese and English;;9. Written test may be required during the interview. ;Technical Skills: ;. At least 5 years' experience in MS ASP.NET (MSA); ;. At least 5 years' experience in IT Application Development and Management (ADM); ;. At least 4 years' experience in Web Programming (WEB); ;. At least 4 years' experience in Microsoft SQL Server (MSS); ;. At least 3 years' experience in Project Management Professional (PMP) (PMP); ;. At least 3 years' experience in JavaScript Programming (JAP); ;. 1 year's experience in VBA (VBA) is an advantage. ;Non-technical Skills: ;. At least 5 years' experience in work with the Government (GOV); ;. At least 5 years' experience in IT service/outsourcing management (OUT); ;. At least 3 years' experience in Government procurement/disposal procedures (GPD); ;. 2 years' experience in IT procurement (PRO) is an advantage. ;- Bachelor's degree/Higher Diploma in Computer Science, IT or equivalent; ;- At least 6 years' post-qualification experience in which at least 4 years' relevant experience in a similar post and in a comparable capacity."</t>
  </si>
  <si>
    <t>Contract Systems Analyst (Bid Ref 52357-1)</t>
  </si>
  <si>
    <t>"- Serve a contract assignment under InfoTech's headcount, full-time second to serve the HHB; ;Main Duties and Responsibilities: ;1. To provide support for the on-going maintenance and enhancement of the eHealth website including contract administration; ;2. To support and monitor hosting services under Government Public Cloud Services for Healthcare Provider (HCP) search function at eHealth website; ;3. To provide support in the provision of chatbot functions; ;4. To support the hosting service arrangement under DPO Central Internet Service for eHealth website; ;5. To support the administration of Internet domain names under Team 6; ;6. To provide support for other thematic websites under Team 6 such as eHRSS bulletin, publishing HCP list regularly to the Public Sector Information Portal as well as website for eHR Service Provider; and ;7. To provide technical support for eHealth+ development. ;"</t>
  </si>
  <si>
    <t>"It is required to have professional knowledge and solid experience in infrastructure setup and IT operational management of large-scale application, working experience with Government's projects and good English &amp; Chinese communication and writing skills. ;Technical Skills: ;. At least 3 years' experience in IT Application Development and Management (ADM); ;. At least 3 years' experience in Website Administration (WEA); ;. At least 2 years' experience in Internet/ Intranet (INT). ;Non-technical Skills: ;. At least 2 years' experience in work with the Government (GOV); ;. At least 2 years' experience in IT procurement (PRO). ;- Bachelor's degree/Higher Diploma in Computer Science, IT or equivalent; ;- At least 4 years' post-qualification experience in which at least 1 year's relevant experience in a similar post and in a comparable capacity."</t>
  </si>
  <si>
    <t>Contract Systems Analyst (Bid Ref 52546-1)</t>
  </si>
  <si>
    <t>"(T26) Ongoing system administration, training, helpdesk, technical advice and maintenance support for various computer systems of C&amp;ED including the Road Cargo System (ROCARS) and the Automatic Vehicle Clearance Support System (AVCSS)."</t>
  </si>
  <si>
    <t>"- Serve a contract assignment under InfoTech's headcount, full-time second to serve the C&amp;ED; ;- Provide in-house professional advice on electrical, electronic and information technology matters for ROCARS / AVCSS;;- Evaluate and provide professional advice on video analytics solution and AI based video analytics solution for integration into various systems.;- Coordinate with EMSD in maintenance, enhancement, incident and project;;- Supervise frontline electronic technical staff and contractors;;- Assist supervisor(s) in feasibility study, investigation, analysis, report writing, design, installation,;operation, inspection, testing and commissioning, maintenance and repair in relation to electronics equipment and systems, computer control and information &amp; communications technology equipment and system; ;- Assist supervisor(s) in procurement, assessment, project management and contract management;;- Assist supervisor(s) in handling incidents and providing prompt follow-up actions;;- Assist supervisor(s) in reviewing and revising all relevant guidelines and procedures when required;;- Conduct research on electrical and electronic devices, IT product / solution, and new technology, such as video analytics / artificial intelligence / deep learning;;- Prepare requirement specifications for procurement of necessary hardware, software and services for ROCARS / AVCSS;;- Prepare training materials and user manuals;;- Coordinate with users in defining the function requirements and conduct UAT testing;;- Conduct training to users;;- Provide administrative and logistics support;;- Provide technical advice and support to other developed / new computer systems as and when required.;- To perform any other works/tasks as assigned by the supervisor related to the post. ;"</t>
  </si>
  <si>
    <t>"- At least 4-year working experience related to IT system administration; experience in electrical and electronics system management and/ or in the Government will be an advantage;;- At least 3-year relevant experience in management of server equipment, database system, network equipment and system applications;;- At least 2-year working experience related to video analytics, deep learning or AI-based video analytics solution;;- At least 1-year relevant experience in organizing user acceptance test, user training on system applications and/ or disaster recovery drill; ;- Relevant experience in IT business analysis will be an absolute advantage;;- Carry out duty outside office hours as and when required, 7x24 on-call production supports and work at C&amp;ED remote offices scattered over the territory such as airport and control points; and;- Integrity record check for the candidate is required and the candidate shall be requested to sign a consent during the recruitment interview.;- Shall comply with all government-wide and C&amp;ED departmental circulars for staff administration and code of conduct. ;Technical Skills: ;. At least 3 years' experience in Microsoft SQL Server (MSS); ;. At least 3 years' experience in Network &amp; System Management (NSM); ;. At least 3 years' experience in System Implementation and Maintenance/Support (SIM); ;. At least 3 years' experience in Windows Server 2008/2012 (W12); ;. 2 years' experience in business intelligence/data mining (BDM) is an advantage. ;Non-technical Skills: ;. At least 2 years' experience in contract administration (CON); ;. At least 2 years' experience in IT service/outsourcing management (OUT); ;. At least 2 years' experience in IT procurement (PRO); ;. At least 2 years' experience in vendor management (VMG). ;- Bachelor's degree/Higher Diploma in Computer Science, IT or equivalent; ;- At least 4 years' post-qualification experience in which at least 3 years' relevant experience in a similar post and in a comparable capacity."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</si>
</sst>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2"/>
      <color theme="1"/>
      <name val="新細明體"/>
      <family val="2"/>
      <charset val="136"/>
      <scheme val="minor"/>
    </font>
    <font>
      <sz val="12"/>
      <color theme="1"/>
      <name val="新細明體"/>
      <family val="2"/>
      <charset val="136"/>
      <scheme val="minor"/>
    </font>
    <font>
      <sz val="18"/>
      <color theme="3"/>
      <name val="新細明體"/>
      <family val="2"/>
      <charset val="136"/>
      <scheme val="major"/>
    </font>
    <font>
      <b/>
      <sz val="15"/>
      <color theme="3"/>
      <name val="新細明體"/>
      <family val="2"/>
      <charset val="136"/>
      <scheme val="minor"/>
    </font>
    <font>
      <b/>
      <sz val="13"/>
      <color theme="3"/>
      <name val="新細明體"/>
      <family val="2"/>
      <charset val="136"/>
      <scheme val="minor"/>
    </font>
    <font>
      <b/>
      <sz val="11"/>
      <color theme="3"/>
      <name val="新細明體"/>
      <family val="2"/>
      <charset val="136"/>
      <scheme val="minor"/>
    </font>
    <font>
      <sz val="12"/>
      <color rgb="FF006100"/>
      <name val="新細明體"/>
      <family val="2"/>
      <charset val="136"/>
      <scheme val="minor"/>
    </font>
    <font>
      <sz val="12"/>
      <color rgb="FF9C0006"/>
      <name val="新細明體"/>
      <family val="2"/>
      <charset val="136"/>
      <scheme val="minor"/>
    </font>
    <font>
      <sz val="12"/>
      <color rgb="FF9C6500"/>
      <name val="新細明體"/>
      <family val="2"/>
      <charset val="136"/>
      <scheme val="minor"/>
    </font>
    <font>
      <sz val="12"/>
      <color rgb="FF3F3F76"/>
      <name val="新細明體"/>
      <family val="2"/>
      <charset val="136"/>
      <scheme val="minor"/>
    </font>
    <font>
      <b/>
      <sz val="12"/>
      <color rgb="FF3F3F3F"/>
      <name val="新細明體"/>
      <family val="2"/>
      <charset val="136"/>
      <scheme val="minor"/>
    </font>
    <font>
      <b/>
      <sz val="12"/>
      <color rgb="FFFA7D00"/>
      <name val="新細明體"/>
      <family val="2"/>
      <charset val="136"/>
      <scheme val="minor"/>
    </font>
    <font>
      <sz val="12"/>
      <color rgb="FFFA7D00"/>
      <name val="新細明體"/>
      <family val="2"/>
      <charset val="136"/>
      <scheme val="minor"/>
    </font>
    <font>
      <b/>
      <sz val="12"/>
      <color theme="0"/>
      <name val="新細明體"/>
      <family val="2"/>
      <charset val="136"/>
      <scheme val="minor"/>
    </font>
    <font>
      <sz val="12"/>
      <color rgb="FFFF0000"/>
      <name val="新細明體"/>
      <family val="2"/>
      <charset val="136"/>
      <scheme val="minor"/>
    </font>
    <font>
      <i/>
      <sz val="12"/>
      <color rgb="FF7F7F7F"/>
      <name val="新細明體"/>
      <family val="2"/>
      <charset val="136"/>
      <scheme val="minor"/>
    </font>
    <font>
      <b/>
      <sz val="12"/>
      <color theme="1"/>
      <name val="新細明體"/>
      <family val="2"/>
      <charset val="136"/>
      <scheme val="minor"/>
    </font>
    <font>
      <sz val="12"/>
      <color theme="0"/>
      <name val="新細明體"/>
      <family val="2"/>
      <charset val="136"/>
      <scheme val="minor"/>
    </font>
    <font>
      <sz val="9"/>
      <name val="新細明體"/>
      <family val="2"/>
      <charset val="136"/>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2">
    <xf numFmtId="0" fontId="0" fillId="0" borderId="0" xfId="0">
      <alignment vertical="center"/>
    </xf>
    <xf numFmtId="15" fontId="0" fillId="0" borderId="0" xfId="0" applyNumberFormat="1">
      <alignment vertical="center"/>
    </xf>
  </cellXfs>
  <cellStyles count="42">
    <cellStyle name="20% - 輔色1" xfId="19" builtinId="30" customBuiltin="1"/>
    <cellStyle name="20% - 輔色2" xfId="23" builtinId="34" customBuiltin="1"/>
    <cellStyle name="20% - 輔色3" xfId="27" builtinId="38" customBuiltin="1"/>
    <cellStyle name="20% - 輔色4" xfId="31" builtinId="42" customBuiltin="1"/>
    <cellStyle name="20% - 輔色5" xfId="35" builtinId="46" customBuiltin="1"/>
    <cellStyle name="20% - 輔色6" xfId="39" builtinId="50" customBuiltin="1"/>
    <cellStyle name="40% - 輔色1" xfId="20" builtinId="31" customBuiltin="1"/>
    <cellStyle name="40% - 輔色2" xfId="24" builtinId="35" customBuiltin="1"/>
    <cellStyle name="40% - 輔色3" xfId="28" builtinId="39" customBuiltin="1"/>
    <cellStyle name="40% - 輔色4" xfId="32" builtinId="43" customBuiltin="1"/>
    <cellStyle name="40% - 輔色5" xfId="36" builtinId="47" customBuiltin="1"/>
    <cellStyle name="40% - 輔色6" xfId="40" builtinId="51" customBuiltin="1"/>
    <cellStyle name="60% - 輔色1" xfId="21" builtinId="32" customBuiltin="1"/>
    <cellStyle name="60% - 輔色2" xfId="25" builtinId="36" customBuiltin="1"/>
    <cellStyle name="60% - 輔色3" xfId="29" builtinId="40" customBuiltin="1"/>
    <cellStyle name="60% - 輔色4" xfId="33" builtinId="44" customBuiltin="1"/>
    <cellStyle name="60% - 輔色5" xfId="37" builtinId="48" customBuiltin="1"/>
    <cellStyle name="60% - 輔色6" xfId="41" builtinId="52" customBuiltin="1"/>
    <cellStyle name="一般" xfId="0" builtinId="0"/>
    <cellStyle name="中等" xfId="8" builtinId="28" customBuiltin="1"/>
    <cellStyle name="合計" xfId="17" builtinId="25" customBuiltin="1"/>
    <cellStyle name="好" xfId="6" builtinId="26" customBuiltin="1"/>
    <cellStyle name="計算方式" xfId="11" builtinId="22" customBuiltin="1"/>
    <cellStyle name="連結的儲存格" xfId="12" builtinId="24" customBuiltin="1"/>
    <cellStyle name="備註" xfId="15" builtinId="10" customBuiltin="1"/>
    <cellStyle name="說明文字" xfId="16" builtinId="53" customBuiltin="1"/>
    <cellStyle name="輔色1" xfId="18" builtinId="29" customBuiltin="1"/>
    <cellStyle name="輔色2" xfId="22" builtinId="33" customBuiltin="1"/>
    <cellStyle name="輔色3" xfId="26" builtinId="37" customBuiltin="1"/>
    <cellStyle name="輔色4" xfId="30" builtinId="41" customBuiltin="1"/>
    <cellStyle name="輔色5" xfId="34" builtinId="45" customBuiltin="1"/>
    <cellStyle name="輔色6" xfId="38" builtinId="49" customBuiltin="1"/>
    <cellStyle name="標題" xfId="1" builtinId="15" customBuiltin="1"/>
    <cellStyle name="標題 1" xfId="2" builtinId="16" customBuiltin="1"/>
    <cellStyle name="標題 2" xfId="3" builtinId="17" customBuiltin="1"/>
    <cellStyle name="標題 3" xfId="4" builtinId="18" customBuiltin="1"/>
    <cellStyle name="標題 4" xfId="5" builtinId="19" customBuiltin="1"/>
    <cellStyle name="輸入" xfId="9" builtinId="20" customBuiltin="1"/>
    <cellStyle name="輸出" xfId="10" builtinId="21" customBuiltin="1"/>
    <cellStyle name="檢查儲存格" xfId="13" builtinId="23" customBuiltin="1"/>
    <cellStyle name="壞" xfId="7" builtinId="27" customBuiltin="1"/>
    <cellStyle name="警告文字"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15"/>
  <sheetViews>
    <sheetView tabSelected="1" workbookViewId="0"/>
  </sheetViews>
  <sheetFormatPr defaultRowHeight="16.5" x14ac:dyDescent="0.25"/>
  <sheetData>
    <row r="1" spans="1:2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25">
      <c r="A2">
        <v>31554</v>
      </c>
      <c r="B2" t="s">
        <v>21</v>
      </c>
      <c r="C2">
        <v>1</v>
      </c>
      <c r="D2" t="s">
        <v>22</v>
      </c>
      <c r="E2" t="s">
        <v>23</v>
      </c>
      <c r="F2" s="1">
        <v>45708</v>
      </c>
      <c r="G2" t="s">
        <v>24</v>
      </c>
      <c r="H2" t="s">
        <v>25</v>
      </c>
      <c r="I2" t="s">
        <v>26</v>
      </c>
      <c r="J2" t="s">
        <v>27</v>
      </c>
      <c r="K2" t="s">
        <v>28</v>
      </c>
      <c r="L2" t="s">
        <v>29</v>
      </c>
      <c r="M2" t="s">
        <v>30</v>
      </c>
      <c r="N2">
        <v>6</v>
      </c>
      <c r="O2">
        <v>3</v>
      </c>
      <c r="P2" t="s">
        <v>31</v>
      </c>
      <c r="Q2" t="s">
        <v>32</v>
      </c>
      <c r="R2" s="1">
        <v>45694</v>
      </c>
      <c r="S2" t="s">
        <v>33</v>
      </c>
      <c r="T2" t="s">
        <v>34</v>
      </c>
      <c r="U2" t="str">
        <f>HYPERLINK("https://www.infotech.com.hk/itjs/job/fe-view.do?method=feView&amp;jjKey=31554")</f>
        <v>https://www.infotech.com.hk/itjs/job/fe-view.do?method=feView&amp;jjKey=31554</v>
      </c>
    </row>
    <row r="3" spans="1:21" x14ac:dyDescent="0.25">
      <c r="A3">
        <v>31723</v>
      </c>
      <c r="B3" t="s">
        <v>35</v>
      </c>
      <c r="C3">
        <v>1</v>
      </c>
      <c r="D3" t="s">
        <v>36</v>
      </c>
      <c r="E3" t="s">
        <v>23</v>
      </c>
      <c r="F3" s="1">
        <v>45709</v>
      </c>
      <c r="G3" t="s">
        <v>24</v>
      </c>
      <c r="H3" t="s">
        <v>25</v>
      </c>
      <c r="I3" t="s">
        <v>26</v>
      </c>
      <c r="J3" t="s">
        <v>37</v>
      </c>
      <c r="K3" t="s">
        <v>28</v>
      </c>
      <c r="L3" t="s">
        <v>38</v>
      </c>
      <c r="M3" t="s">
        <v>39</v>
      </c>
      <c r="N3">
        <v>4</v>
      </c>
      <c r="O3">
        <v>1</v>
      </c>
      <c r="P3" t="s">
        <v>40</v>
      </c>
      <c r="Q3" t="s">
        <v>32</v>
      </c>
      <c r="R3" s="1">
        <v>45695</v>
      </c>
      <c r="S3" t="s">
        <v>33</v>
      </c>
      <c r="T3" t="s">
        <v>34</v>
      </c>
      <c r="U3" t="str">
        <f>HYPERLINK("https://www.infotech.com.hk/itjs/job/fe-view.do?method=feView&amp;jjKey=31723")</f>
        <v>https://www.infotech.com.hk/itjs/job/fe-view.do?method=feView&amp;jjKey=31723</v>
      </c>
    </row>
    <row r="4" spans="1:21" x14ac:dyDescent="0.25">
      <c r="A4">
        <v>31345</v>
      </c>
      <c r="B4" t="s">
        <v>41</v>
      </c>
      <c r="C4">
        <v>1</v>
      </c>
      <c r="D4" t="s">
        <v>36</v>
      </c>
      <c r="E4" t="s">
        <v>23</v>
      </c>
      <c r="F4" s="1">
        <v>45719</v>
      </c>
      <c r="G4" t="s">
        <v>42</v>
      </c>
      <c r="H4" t="s">
        <v>25</v>
      </c>
      <c r="I4" t="s">
        <v>26</v>
      </c>
      <c r="J4" t="s">
        <v>43</v>
      </c>
      <c r="K4" t="s">
        <v>28</v>
      </c>
      <c r="L4" t="s">
        <v>44</v>
      </c>
      <c r="M4" t="s">
        <v>45</v>
      </c>
      <c r="N4">
        <v>4</v>
      </c>
      <c r="O4">
        <v>1</v>
      </c>
      <c r="P4" t="s">
        <v>46</v>
      </c>
      <c r="Q4" t="s">
        <v>32</v>
      </c>
      <c r="R4" s="1">
        <v>45705</v>
      </c>
      <c r="S4" t="s">
        <v>33</v>
      </c>
      <c r="T4" t="s">
        <v>34</v>
      </c>
      <c r="U4" t="str">
        <f>HYPERLINK("https://www.infotech.com.hk/itjs/job/fe-view.do?method=feView&amp;jjKey=31345")</f>
        <v>https://www.infotech.com.hk/itjs/job/fe-view.do?method=feView&amp;jjKey=31345</v>
      </c>
    </row>
    <row r="5" spans="1:21" x14ac:dyDescent="0.25">
      <c r="A5">
        <v>31687</v>
      </c>
      <c r="B5" t="s">
        <v>47</v>
      </c>
      <c r="C5">
        <v>1</v>
      </c>
      <c r="D5" t="s">
        <v>22</v>
      </c>
      <c r="E5" t="s">
        <v>23</v>
      </c>
      <c r="F5" s="1">
        <v>45709</v>
      </c>
      <c r="G5" t="s">
        <v>48</v>
      </c>
      <c r="H5" t="s">
        <v>25</v>
      </c>
      <c r="I5" t="s">
        <v>26</v>
      </c>
      <c r="J5" t="s">
        <v>49</v>
      </c>
      <c r="K5" t="s">
        <v>28</v>
      </c>
      <c r="L5" t="s">
        <v>50</v>
      </c>
      <c r="M5" t="s">
        <v>51</v>
      </c>
      <c r="N5">
        <v>8</v>
      </c>
      <c r="O5">
        <v>3</v>
      </c>
      <c r="P5" t="s">
        <v>52</v>
      </c>
      <c r="Q5" t="s">
        <v>32</v>
      </c>
      <c r="R5" s="1">
        <v>45695</v>
      </c>
      <c r="S5" t="s">
        <v>33</v>
      </c>
      <c r="T5" t="s">
        <v>34</v>
      </c>
      <c r="U5" t="str">
        <f>HYPERLINK("https://www.infotech.com.hk/itjs/job/fe-view.do?method=feView&amp;jjKey=31687")</f>
        <v>https://www.infotech.com.hk/itjs/job/fe-view.do?method=feView&amp;jjKey=31687</v>
      </c>
    </row>
    <row r="6" spans="1:21" x14ac:dyDescent="0.25">
      <c r="A6">
        <v>31532</v>
      </c>
      <c r="B6" t="s">
        <v>53</v>
      </c>
      <c r="C6">
        <v>1</v>
      </c>
      <c r="D6" t="s">
        <v>22</v>
      </c>
      <c r="E6" t="s">
        <v>23</v>
      </c>
      <c r="F6" s="1">
        <v>45708</v>
      </c>
      <c r="G6" t="s">
        <v>54</v>
      </c>
      <c r="H6" t="s">
        <v>25</v>
      </c>
      <c r="I6" t="s">
        <v>26</v>
      </c>
      <c r="J6" t="s">
        <v>55</v>
      </c>
      <c r="K6" t="s">
        <v>28</v>
      </c>
      <c r="L6" t="s">
        <v>56</v>
      </c>
      <c r="M6" t="s">
        <v>57</v>
      </c>
      <c r="N6">
        <v>5</v>
      </c>
      <c r="O6">
        <v>2</v>
      </c>
      <c r="P6" t="s">
        <v>58</v>
      </c>
      <c r="Q6" t="s">
        <v>32</v>
      </c>
      <c r="R6" s="1">
        <v>45694</v>
      </c>
      <c r="S6" t="s">
        <v>33</v>
      </c>
      <c r="T6" t="s">
        <v>34</v>
      </c>
      <c r="U6" t="str">
        <f>HYPERLINK("https://www.infotech.com.hk/itjs/job/fe-view.do?method=feView&amp;jjKey=31532")</f>
        <v>https://www.infotech.com.hk/itjs/job/fe-view.do?method=feView&amp;jjKey=31532</v>
      </c>
    </row>
    <row r="7" spans="1:21" x14ac:dyDescent="0.25">
      <c r="A7">
        <v>31866</v>
      </c>
      <c r="B7" t="s">
        <v>59</v>
      </c>
      <c r="C7">
        <v>1</v>
      </c>
      <c r="D7" t="s">
        <v>36</v>
      </c>
      <c r="E7" t="s">
        <v>23</v>
      </c>
      <c r="F7" s="1">
        <v>45712</v>
      </c>
      <c r="G7" t="s">
        <v>48</v>
      </c>
      <c r="H7" t="s">
        <v>25</v>
      </c>
      <c r="I7" t="s">
        <v>26</v>
      </c>
      <c r="J7" t="s">
        <v>60</v>
      </c>
      <c r="K7" t="s">
        <v>28</v>
      </c>
      <c r="L7" t="s">
        <v>61</v>
      </c>
      <c r="M7" t="s">
        <v>62</v>
      </c>
      <c r="N7">
        <v>5</v>
      </c>
      <c r="O7">
        <v>3</v>
      </c>
      <c r="P7" t="s">
        <v>63</v>
      </c>
      <c r="Q7" t="s">
        <v>32</v>
      </c>
      <c r="R7" s="1">
        <v>45698</v>
      </c>
      <c r="S7" t="s">
        <v>33</v>
      </c>
      <c r="T7" t="s">
        <v>34</v>
      </c>
      <c r="U7" t="str">
        <f>HYPERLINK("https://www.infotech.com.hk/itjs/job/fe-view.do?method=feView&amp;jjKey=31866")</f>
        <v>https://www.infotech.com.hk/itjs/job/fe-view.do?method=feView&amp;jjKey=31866</v>
      </c>
    </row>
    <row r="8" spans="1:21" x14ac:dyDescent="0.25">
      <c r="A8">
        <v>31847</v>
      </c>
      <c r="B8" t="s">
        <v>64</v>
      </c>
      <c r="C8">
        <v>1</v>
      </c>
      <c r="D8" t="s">
        <v>22</v>
      </c>
      <c r="E8" t="s">
        <v>23</v>
      </c>
      <c r="F8" s="1">
        <v>45712</v>
      </c>
      <c r="G8" t="s">
        <v>42</v>
      </c>
      <c r="H8" t="s">
        <v>25</v>
      </c>
      <c r="I8" t="s">
        <v>26</v>
      </c>
      <c r="J8" t="s">
        <v>65</v>
      </c>
      <c r="K8" t="s">
        <v>28</v>
      </c>
      <c r="L8" t="s">
        <v>66</v>
      </c>
      <c r="M8" t="s">
        <v>67</v>
      </c>
      <c r="N8">
        <v>6</v>
      </c>
      <c r="O8">
        <v>3</v>
      </c>
      <c r="P8" t="s">
        <v>68</v>
      </c>
      <c r="Q8" t="s">
        <v>32</v>
      </c>
      <c r="R8" s="1">
        <v>45698</v>
      </c>
      <c r="S8" t="s">
        <v>33</v>
      </c>
      <c r="T8" t="s">
        <v>34</v>
      </c>
      <c r="U8" t="str">
        <f>HYPERLINK("https://www.infotech.com.hk/itjs/job/fe-view.do?method=feView&amp;jjKey=31847")</f>
        <v>https://www.infotech.com.hk/itjs/job/fe-view.do?method=feView&amp;jjKey=31847</v>
      </c>
    </row>
    <row r="9" spans="1:21" x14ac:dyDescent="0.25">
      <c r="A9">
        <v>31658</v>
      </c>
      <c r="B9" t="s">
        <v>69</v>
      </c>
      <c r="C9">
        <v>1</v>
      </c>
      <c r="D9" t="s">
        <v>36</v>
      </c>
      <c r="E9" t="s">
        <v>23</v>
      </c>
      <c r="F9" s="1">
        <v>45709</v>
      </c>
      <c r="G9" t="s">
        <v>24</v>
      </c>
      <c r="H9" t="s">
        <v>25</v>
      </c>
      <c r="I9" t="s">
        <v>26</v>
      </c>
      <c r="J9" t="s">
        <v>70</v>
      </c>
      <c r="K9" t="s">
        <v>28</v>
      </c>
      <c r="L9" t="s">
        <v>71</v>
      </c>
      <c r="M9" t="s">
        <v>72</v>
      </c>
      <c r="N9">
        <v>7</v>
      </c>
      <c r="O9">
        <v>6</v>
      </c>
      <c r="P9" t="s">
        <v>73</v>
      </c>
      <c r="Q9" t="s">
        <v>32</v>
      </c>
      <c r="R9" s="1">
        <v>45695</v>
      </c>
      <c r="S9" t="s">
        <v>33</v>
      </c>
      <c r="T9" t="s">
        <v>34</v>
      </c>
      <c r="U9" t="str">
        <f>HYPERLINK("https://www.infotech.com.hk/itjs/job/fe-view.do?method=feView&amp;jjKey=31658")</f>
        <v>https://www.infotech.com.hk/itjs/job/fe-view.do?method=feView&amp;jjKey=31658</v>
      </c>
    </row>
    <row r="10" spans="1:21" x14ac:dyDescent="0.25">
      <c r="A10">
        <v>31970</v>
      </c>
      <c r="B10" t="s">
        <v>74</v>
      </c>
      <c r="C10">
        <v>1</v>
      </c>
      <c r="D10" t="s">
        <v>36</v>
      </c>
      <c r="E10" t="s">
        <v>23</v>
      </c>
      <c r="F10" s="1">
        <v>45714</v>
      </c>
      <c r="G10" t="s">
        <v>24</v>
      </c>
      <c r="H10" t="s">
        <v>25</v>
      </c>
      <c r="I10" t="s">
        <v>26</v>
      </c>
      <c r="J10" t="s">
        <v>75</v>
      </c>
      <c r="K10" t="s">
        <v>28</v>
      </c>
      <c r="L10" t="s">
        <v>76</v>
      </c>
      <c r="M10" t="s">
        <v>77</v>
      </c>
      <c r="N10">
        <v>4</v>
      </c>
      <c r="O10">
        <v>1</v>
      </c>
      <c r="P10" t="s">
        <v>78</v>
      </c>
      <c r="Q10" t="s">
        <v>32</v>
      </c>
      <c r="R10" s="1">
        <v>45700</v>
      </c>
      <c r="S10" t="s">
        <v>33</v>
      </c>
      <c r="T10" t="s">
        <v>34</v>
      </c>
      <c r="U10" t="str">
        <f>HYPERLINK("https://www.infotech.com.hk/itjs/job/fe-view.do?method=feView&amp;jjKey=31970")</f>
        <v>https://www.infotech.com.hk/itjs/job/fe-view.do?method=feView&amp;jjKey=31970</v>
      </c>
    </row>
    <row r="11" spans="1:21" x14ac:dyDescent="0.25">
      <c r="A11">
        <v>32875</v>
      </c>
      <c r="B11" t="s">
        <v>79</v>
      </c>
      <c r="C11">
        <v>1</v>
      </c>
      <c r="D11" t="s">
        <v>22</v>
      </c>
      <c r="E11" t="s">
        <v>23</v>
      </c>
      <c r="F11" s="1">
        <v>45719</v>
      </c>
      <c r="G11" t="s">
        <v>24</v>
      </c>
      <c r="H11" t="s">
        <v>25</v>
      </c>
      <c r="I11" t="s">
        <v>26</v>
      </c>
      <c r="J11" t="s">
        <v>43</v>
      </c>
      <c r="K11" t="s">
        <v>28</v>
      </c>
      <c r="L11" t="s">
        <v>80</v>
      </c>
      <c r="M11" t="s">
        <v>81</v>
      </c>
      <c r="N11">
        <v>4</v>
      </c>
      <c r="O11">
        <v>2</v>
      </c>
      <c r="P11" t="s">
        <v>82</v>
      </c>
      <c r="Q11" t="s">
        <v>32</v>
      </c>
      <c r="R11" s="1">
        <v>45705</v>
      </c>
      <c r="S11" t="s">
        <v>33</v>
      </c>
      <c r="T11" t="s">
        <v>34</v>
      </c>
      <c r="U11" t="str">
        <f>HYPERLINK("https://www.infotech.com.hk/itjs/job/fe-view.do?method=feView&amp;jjKey=32875")</f>
        <v>https://www.infotech.com.hk/itjs/job/fe-view.do?method=feView&amp;jjKey=32875</v>
      </c>
    </row>
    <row r="12" spans="1:21" x14ac:dyDescent="0.25">
      <c r="A12">
        <v>31956</v>
      </c>
      <c r="B12" t="s">
        <v>83</v>
      </c>
      <c r="C12">
        <v>1</v>
      </c>
      <c r="D12" t="s">
        <v>22</v>
      </c>
      <c r="E12" t="s">
        <v>23</v>
      </c>
      <c r="F12" s="1">
        <v>45714</v>
      </c>
      <c r="G12" t="s">
        <v>84</v>
      </c>
      <c r="H12" t="s">
        <v>25</v>
      </c>
      <c r="I12" t="s">
        <v>26</v>
      </c>
      <c r="J12" t="s">
        <v>85</v>
      </c>
      <c r="K12" t="s">
        <v>28</v>
      </c>
      <c r="L12" t="s">
        <v>86</v>
      </c>
      <c r="M12" t="s">
        <v>87</v>
      </c>
      <c r="N12">
        <v>4</v>
      </c>
      <c r="O12">
        <v>1</v>
      </c>
      <c r="P12" t="s">
        <v>88</v>
      </c>
      <c r="Q12" t="s">
        <v>32</v>
      </c>
      <c r="R12" s="1">
        <v>45700</v>
      </c>
      <c r="S12" t="s">
        <v>33</v>
      </c>
      <c r="T12" t="s">
        <v>34</v>
      </c>
      <c r="U12" t="str">
        <f>HYPERLINK("https://www.infotech.com.hk/itjs/job/fe-view.do?method=feView&amp;jjKey=31956")</f>
        <v>https://www.infotech.com.hk/itjs/job/fe-view.do?method=feView&amp;jjKey=31956</v>
      </c>
    </row>
    <row r="13" spans="1:21" x14ac:dyDescent="0.25">
      <c r="A13">
        <v>31683</v>
      </c>
      <c r="B13" t="s">
        <v>89</v>
      </c>
      <c r="C13">
        <v>1</v>
      </c>
      <c r="D13" t="s">
        <v>22</v>
      </c>
      <c r="E13" t="s">
        <v>23</v>
      </c>
      <c r="F13" s="1">
        <v>45709</v>
      </c>
      <c r="G13" t="s">
        <v>48</v>
      </c>
      <c r="H13" t="s">
        <v>25</v>
      </c>
      <c r="I13" t="s">
        <v>26</v>
      </c>
      <c r="J13" t="s">
        <v>49</v>
      </c>
      <c r="K13" t="s">
        <v>28</v>
      </c>
      <c r="L13" t="s">
        <v>90</v>
      </c>
      <c r="M13" t="s">
        <v>91</v>
      </c>
      <c r="N13">
        <v>5</v>
      </c>
      <c r="O13">
        <v>1</v>
      </c>
      <c r="P13" t="s">
        <v>92</v>
      </c>
      <c r="Q13" t="s">
        <v>32</v>
      </c>
      <c r="R13" s="1">
        <v>45695</v>
      </c>
      <c r="S13" t="s">
        <v>33</v>
      </c>
      <c r="T13" t="s">
        <v>34</v>
      </c>
      <c r="U13" t="str">
        <f>HYPERLINK("https://www.infotech.com.hk/itjs/job/fe-view.do?method=feView&amp;jjKey=31683")</f>
        <v>https://www.infotech.com.hk/itjs/job/fe-view.do?method=feView&amp;jjKey=31683</v>
      </c>
    </row>
    <row r="14" spans="1:21" x14ac:dyDescent="0.25">
      <c r="A14">
        <v>31926</v>
      </c>
      <c r="B14" t="s">
        <v>93</v>
      </c>
      <c r="C14">
        <v>1</v>
      </c>
      <c r="D14" t="s">
        <v>36</v>
      </c>
      <c r="E14" t="s">
        <v>23</v>
      </c>
      <c r="F14" s="1">
        <v>45713</v>
      </c>
      <c r="G14" t="s">
        <v>94</v>
      </c>
      <c r="H14" t="s">
        <v>25</v>
      </c>
      <c r="I14" t="s">
        <v>26</v>
      </c>
      <c r="J14" t="s">
        <v>95</v>
      </c>
      <c r="K14" t="s">
        <v>28</v>
      </c>
      <c r="L14" t="s">
        <v>96</v>
      </c>
      <c r="M14" t="s">
        <v>97</v>
      </c>
      <c r="N14">
        <v>8</v>
      </c>
      <c r="O14">
        <v>4</v>
      </c>
      <c r="P14" t="s">
        <v>98</v>
      </c>
      <c r="Q14" t="s">
        <v>32</v>
      </c>
      <c r="R14" s="1">
        <v>45699</v>
      </c>
      <c r="S14" t="s">
        <v>33</v>
      </c>
      <c r="T14" t="s">
        <v>34</v>
      </c>
      <c r="U14" t="str">
        <f>HYPERLINK("https://www.infotech.com.hk/itjs/job/fe-view.do?method=feView&amp;jjKey=31926")</f>
        <v>https://www.infotech.com.hk/itjs/job/fe-view.do?method=feView&amp;jjKey=31926</v>
      </c>
    </row>
    <row r="15" spans="1:21" x14ac:dyDescent="0.25">
      <c r="A15">
        <v>31731</v>
      </c>
      <c r="B15" t="s">
        <v>99</v>
      </c>
      <c r="C15">
        <v>1</v>
      </c>
      <c r="D15" t="s">
        <v>36</v>
      </c>
      <c r="E15" t="s">
        <v>23</v>
      </c>
      <c r="F15" s="1">
        <v>45709</v>
      </c>
      <c r="G15" t="s">
        <v>24</v>
      </c>
      <c r="H15" t="s">
        <v>25</v>
      </c>
      <c r="I15" t="s">
        <v>26</v>
      </c>
      <c r="J15" t="s">
        <v>37</v>
      </c>
      <c r="K15" t="s">
        <v>28</v>
      </c>
      <c r="L15" t="s">
        <v>100</v>
      </c>
      <c r="M15" t="s">
        <v>101</v>
      </c>
      <c r="N15">
        <v>4</v>
      </c>
      <c r="O15">
        <v>1</v>
      </c>
      <c r="P15" t="s">
        <v>102</v>
      </c>
      <c r="Q15" t="s">
        <v>32</v>
      </c>
      <c r="R15" s="1">
        <v>45695</v>
      </c>
      <c r="S15" t="s">
        <v>33</v>
      </c>
      <c r="T15" t="s">
        <v>34</v>
      </c>
      <c r="U15" t="str">
        <f>HYPERLINK("https://www.infotech.com.hk/itjs/job/fe-view.do?method=feView&amp;jjKey=31731")</f>
        <v>https://www.infotech.com.hk/itjs/job/fe-view.do?method=feView&amp;jjKey=31731</v>
      </c>
    </row>
    <row r="16" spans="1:21" x14ac:dyDescent="0.25">
      <c r="A16">
        <v>32010</v>
      </c>
      <c r="B16" t="s">
        <v>103</v>
      </c>
      <c r="C16">
        <v>1</v>
      </c>
      <c r="D16" t="s">
        <v>36</v>
      </c>
      <c r="E16" t="s">
        <v>23</v>
      </c>
      <c r="F16" s="1">
        <v>45716</v>
      </c>
      <c r="G16" t="s">
        <v>24</v>
      </c>
      <c r="H16" t="s">
        <v>25</v>
      </c>
      <c r="I16" t="s">
        <v>26</v>
      </c>
      <c r="J16" t="s">
        <v>104</v>
      </c>
      <c r="K16" t="s">
        <v>28</v>
      </c>
      <c r="L16" t="s">
        <v>105</v>
      </c>
      <c r="M16" t="s">
        <v>106</v>
      </c>
      <c r="N16">
        <v>5</v>
      </c>
      <c r="O16">
        <v>1</v>
      </c>
      <c r="P16" t="s">
        <v>107</v>
      </c>
      <c r="Q16" t="s">
        <v>32</v>
      </c>
      <c r="R16" s="1">
        <v>45702</v>
      </c>
      <c r="S16" t="s">
        <v>33</v>
      </c>
      <c r="T16" t="s">
        <v>34</v>
      </c>
      <c r="U16" t="str">
        <f>HYPERLINK("https://www.infotech.com.hk/itjs/job/fe-view.do?method=feView&amp;jjKey=32010")</f>
        <v>https://www.infotech.com.hk/itjs/job/fe-view.do?method=feView&amp;jjKey=32010</v>
      </c>
    </row>
    <row r="17" spans="1:21" x14ac:dyDescent="0.25">
      <c r="A17">
        <v>31547</v>
      </c>
      <c r="B17" t="s">
        <v>108</v>
      </c>
      <c r="C17">
        <v>1</v>
      </c>
      <c r="D17" t="s">
        <v>36</v>
      </c>
      <c r="E17" t="s">
        <v>23</v>
      </c>
      <c r="F17" s="1">
        <v>45708</v>
      </c>
      <c r="G17" t="s">
        <v>24</v>
      </c>
      <c r="H17" t="s">
        <v>25</v>
      </c>
      <c r="I17" t="s">
        <v>26</v>
      </c>
      <c r="J17" t="s">
        <v>109</v>
      </c>
      <c r="K17" t="s">
        <v>28</v>
      </c>
      <c r="L17" t="s">
        <v>110</v>
      </c>
      <c r="M17" t="s">
        <v>111</v>
      </c>
      <c r="N17">
        <v>4</v>
      </c>
      <c r="O17">
        <v>3</v>
      </c>
      <c r="P17" t="s">
        <v>112</v>
      </c>
      <c r="Q17" t="s">
        <v>32</v>
      </c>
      <c r="R17" s="1">
        <v>45694</v>
      </c>
      <c r="S17" t="s">
        <v>33</v>
      </c>
      <c r="T17" t="s">
        <v>34</v>
      </c>
      <c r="U17" t="str">
        <f>HYPERLINK("https://www.infotech.com.hk/itjs/job/fe-view.do?method=feView&amp;jjKey=31547")</f>
        <v>https://www.infotech.com.hk/itjs/job/fe-view.do?method=feView&amp;jjKey=31547</v>
      </c>
    </row>
    <row r="18" spans="1:21" x14ac:dyDescent="0.25">
      <c r="A18">
        <v>31856</v>
      </c>
      <c r="B18" t="s">
        <v>113</v>
      </c>
      <c r="C18">
        <v>1</v>
      </c>
      <c r="D18" t="s">
        <v>36</v>
      </c>
      <c r="E18" t="s">
        <v>23</v>
      </c>
      <c r="F18" s="1">
        <v>45712</v>
      </c>
      <c r="G18" t="s">
        <v>42</v>
      </c>
      <c r="H18" t="s">
        <v>25</v>
      </c>
      <c r="I18" t="s">
        <v>26</v>
      </c>
      <c r="J18" t="s">
        <v>65</v>
      </c>
      <c r="K18" t="s">
        <v>28</v>
      </c>
      <c r="L18" t="s">
        <v>66</v>
      </c>
      <c r="M18" t="s">
        <v>114</v>
      </c>
      <c r="N18">
        <v>4</v>
      </c>
      <c r="O18">
        <v>2</v>
      </c>
      <c r="P18" t="s">
        <v>115</v>
      </c>
      <c r="Q18" t="s">
        <v>32</v>
      </c>
      <c r="R18" s="1">
        <v>45698</v>
      </c>
      <c r="S18" t="s">
        <v>33</v>
      </c>
      <c r="T18" t="s">
        <v>34</v>
      </c>
      <c r="U18" t="str">
        <f>HYPERLINK("https://www.infotech.com.hk/itjs/job/fe-view.do?method=feView&amp;jjKey=31856")</f>
        <v>https://www.infotech.com.hk/itjs/job/fe-view.do?method=feView&amp;jjKey=31856</v>
      </c>
    </row>
    <row r="19" spans="1:21" x14ac:dyDescent="0.25">
      <c r="A19">
        <v>32026</v>
      </c>
      <c r="B19" t="s">
        <v>116</v>
      </c>
      <c r="C19">
        <v>1</v>
      </c>
      <c r="D19" t="s">
        <v>22</v>
      </c>
      <c r="E19" t="s">
        <v>23</v>
      </c>
      <c r="F19" s="1">
        <v>45719</v>
      </c>
      <c r="G19" t="s">
        <v>117</v>
      </c>
      <c r="H19" t="s">
        <v>25</v>
      </c>
      <c r="I19" t="s">
        <v>26</v>
      </c>
      <c r="J19" t="s">
        <v>118</v>
      </c>
      <c r="K19" t="s">
        <v>28</v>
      </c>
      <c r="L19" t="s">
        <v>119</v>
      </c>
      <c r="M19" t="s">
        <v>120</v>
      </c>
      <c r="N19">
        <v>7</v>
      </c>
      <c r="O19">
        <v>3</v>
      </c>
      <c r="P19" t="s">
        <v>121</v>
      </c>
      <c r="Q19" t="s">
        <v>32</v>
      </c>
      <c r="R19" s="1">
        <v>45705</v>
      </c>
      <c r="S19" t="s">
        <v>33</v>
      </c>
      <c r="T19" t="s">
        <v>34</v>
      </c>
      <c r="U19" t="str">
        <f>HYPERLINK("https://www.infotech.com.hk/itjs/job/fe-view.do?method=feView&amp;jjKey=32026")</f>
        <v>https://www.infotech.com.hk/itjs/job/fe-view.do?method=feView&amp;jjKey=32026</v>
      </c>
    </row>
    <row r="20" spans="1:21" x14ac:dyDescent="0.25">
      <c r="A20">
        <v>31927</v>
      </c>
      <c r="B20" t="s">
        <v>122</v>
      </c>
      <c r="C20">
        <v>1</v>
      </c>
      <c r="D20" t="s">
        <v>36</v>
      </c>
      <c r="E20" t="s">
        <v>23</v>
      </c>
      <c r="F20" s="1">
        <v>45713</v>
      </c>
      <c r="G20" t="s">
        <v>94</v>
      </c>
      <c r="H20" t="s">
        <v>25</v>
      </c>
      <c r="I20" t="s">
        <v>26</v>
      </c>
      <c r="J20" t="s">
        <v>95</v>
      </c>
      <c r="K20" t="s">
        <v>28</v>
      </c>
      <c r="L20" t="s">
        <v>123</v>
      </c>
      <c r="M20" t="s">
        <v>124</v>
      </c>
      <c r="N20">
        <v>8</v>
      </c>
      <c r="O20">
        <v>4</v>
      </c>
      <c r="P20" t="s">
        <v>125</v>
      </c>
      <c r="Q20" t="s">
        <v>32</v>
      </c>
      <c r="R20" s="1">
        <v>45699</v>
      </c>
      <c r="S20" t="s">
        <v>33</v>
      </c>
      <c r="T20" t="s">
        <v>34</v>
      </c>
      <c r="U20" t="str">
        <f>HYPERLINK("https://www.infotech.com.hk/itjs/job/fe-view.do?method=feView&amp;jjKey=31927")</f>
        <v>https://www.infotech.com.hk/itjs/job/fe-view.do?method=feView&amp;jjKey=31927</v>
      </c>
    </row>
    <row r="21" spans="1:21" x14ac:dyDescent="0.25">
      <c r="A21">
        <v>32878</v>
      </c>
      <c r="B21" t="s">
        <v>126</v>
      </c>
      <c r="C21">
        <v>1</v>
      </c>
      <c r="D21" t="s">
        <v>36</v>
      </c>
      <c r="E21" t="s">
        <v>23</v>
      </c>
      <c r="F21" s="1">
        <v>45721</v>
      </c>
      <c r="G21" t="s">
        <v>127</v>
      </c>
      <c r="H21" t="s">
        <v>25</v>
      </c>
      <c r="I21" t="s">
        <v>26</v>
      </c>
      <c r="J21" t="s">
        <v>43</v>
      </c>
      <c r="K21" t="s">
        <v>28</v>
      </c>
      <c r="L21" t="s">
        <v>80</v>
      </c>
      <c r="M21" t="s">
        <v>128</v>
      </c>
      <c r="N21">
        <v>4</v>
      </c>
      <c r="O21">
        <v>2</v>
      </c>
      <c r="P21" t="s">
        <v>129</v>
      </c>
      <c r="Q21" t="s">
        <v>32</v>
      </c>
      <c r="R21" s="1">
        <v>45707</v>
      </c>
      <c r="S21" t="s">
        <v>33</v>
      </c>
      <c r="T21" t="s">
        <v>34</v>
      </c>
      <c r="U21" t="str">
        <f>HYPERLINK("https://www.infotech.com.hk/itjs/job/fe-view.do?method=feView&amp;jjKey=32878")</f>
        <v>https://www.infotech.com.hk/itjs/job/fe-view.do?method=feView&amp;jjKey=32878</v>
      </c>
    </row>
    <row r="22" spans="1:21" x14ac:dyDescent="0.25">
      <c r="A22">
        <v>32000</v>
      </c>
      <c r="B22" t="s">
        <v>130</v>
      </c>
      <c r="C22">
        <v>1</v>
      </c>
      <c r="D22" t="s">
        <v>36</v>
      </c>
      <c r="E22" t="s">
        <v>23</v>
      </c>
      <c r="F22" s="1">
        <v>45716</v>
      </c>
      <c r="G22" t="s">
        <v>131</v>
      </c>
      <c r="H22" t="s">
        <v>25</v>
      </c>
      <c r="I22" t="s">
        <v>26</v>
      </c>
      <c r="J22" t="s">
        <v>132</v>
      </c>
      <c r="K22" t="s">
        <v>28</v>
      </c>
      <c r="L22" t="s">
        <v>133</v>
      </c>
      <c r="M22" t="s">
        <v>134</v>
      </c>
      <c r="N22">
        <v>8</v>
      </c>
      <c r="O22">
        <v>2</v>
      </c>
      <c r="P22" t="s">
        <v>135</v>
      </c>
      <c r="Q22" t="s">
        <v>32</v>
      </c>
      <c r="R22" s="1">
        <v>45702</v>
      </c>
      <c r="S22" t="s">
        <v>33</v>
      </c>
      <c r="T22" t="s">
        <v>34</v>
      </c>
      <c r="U22" t="str">
        <f>HYPERLINK("https://www.infotech.com.hk/itjs/job/fe-view.do?method=feView&amp;jjKey=32000")</f>
        <v>https://www.infotech.com.hk/itjs/job/fe-view.do?method=feView&amp;jjKey=32000</v>
      </c>
    </row>
    <row r="23" spans="1:21" x14ac:dyDescent="0.25">
      <c r="A23">
        <v>31551</v>
      </c>
      <c r="B23" t="s">
        <v>136</v>
      </c>
      <c r="C23">
        <v>1</v>
      </c>
      <c r="D23" t="s">
        <v>36</v>
      </c>
      <c r="E23" t="s">
        <v>23</v>
      </c>
      <c r="F23" s="1">
        <v>45708</v>
      </c>
      <c r="G23" t="s">
        <v>24</v>
      </c>
      <c r="H23" t="s">
        <v>25</v>
      </c>
      <c r="I23" t="s">
        <v>26</v>
      </c>
      <c r="J23" t="s">
        <v>137</v>
      </c>
      <c r="K23" t="s">
        <v>28</v>
      </c>
      <c r="L23" t="s">
        <v>138</v>
      </c>
      <c r="M23" t="s">
        <v>139</v>
      </c>
      <c r="N23">
        <v>5</v>
      </c>
      <c r="O23">
        <v>4</v>
      </c>
      <c r="P23" t="s">
        <v>140</v>
      </c>
      <c r="Q23" t="s">
        <v>32</v>
      </c>
      <c r="R23" s="1">
        <v>45694</v>
      </c>
      <c r="S23" t="s">
        <v>33</v>
      </c>
      <c r="T23" t="s">
        <v>34</v>
      </c>
      <c r="U23" t="str">
        <f>HYPERLINK("https://www.infotech.com.hk/itjs/job/fe-view.do?method=feView&amp;jjKey=31551")</f>
        <v>https://www.infotech.com.hk/itjs/job/fe-view.do?method=feView&amp;jjKey=31551</v>
      </c>
    </row>
    <row r="24" spans="1:21" x14ac:dyDescent="0.25">
      <c r="A24">
        <v>31733</v>
      </c>
      <c r="B24" t="s">
        <v>141</v>
      </c>
      <c r="C24">
        <v>1</v>
      </c>
      <c r="D24" t="s">
        <v>36</v>
      </c>
      <c r="E24" t="s">
        <v>23</v>
      </c>
      <c r="F24" s="1">
        <v>45709</v>
      </c>
      <c r="G24" t="s">
        <v>24</v>
      </c>
      <c r="H24" t="s">
        <v>25</v>
      </c>
      <c r="I24" t="s">
        <v>26</v>
      </c>
      <c r="J24" t="s">
        <v>37</v>
      </c>
      <c r="K24" t="s">
        <v>28</v>
      </c>
      <c r="L24" t="s">
        <v>100</v>
      </c>
      <c r="M24" t="s">
        <v>142</v>
      </c>
      <c r="N24">
        <v>4</v>
      </c>
      <c r="O24">
        <v>1</v>
      </c>
      <c r="P24" t="s">
        <v>143</v>
      </c>
      <c r="Q24" t="s">
        <v>32</v>
      </c>
      <c r="R24" s="1">
        <v>45695</v>
      </c>
      <c r="S24" t="s">
        <v>33</v>
      </c>
      <c r="T24" t="s">
        <v>34</v>
      </c>
      <c r="U24" t="str">
        <f>HYPERLINK("https://www.infotech.com.hk/itjs/job/fe-view.do?method=feView&amp;jjKey=31733")</f>
        <v>https://www.infotech.com.hk/itjs/job/fe-view.do?method=feView&amp;jjKey=31733</v>
      </c>
    </row>
    <row r="25" spans="1:21" x14ac:dyDescent="0.25">
      <c r="A25">
        <v>32004</v>
      </c>
      <c r="B25" t="s">
        <v>144</v>
      </c>
      <c r="C25">
        <v>1</v>
      </c>
      <c r="D25" t="s">
        <v>36</v>
      </c>
      <c r="E25" t="s">
        <v>23</v>
      </c>
      <c r="F25" s="1">
        <v>45716</v>
      </c>
      <c r="G25" t="s">
        <v>24</v>
      </c>
      <c r="H25" t="s">
        <v>25</v>
      </c>
      <c r="I25" t="s">
        <v>26</v>
      </c>
      <c r="J25" t="s">
        <v>104</v>
      </c>
      <c r="K25" t="s">
        <v>28</v>
      </c>
      <c r="L25" t="s">
        <v>105</v>
      </c>
      <c r="M25" t="s">
        <v>106</v>
      </c>
      <c r="N25">
        <v>5</v>
      </c>
      <c r="O25">
        <v>1</v>
      </c>
      <c r="P25" t="s">
        <v>107</v>
      </c>
      <c r="Q25" t="s">
        <v>32</v>
      </c>
      <c r="R25" s="1">
        <v>45702</v>
      </c>
      <c r="S25" t="s">
        <v>33</v>
      </c>
      <c r="T25" t="s">
        <v>34</v>
      </c>
      <c r="U25" t="str">
        <f>HYPERLINK("https://www.infotech.com.hk/itjs/job/fe-view.do?method=feView&amp;jjKey=32004")</f>
        <v>https://www.infotech.com.hk/itjs/job/fe-view.do?method=feView&amp;jjKey=32004</v>
      </c>
    </row>
    <row r="26" spans="1:21" x14ac:dyDescent="0.25">
      <c r="A26">
        <v>31928</v>
      </c>
      <c r="B26" t="s">
        <v>145</v>
      </c>
      <c r="C26">
        <v>1</v>
      </c>
      <c r="D26" t="s">
        <v>36</v>
      </c>
      <c r="E26" t="s">
        <v>23</v>
      </c>
      <c r="F26" s="1">
        <v>45713</v>
      </c>
      <c r="G26" t="s">
        <v>94</v>
      </c>
      <c r="H26" t="s">
        <v>25</v>
      </c>
      <c r="I26" t="s">
        <v>26</v>
      </c>
      <c r="J26" t="s">
        <v>95</v>
      </c>
      <c r="K26" t="s">
        <v>28</v>
      </c>
      <c r="L26" t="s">
        <v>123</v>
      </c>
      <c r="M26" t="s">
        <v>124</v>
      </c>
      <c r="N26">
        <v>8</v>
      </c>
      <c r="O26">
        <v>4</v>
      </c>
      <c r="P26" t="s">
        <v>146</v>
      </c>
      <c r="Q26" t="s">
        <v>32</v>
      </c>
      <c r="R26" s="1">
        <v>45699</v>
      </c>
      <c r="S26" t="s">
        <v>33</v>
      </c>
      <c r="T26" t="s">
        <v>34</v>
      </c>
      <c r="U26" t="str">
        <f>HYPERLINK("https://www.infotech.com.hk/itjs/job/fe-view.do?method=feView&amp;jjKey=31928")</f>
        <v>https://www.infotech.com.hk/itjs/job/fe-view.do?method=feView&amp;jjKey=31928</v>
      </c>
    </row>
    <row r="27" spans="1:21" x14ac:dyDescent="0.25">
      <c r="A27">
        <v>32009</v>
      </c>
      <c r="B27" t="s">
        <v>147</v>
      </c>
      <c r="C27">
        <v>1</v>
      </c>
      <c r="D27" t="s">
        <v>36</v>
      </c>
      <c r="E27" t="s">
        <v>23</v>
      </c>
      <c r="F27" s="1">
        <v>45716</v>
      </c>
      <c r="G27" t="s">
        <v>24</v>
      </c>
      <c r="H27" t="s">
        <v>25</v>
      </c>
      <c r="I27" t="s">
        <v>26</v>
      </c>
      <c r="J27" t="s">
        <v>104</v>
      </c>
      <c r="K27" t="s">
        <v>28</v>
      </c>
      <c r="L27" t="s">
        <v>105</v>
      </c>
      <c r="M27" t="s">
        <v>106</v>
      </c>
      <c r="N27">
        <v>5</v>
      </c>
      <c r="O27">
        <v>1</v>
      </c>
      <c r="P27" t="s">
        <v>107</v>
      </c>
      <c r="Q27" t="s">
        <v>32</v>
      </c>
      <c r="R27" s="1">
        <v>45702</v>
      </c>
      <c r="S27" t="s">
        <v>33</v>
      </c>
      <c r="T27" t="s">
        <v>34</v>
      </c>
      <c r="U27" t="str">
        <f>HYPERLINK("https://www.infotech.com.hk/itjs/job/fe-view.do?method=feView&amp;jjKey=32009")</f>
        <v>https://www.infotech.com.hk/itjs/job/fe-view.do?method=feView&amp;jjKey=32009</v>
      </c>
    </row>
    <row r="28" spans="1:21" x14ac:dyDescent="0.25">
      <c r="A28">
        <v>31721</v>
      </c>
      <c r="B28" t="s">
        <v>148</v>
      </c>
      <c r="C28">
        <v>1</v>
      </c>
      <c r="D28" t="s">
        <v>22</v>
      </c>
      <c r="E28" t="s">
        <v>23</v>
      </c>
      <c r="F28" s="1">
        <v>45709</v>
      </c>
      <c r="G28" t="s">
        <v>48</v>
      </c>
      <c r="H28" t="s">
        <v>25</v>
      </c>
      <c r="I28" t="s">
        <v>26</v>
      </c>
      <c r="J28" t="s">
        <v>60</v>
      </c>
      <c r="K28" t="s">
        <v>28</v>
      </c>
      <c r="L28" t="s">
        <v>149</v>
      </c>
      <c r="M28" t="s">
        <v>150</v>
      </c>
      <c r="N28">
        <v>6</v>
      </c>
      <c r="O28">
        <v>3</v>
      </c>
      <c r="P28" t="s">
        <v>151</v>
      </c>
      <c r="Q28" t="s">
        <v>32</v>
      </c>
      <c r="R28" s="1">
        <v>45695</v>
      </c>
      <c r="S28" t="s">
        <v>33</v>
      </c>
      <c r="T28" t="s">
        <v>34</v>
      </c>
      <c r="U28" t="str">
        <f>HYPERLINK("https://www.infotech.com.hk/itjs/job/fe-view.do?method=feView&amp;jjKey=31721")</f>
        <v>https://www.infotech.com.hk/itjs/job/fe-view.do?method=feView&amp;jjKey=31721</v>
      </c>
    </row>
    <row r="29" spans="1:21" x14ac:dyDescent="0.25">
      <c r="A29">
        <v>31853</v>
      </c>
      <c r="B29" t="s">
        <v>152</v>
      </c>
      <c r="C29">
        <v>1</v>
      </c>
      <c r="D29" t="s">
        <v>36</v>
      </c>
      <c r="E29" t="s">
        <v>23</v>
      </c>
      <c r="F29" s="1">
        <v>45712</v>
      </c>
      <c r="G29" t="s">
        <v>42</v>
      </c>
      <c r="H29" t="s">
        <v>25</v>
      </c>
      <c r="I29" t="s">
        <v>26</v>
      </c>
      <c r="J29" t="s">
        <v>43</v>
      </c>
      <c r="K29" t="s">
        <v>28</v>
      </c>
      <c r="L29" t="s">
        <v>153</v>
      </c>
      <c r="M29" t="s">
        <v>154</v>
      </c>
      <c r="N29">
        <v>6</v>
      </c>
      <c r="O29">
        <v>3</v>
      </c>
      <c r="P29" t="s">
        <v>155</v>
      </c>
      <c r="Q29" t="s">
        <v>32</v>
      </c>
      <c r="R29" s="1">
        <v>45698</v>
      </c>
      <c r="S29" t="s">
        <v>33</v>
      </c>
      <c r="T29" t="s">
        <v>34</v>
      </c>
      <c r="U29" t="str">
        <f>HYPERLINK("https://www.infotech.com.hk/itjs/job/fe-view.do?method=feView&amp;jjKey=31853")</f>
        <v>https://www.infotech.com.hk/itjs/job/fe-view.do?method=feView&amp;jjKey=31853</v>
      </c>
    </row>
    <row r="30" spans="1:21" x14ac:dyDescent="0.25">
      <c r="A30">
        <v>31862</v>
      </c>
      <c r="B30" t="s">
        <v>156</v>
      </c>
      <c r="C30">
        <v>1</v>
      </c>
      <c r="D30" t="s">
        <v>22</v>
      </c>
      <c r="E30" t="s">
        <v>23</v>
      </c>
      <c r="F30" s="1">
        <v>45712</v>
      </c>
      <c r="G30" t="s">
        <v>42</v>
      </c>
      <c r="H30" t="s">
        <v>25</v>
      </c>
      <c r="I30" t="s">
        <v>26</v>
      </c>
      <c r="J30" t="s">
        <v>65</v>
      </c>
      <c r="K30" t="s">
        <v>28</v>
      </c>
      <c r="L30" t="s">
        <v>66</v>
      </c>
      <c r="M30" t="s">
        <v>157</v>
      </c>
      <c r="N30">
        <v>4</v>
      </c>
      <c r="O30">
        <v>1</v>
      </c>
      <c r="P30" t="s">
        <v>158</v>
      </c>
      <c r="Q30" t="s">
        <v>32</v>
      </c>
      <c r="R30" s="1">
        <v>45698</v>
      </c>
      <c r="S30" t="s">
        <v>33</v>
      </c>
      <c r="T30" t="s">
        <v>34</v>
      </c>
      <c r="U30" t="str">
        <f>HYPERLINK("https://www.infotech.com.hk/itjs/job/fe-view.do?method=feView&amp;jjKey=31862")</f>
        <v>https://www.infotech.com.hk/itjs/job/fe-view.do?method=feView&amp;jjKey=31862</v>
      </c>
    </row>
    <row r="31" spans="1:21" x14ac:dyDescent="0.25">
      <c r="A31">
        <v>32848</v>
      </c>
      <c r="B31" t="s">
        <v>159</v>
      </c>
      <c r="C31">
        <v>1</v>
      </c>
      <c r="D31" t="s">
        <v>36</v>
      </c>
      <c r="E31" t="s">
        <v>23</v>
      </c>
      <c r="F31" s="1">
        <v>45720</v>
      </c>
      <c r="G31" t="s">
        <v>24</v>
      </c>
      <c r="H31" t="s">
        <v>25</v>
      </c>
      <c r="I31" t="s">
        <v>26</v>
      </c>
      <c r="J31" t="s">
        <v>160</v>
      </c>
      <c r="K31" t="s">
        <v>28</v>
      </c>
      <c r="L31" t="s">
        <v>161</v>
      </c>
      <c r="M31" t="s">
        <v>162</v>
      </c>
      <c r="N31">
        <v>4</v>
      </c>
      <c r="O31">
        <v>1</v>
      </c>
      <c r="P31" t="s">
        <v>163</v>
      </c>
      <c r="Q31" t="s">
        <v>32</v>
      </c>
      <c r="R31" s="1">
        <v>45706</v>
      </c>
      <c r="S31" t="s">
        <v>33</v>
      </c>
      <c r="T31" t="s">
        <v>34</v>
      </c>
      <c r="U31" t="str">
        <f>HYPERLINK("https://www.infotech.com.hk/itjs/job/fe-view.do?method=feView&amp;jjKey=32848")</f>
        <v>https://www.infotech.com.hk/itjs/job/fe-view.do?method=feView&amp;jjKey=32848</v>
      </c>
    </row>
    <row r="32" spans="1:21" x14ac:dyDescent="0.25">
      <c r="A32">
        <v>31655</v>
      </c>
      <c r="B32" t="s">
        <v>164</v>
      </c>
      <c r="C32">
        <v>1</v>
      </c>
      <c r="D32" t="s">
        <v>22</v>
      </c>
      <c r="E32" t="s">
        <v>23</v>
      </c>
      <c r="F32" s="1">
        <v>45708</v>
      </c>
      <c r="G32" t="s">
        <v>48</v>
      </c>
      <c r="H32" t="s">
        <v>25</v>
      </c>
      <c r="I32" t="s">
        <v>26</v>
      </c>
      <c r="J32" t="s">
        <v>70</v>
      </c>
      <c r="K32" t="s">
        <v>28</v>
      </c>
      <c r="L32" t="s">
        <v>165</v>
      </c>
      <c r="M32" t="s">
        <v>166</v>
      </c>
      <c r="N32">
        <v>4</v>
      </c>
      <c r="O32">
        <v>1</v>
      </c>
      <c r="P32" t="s">
        <v>167</v>
      </c>
      <c r="Q32" t="s">
        <v>32</v>
      </c>
      <c r="R32" s="1">
        <v>45694</v>
      </c>
      <c r="S32" t="s">
        <v>33</v>
      </c>
      <c r="T32" t="s">
        <v>34</v>
      </c>
      <c r="U32" t="str">
        <f>HYPERLINK("https://www.infotech.com.hk/itjs/job/fe-view.do?method=feView&amp;jjKey=31655")</f>
        <v>https://www.infotech.com.hk/itjs/job/fe-view.do?method=feView&amp;jjKey=31655</v>
      </c>
    </row>
    <row r="33" spans="1:21" x14ac:dyDescent="0.25">
      <c r="A33">
        <v>31896</v>
      </c>
      <c r="B33" t="s">
        <v>168</v>
      </c>
      <c r="C33">
        <v>1</v>
      </c>
      <c r="D33" t="s">
        <v>22</v>
      </c>
      <c r="E33" t="s">
        <v>23</v>
      </c>
      <c r="F33" s="1">
        <v>45712</v>
      </c>
      <c r="G33" t="s">
        <v>48</v>
      </c>
      <c r="H33" t="s">
        <v>25</v>
      </c>
      <c r="I33" t="s">
        <v>26</v>
      </c>
      <c r="J33" t="s">
        <v>60</v>
      </c>
      <c r="K33" t="s">
        <v>28</v>
      </c>
      <c r="L33" t="s">
        <v>169</v>
      </c>
      <c r="M33" t="s">
        <v>170</v>
      </c>
      <c r="N33">
        <v>4</v>
      </c>
      <c r="O33">
        <v>2</v>
      </c>
      <c r="P33" t="s">
        <v>171</v>
      </c>
      <c r="Q33" t="s">
        <v>32</v>
      </c>
      <c r="R33" s="1">
        <v>45698</v>
      </c>
      <c r="S33" t="s">
        <v>33</v>
      </c>
      <c r="T33" t="s">
        <v>34</v>
      </c>
      <c r="U33" t="str">
        <f>HYPERLINK("https://www.infotech.com.hk/itjs/job/fe-view.do?method=feView&amp;jjKey=31896")</f>
        <v>https://www.infotech.com.hk/itjs/job/fe-view.do?method=feView&amp;jjKey=31896</v>
      </c>
    </row>
    <row r="34" spans="1:21" x14ac:dyDescent="0.25">
      <c r="A34">
        <v>31890</v>
      </c>
      <c r="B34" t="s">
        <v>172</v>
      </c>
      <c r="C34">
        <v>1</v>
      </c>
      <c r="D34" t="s">
        <v>22</v>
      </c>
      <c r="E34" t="s">
        <v>23</v>
      </c>
      <c r="F34" s="1">
        <v>45712</v>
      </c>
      <c r="G34" t="s">
        <v>48</v>
      </c>
      <c r="H34" t="s">
        <v>25</v>
      </c>
      <c r="I34" t="s">
        <v>26</v>
      </c>
      <c r="J34" t="s">
        <v>60</v>
      </c>
      <c r="K34" t="s">
        <v>28</v>
      </c>
      <c r="L34" t="s">
        <v>173</v>
      </c>
      <c r="M34" t="s">
        <v>174</v>
      </c>
      <c r="N34">
        <v>5</v>
      </c>
      <c r="O34">
        <v>2</v>
      </c>
      <c r="P34" t="s">
        <v>175</v>
      </c>
      <c r="Q34" t="s">
        <v>32</v>
      </c>
      <c r="R34" s="1">
        <v>45698</v>
      </c>
      <c r="S34" t="s">
        <v>33</v>
      </c>
      <c r="T34" t="s">
        <v>34</v>
      </c>
      <c r="U34" t="str">
        <f>HYPERLINK("https://www.infotech.com.hk/itjs/job/fe-view.do?method=feView&amp;jjKey=31890")</f>
        <v>https://www.infotech.com.hk/itjs/job/fe-view.do?method=feView&amp;jjKey=31890</v>
      </c>
    </row>
    <row r="35" spans="1:21" x14ac:dyDescent="0.25">
      <c r="A35">
        <v>32005</v>
      </c>
      <c r="B35" t="s">
        <v>176</v>
      </c>
      <c r="C35">
        <v>1</v>
      </c>
      <c r="D35" t="s">
        <v>36</v>
      </c>
      <c r="E35" t="s">
        <v>23</v>
      </c>
      <c r="F35" s="1">
        <v>45716</v>
      </c>
      <c r="G35" t="s">
        <v>24</v>
      </c>
      <c r="H35" t="s">
        <v>25</v>
      </c>
      <c r="I35" t="s">
        <v>26</v>
      </c>
      <c r="J35" t="s">
        <v>104</v>
      </c>
      <c r="K35" t="s">
        <v>28</v>
      </c>
      <c r="L35" t="s">
        <v>105</v>
      </c>
      <c r="M35" t="s">
        <v>106</v>
      </c>
      <c r="N35">
        <v>5</v>
      </c>
      <c r="O35">
        <v>1</v>
      </c>
      <c r="P35" t="s">
        <v>107</v>
      </c>
      <c r="Q35" t="s">
        <v>32</v>
      </c>
      <c r="R35" s="1">
        <v>45702</v>
      </c>
      <c r="S35" t="s">
        <v>33</v>
      </c>
      <c r="T35" t="s">
        <v>34</v>
      </c>
      <c r="U35" t="str">
        <f>HYPERLINK("https://www.infotech.com.hk/itjs/job/fe-view.do?method=feView&amp;jjKey=32005")</f>
        <v>https://www.infotech.com.hk/itjs/job/fe-view.do?method=feView&amp;jjKey=32005</v>
      </c>
    </row>
    <row r="36" spans="1:21" x14ac:dyDescent="0.25">
      <c r="A36">
        <v>31756</v>
      </c>
      <c r="B36" t="s">
        <v>177</v>
      </c>
      <c r="C36">
        <v>1</v>
      </c>
      <c r="D36" t="s">
        <v>22</v>
      </c>
      <c r="E36" t="s">
        <v>23</v>
      </c>
      <c r="F36" s="1">
        <v>45712</v>
      </c>
      <c r="G36" t="s">
        <v>24</v>
      </c>
      <c r="H36" t="s">
        <v>25</v>
      </c>
      <c r="I36" t="s">
        <v>26</v>
      </c>
      <c r="J36" t="s">
        <v>160</v>
      </c>
      <c r="K36" t="s">
        <v>28</v>
      </c>
      <c r="L36" t="s">
        <v>178</v>
      </c>
      <c r="M36" t="s">
        <v>179</v>
      </c>
      <c r="N36">
        <v>4</v>
      </c>
      <c r="O36">
        <v>1</v>
      </c>
      <c r="P36" t="s">
        <v>180</v>
      </c>
      <c r="Q36" t="s">
        <v>32</v>
      </c>
      <c r="R36" s="1">
        <v>45698</v>
      </c>
      <c r="S36" t="s">
        <v>33</v>
      </c>
      <c r="T36" t="s">
        <v>34</v>
      </c>
      <c r="U36" t="str">
        <f>HYPERLINK("https://www.infotech.com.hk/itjs/job/fe-view.do?method=feView&amp;jjKey=31756")</f>
        <v>https://www.infotech.com.hk/itjs/job/fe-view.do?method=feView&amp;jjKey=31756</v>
      </c>
    </row>
    <row r="37" spans="1:21" x14ac:dyDescent="0.25">
      <c r="A37">
        <v>31871</v>
      </c>
      <c r="B37" t="s">
        <v>181</v>
      </c>
      <c r="C37">
        <v>1</v>
      </c>
      <c r="D37" t="s">
        <v>22</v>
      </c>
      <c r="E37" t="s">
        <v>23</v>
      </c>
      <c r="F37" s="1">
        <v>45712</v>
      </c>
      <c r="G37" t="s">
        <v>42</v>
      </c>
      <c r="H37" t="s">
        <v>25</v>
      </c>
      <c r="I37" t="s">
        <v>26</v>
      </c>
      <c r="J37" t="s">
        <v>65</v>
      </c>
      <c r="K37" t="s">
        <v>28</v>
      </c>
      <c r="L37" t="s">
        <v>66</v>
      </c>
      <c r="M37" t="s">
        <v>182</v>
      </c>
      <c r="N37">
        <v>4</v>
      </c>
      <c r="O37">
        <v>1</v>
      </c>
      <c r="P37" t="s">
        <v>183</v>
      </c>
      <c r="Q37" t="s">
        <v>32</v>
      </c>
      <c r="R37" s="1">
        <v>45698</v>
      </c>
      <c r="S37" t="s">
        <v>33</v>
      </c>
      <c r="T37" t="s">
        <v>34</v>
      </c>
      <c r="U37" t="str">
        <f>HYPERLINK("https://www.infotech.com.hk/itjs/job/fe-view.do?method=feView&amp;jjKey=31871")</f>
        <v>https://www.infotech.com.hk/itjs/job/fe-view.do?method=feView&amp;jjKey=31871</v>
      </c>
    </row>
    <row r="38" spans="1:21" x14ac:dyDescent="0.25">
      <c r="A38">
        <v>31678</v>
      </c>
      <c r="B38" t="s">
        <v>184</v>
      </c>
      <c r="C38">
        <v>1</v>
      </c>
      <c r="D38" t="s">
        <v>22</v>
      </c>
      <c r="E38" t="s">
        <v>23</v>
      </c>
      <c r="F38" s="1">
        <v>45709</v>
      </c>
      <c r="G38" t="s">
        <v>48</v>
      </c>
      <c r="H38" t="s">
        <v>25</v>
      </c>
      <c r="I38" t="s">
        <v>26</v>
      </c>
      <c r="J38" t="s">
        <v>49</v>
      </c>
      <c r="K38" t="s">
        <v>28</v>
      </c>
      <c r="L38" t="s">
        <v>90</v>
      </c>
      <c r="M38" t="s">
        <v>185</v>
      </c>
      <c r="N38">
        <v>5</v>
      </c>
      <c r="O38">
        <v>1</v>
      </c>
      <c r="P38" t="s">
        <v>186</v>
      </c>
      <c r="Q38" t="s">
        <v>32</v>
      </c>
      <c r="R38" s="1">
        <v>45695</v>
      </c>
      <c r="S38" t="s">
        <v>33</v>
      </c>
      <c r="T38" t="s">
        <v>34</v>
      </c>
      <c r="U38" t="str">
        <f>HYPERLINK("https://www.infotech.com.hk/itjs/job/fe-view.do?method=feView&amp;jjKey=31678")</f>
        <v>https://www.infotech.com.hk/itjs/job/fe-view.do?method=feView&amp;jjKey=31678</v>
      </c>
    </row>
    <row r="39" spans="1:21" x14ac:dyDescent="0.25">
      <c r="A39">
        <v>31530</v>
      </c>
      <c r="B39" t="s">
        <v>187</v>
      </c>
      <c r="C39">
        <v>1</v>
      </c>
      <c r="D39" t="s">
        <v>22</v>
      </c>
      <c r="E39" t="s">
        <v>23</v>
      </c>
      <c r="F39" s="1">
        <v>45708</v>
      </c>
      <c r="G39" t="s">
        <v>188</v>
      </c>
      <c r="H39" t="s">
        <v>25</v>
      </c>
      <c r="I39" t="s">
        <v>26</v>
      </c>
      <c r="J39" t="s">
        <v>55</v>
      </c>
      <c r="K39" t="s">
        <v>28</v>
      </c>
      <c r="L39" t="s">
        <v>56</v>
      </c>
      <c r="M39" t="s">
        <v>57</v>
      </c>
      <c r="N39">
        <v>5</v>
      </c>
      <c r="O39">
        <v>2</v>
      </c>
      <c r="P39" t="s">
        <v>189</v>
      </c>
      <c r="Q39" t="s">
        <v>32</v>
      </c>
      <c r="R39" s="1">
        <v>45694</v>
      </c>
      <c r="S39" t="s">
        <v>33</v>
      </c>
      <c r="T39" t="s">
        <v>34</v>
      </c>
      <c r="U39" t="str">
        <f>HYPERLINK("https://www.infotech.com.hk/itjs/job/fe-view.do?method=feView&amp;jjKey=31530")</f>
        <v>https://www.infotech.com.hk/itjs/job/fe-view.do?method=feView&amp;jjKey=31530</v>
      </c>
    </row>
    <row r="40" spans="1:21" x14ac:dyDescent="0.25">
      <c r="A40">
        <v>31954</v>
      </c>
      <c r="B40" t="s">
        <v>190</v>
      </c>
      <c r="C40">
        <v>1</v>
      </c>
      <c r="D40" t="s">
        <v>22</v>
      </c>
      <c r="E40" t="s">
        <v>23</v>
      </c>
      <c r="F40" s="1">
        <v>45714</v>
      </c>
      <c r="G40" t="s">
        <v>24</v>
      </c>
      <c r="H40" t="s">
        <v>25</v>
      </c>
      <c r="I40" t="s">
        <v>26</v>
      </c>
      <c r="J40" t="s">
        <v>191</v>
      </c>
      <c r="K40" t="s">
        <v>28</v>
      </c>
      <c r="L40" t="s">
        <v>192</v>
      </c>
      <c r="M40" t="s">
        <v>193</v>
      </c>
      <c r="N40">
        <v>6</v>
      </c>
      <c r="O40">
        <v>4</v>
      </c>
      <c r="P40" t="s">
        <v>194</v>
      </c>
      <c r="Q40" t="s">
        <v>32</v>
      </c>
      <c r="R40" s="1">
        <v>45700</v>
      </c>
      <c r="S40" t="s">
        <v>33</v>
      </c>
      <c r="T40" t="s">
        <v>34</v>
      </c>
      <c r="U40" t="str">
        <f>HYPERLINK("https://www.infotech.com.hk/itjs/job/fe-view.do?method=feView&amp;jjKey=31954")</f>
        <v>https://www.infotech.com.hk/itjs/job/fe-view.do?method=feView&amp;jjKey=31954</v>
      </c>
    </row>
    <row r="41" spans="1:21" x14ac:dyDescent="0.25">
      <c r="A41">
        <v>31858</v>
      </c>
      <c r="B41" t="s">
        <v>195</v>
      </c>
      <c r="C41">
        <v>1</v>
      </c>
      <c r="D41" t="s">
        <v>22</v>
      </c>
      <c r="E41" t="s">
        <v>23</v>
      </c>
      <c r="F41" s="1">
        <v>45712</v>
      </c>
      <c r="G41" t="s">
        <v>42</v>
      </c>
      <c r="H41" t="s">
        <v>25</v>
      </c>
      <c r="I41" t="s">
        <v>26</v>
      </c>
      <c r="J41" t="s">
        <v>65</v>
      </c>
      <c r="K41" t="s">
        <v>28</v>
      </c>
      <c r="L41" t="s">
        <v>196</v>
      </c>
      <c r="M41" t="s">
        <v>197</v>
      </c>
      <c r="N41">
        <v>4</v>
      </c>
      <c r="O41">
        <v>2</v>
      </c>
      <c r="P41" t="s">
        <v>198</v>
      </c>
      <c r="Q41" t="s">
        <v>32</v>
      </c>
      <c r="R41" s="1">
        <v>45698</v>
      </c>
      <c r="S41" t="s">
        <v>33</v>
      </c>
      <c r="T41" t="s">
        <v>34</v>
      </c>
      <c r="U41" t="str">
        <f>HYPERLINK("https://www.infotech.com.hk/itjs/job/fe-view.do?method=feView&amp;jjKey=31858")</f>
        <v>https://www.infotech.com.hk/itjs/job/fe-view.do?method=feView&amp;jjKey=31858</v>
      </c>
    </row>
    <row r="42" spans="1:21" x14ac:dyDescent="0.25">
      <c r="A42">
        <v>31844</v>
      </c>
      <c r="B42" t="s">
        <v>199</v>
      </c>
      <c r="C42">
        <v>1</v>
      </c>
      <c r="D42" t="s">
        <v>36</v>
      </c>
      <c r="E42" t="s">
        <v>23</v>
      </c>
      <c r="F42" s="1">
        <v>45712</v>
      </c>
      <c r="G42" t="s">
        <v>42</v>
      </c>
      <c r="H42" t="s">
        <v>25</v>
      </c>
      <c r="I42" t="s">
        <v>26</v>
      </c>
      <c r="J42" t="s">
        <v>65</v>
      </c>
      <c r="K42" t="s">
        <v>28</v>
      </c>
      <c r="L42" t="s">
        <v>66</v>
      </c>
      <c r="M42" t="s">
        <v>200</v>
      </c>
      <c r="N42">
        <v>6</v>
      </c>
      <c r="O42">
        <v>3</v>
      </c>
      <c r="P42" t="s">
        <v>201</v>
      </c>
      <c r="Q42" t="s">
        <v>32</v>
      </c>
      <c r="R42" s="1">
        <v>45698</v>
      </c>
      <c r="S42" t="s">
        <v>33</v>
      </c>
      <c r="T42" t="s">
        <v>34</v>
      </c>
      <c r="U42" t="str">
        <f>HYPERLINK("https://www.infotech.com.hk/itjs/job/fe-view.do?method=feView&amp;jjKey=31844")</f>
        <v>https://www.infotech.com.hk/itjs/job/fe-view.do?method=feView&amp;jjKey=31844</v>
      </c>
    </row>
    <row r="43" spans="1:21" x14ac:dyDescent="0.25">
      <c r="A43">
        <v>31545</v>
      </c>
      <c r="B43" t="s">
        <v>202</v>
      </c>
      <c r="C43">
        <v>1</v>
      </c>
      <c r="D43" t="s">
        <v>36</v>
      </c>
      <c r="E43" t="s">
        <v>23</v>
      </c>
      <c r="F43" s="1">
        <v>45708</v>
      </c>
      <c r="G43" t="s">
        <v>24</v>
      </c>
      <c r="H43" t="s">
        <v>25</v>
      </c>
      <c r="I43" t="s">
        <v>26</v>
      </c>
      <c r="J43" t="s">
        <v>60</v>
      </c>
      <c r="K43" t="s">
        <v>28</v>
      </c>
      <c r="L43" t="s">
        <v>203</v>
      </c>
      <c r="M43" t="s">
        <v>204</v>
      </c>
      <c r="N43">
        <v>6</v>
      </c>
      <c r="O43">
        <v>4</v>
      </c>
      <c r="P43" t="s">
        <v>205</v>
      </c>
      <c r="Q43" t="s">
        <v>32</v>
      </c>
      <c r="R43" s="1">
        <v>45694</v>
      </c>
      <c r="S43" t="s">
        <v>33</v>
      </c>
      <c r="T43" t="s">
        <v>34</v>
      </c>
      <c r="U43" t="str">
        <f>HYPERLINK("https://www.infotech.com.hk/itjs/job/fe-view.do?method=feView&amp;jjKey=31545")</f>
        <v>https://www.infotech.com.hk/itjs/job/fe-view.do?method=feView&amp;jjKey=31545</v>
      </c>
    </row>
    <row r="44" spans="1:21" x14ac:dyDescent="0.25">
      <c r="A44">
        <v>31859</v>
      </c>
      <c r="B44" t="s">
        <v>206</v>
      </c>
      <c r="C44">
        <v>1</v>
      </c>
      <c r="D44" t="s">
        <v>22</v>
      </c>
      <c r="E44" t="s">
        <v>23</v>
      </c>
      <c r="F44" s="1">
        <v>45712</v>
      </c>
      <c r="G44" t="s">
        <v>42</v>
      </c>
      <c r="H44" t="s">
        <v>25</v>
      </c>
      <c r="I44" t="s">
        <v>26</v>
      </c>
      <c r="J44" t="s">
        <v>65</v>
      </c>
      <c r="K44" t="s">
        <v>28</v>
      </c>
      <c r="L44" t="s">
        <v>66</v>
      </c>
      <c r="M44" t="s">
        <v>182</v>
      </c>
      <c r="N44">
        <v>4</v>
      </c>
      <c r="O44">
        <v>1</v>
      </c>
      <c r="P44" t="s">
        <v>183</v>
      </c>
      <c r="Q44" t="s">
        <v>32</v>
      </c>
      <c r="R44" s="1">
        <v>45698</v>
      </c>
      <c r="S44" t="s">
        <v>33</v>
      </c>
      <c r="T44" t="s">
        <v>34</v>
      </c>
      <c r="U44" t="str">
        <f>HYPERLINK("https://www.infotech.com.hk/itjs/job/fe-view.do?method=feView&amp;jjKey=31859")</f>
        <v>https://www.infotech.com.hk/itjs/job/fe-view.do?method=feView&amp;jjKey=31859</v>
      </c>
    </row>
    <row r="45" spans="1:21" x14ac:dyDescent="0.25">
      <c r="A45">
        <v>31080</v>
      </c>
      <c r="B45" t="s">
        <v>207</v>
      </c>
      <c r="C45">
        <v>1</v>
      </c>
      <c r="D45" t="s">
        <v>36</v>
      </c>
      <c r="E45" t="s">
        <v>23</v>
      </c>
      <c r="F45" s="1">
        <v>45709</v>
      </c>
      <c r="G45" t="s">
        <v>208</v>
      </c>
      <c r="H45" t="s">
        <v>25</v>
      </c>
      <c r="I45" t="s">
        <v>26</v>
      </c>
      <c r="J45" t="s">
        <v>75</v>
      </c>
      <c r="K45" t="s">
        <v>28</v>
      </c>
      <c r="L45" t="s">
        <v>209</v>
      </c>
      <c r="M45" t="s">
        <v>210</v>
      </c>
      <c r="N45">
        <v>4</v>
      </c>
      <c r="O45">
        <v>1</v>
      </c>
      <c r="P45" t="s">
        <v>211</v>
      </c>
      <c r="Q45" t="s">
        <v>32</v>
      </c>
      <c r="R45" s="1">
        <v>45695</v>
      </c>
      <c r="S45" t="s">
        <v>33</v>
      </c>
      <c r="T45" t="s">
        <v>34</v>
      </c>
      <c r="U45" t="str">
        <f>HYPERLINK("https://www.infotech.com.hk/itjs/job/fe-view.do?method=feView&amp;jjKey=31080")</f>
        <v>https://www.infotech.com.hk/itjs/job/fe-view.do?method=feView&amp;jjKey=31080</v>
      </c>
    </row>
    <row r="46" spans="1:21" x14ac:dyDescent="0.25">
      <c r="A46">
        <v>31500</v>
      </c>
      <c r="B46" t="s">
        <v>212</v>
      </c>
      <c r="C46">
        <v>1</v>
      </c>
      <c r="D46" t="s">
        <v>36</v>
      </c>
      <c r="E46" t="s">
        <v>23</v>
      </c>
      <c r="F46" s="1">
        <v>45707</v>
      </c>
      <c r="G46" t="s">
        <v>42</v>
      </c>
      <c r="H46" t="s">
        <v>25</v>
      </c>
      <c r="I46" t="s">
        <v>26</v>
      </c>
      <c r="J46" t="s">
        <v>213</v>
      </c>
      <c r="K46" t="s">
        <v>28</v>
      </c>
      <c r="L46" t="s">
        <v>214</v>
      </c>
      <c r="M46" t="s">
        <v>215</v>
      </c>
      <c r="N46">
        <v>7</v>
      </c>
      <c r="O46">
        <v>4</v>
      </c>
      <c r="P46" t="s">
        <v>216</v>
      </c>
      <c r="Q46" t="s">
        <v>32</v>
      </c>
      <c r="R46" s="1">
        <v>45694</v>
      </c>
      <c r="S46" t="s">
        <v>33</v>
      </c>
      <c r="T46" t="s">
        <v>34</v>
      </c>
      <c r="U46" t="str">
        <f>HYPERLINK("https://www.infotech.com.hk/itjs/job/fe-view.do?method=feView&amp;jjKey=31500")</f>
        <v>https://www.infotech.com.hk/itjs/job/fe-view.do?method=feView&amp;jjKey=31500</v>
      </c>
    </row>
    <row r="47" spans="1:21" x14ac:dyDescent="0.25">
      <c r="A47">
        <v>31894</v>
      </c>
      <c r="B47" t="s">
        <v>217</v>
      </c>
      <c r="C47">
        <v>1</v>
      </c>
      <c r="D47" t="s">
        <v>22</v>
      </c>
      <c r="E47" t="s">
        <v>23</v>
      </c>
      <c r="F47" s="1">
        <v>45712</v>
      </c>
      <c r="G47" t="s">
        <v>48</v>
      </c>
      <c r="H47" t="s">
        <v>25</v>
      </c>
      <c r="I47" t="s">
        <v>26</v>
      </c>
      <c r="J47" t="s">
        <v>60</v>
      </c>
      <c r="K47" t="s">
        <v>28</v>
      </c>
      <c r="L47" t="s">
        <v>149</v>
      </c>
      <c r="M47" t="s">
        <v>218</v>
      </c>
      <c r="N47">
        <v>6</v>
      </c>
      <c r="O47">
        <v>3</v>
      </c>
      <c r="P47" t="s">
        <v>219</v>
      </c>
      <c r="Q47" t="s">
        <v>32</v>
      </c>
      <c r="R47" s="1">
        <v>45698</v>
      </c>
      <c r="S47" t="s">
        <v>33</v>
      </c>
      <c r="T47" t="s">
        <v>34</v>
      </c>
      <c r="U47" t="str">
        <f>HYPERLINK("https://www.infotech.com.hk/itjs/job/fe-view.do?method=feView&amp;jjKey=31894")</f>
        <v>https://www.infotech.com.hk/itjs/job/fe-view.do?method=feView&amp;jjKey=31894</v>
      </c>
    </row>
    <row r="48" spans="1:21" x14ac:dyDescent="0.25">
      <c r="A48">
        <v>31865</v>
      </c>
      <c r="B48" t="s">
        <v>220</v>
      </c>
      <c r="C48">
        <v>1</v>
      </c>
      <c r="D48" t="s">
        <v>36</v>
      </c>
      <c r="E48" t="s">
        <v>23</v>
      </c>
      <c r="F48" s="1">
        <v>45712</v>
      </c>
      <c r="G48" t="s">
        <v>42</v>
      </c>
      <c r="H48" t="s">
        <v>25</v>
      </c>
      <c r="I48" t="s">
        <v>26</v>
      </c>
      <c r="J48" t="s">
        <v>65</v>
      </c>
      <c r="K48" t="s">
        <v>28</v>
      </c>
      <c r="L48" t="s">
        <v>221</v>
      </c>
      <c r="M48" t="s">
        <v>222</v>
      </c>
      <c r="N48">
        <v>8</v>
      </c>
      <c r="O48">
        <v>4</v>
      </c>
      <c r="P48" t="s">
        <v>223</v>
      </c>
      <c r="Q48" t="s">
        <v>32</v>
      </c>
      <c r="R48" s="1">
        <v>45698</v>
      </c>
      <c r="S48" t="s">
        <v>33</v>
      </c>
      <c r="T48" t="s">
        <v>34</v>
      </c>
      <c r="U48" t="str">
        <f>HYPERLINK("https://www.infotech.com.hk/itjs/job/fe-view.do?method=feView&amp;jjKey=31865")</f>
        <v>https://www.infotech.com.hk/itjs/job/fe-view.do?method=feView&amp;jjKey=31865</v>
      </c>
    </row>
    <row r="49" spans="1:21" x14ac:dyDescent="0.25">
      <c r="A49">
        <v>32840</v>
      </c>
      <c r="B49" t="s">
        <v>224</v>
      </c>
      <c r="C49">
        <v>1</v>
      </c>
      <c r="D49" t="s">
        <v>36</v>
      </c>
      <c r="E49" t="s">
        <v>23</v>
      </c>
      <c r="F49" s="1">
        <v>45720</v>
      </c>
      <c r="G49" t="s">
        <v>24</v>
      </c>
      <c r="H49" t="s">
        <v>25</v>
      </c>
      <c r="I49" t="s">
        <v>26</v>
      </c>
      <c r="J49" t="s">
        <v>160</v>
      </c>
      <c r="K49" t="s">
        <v>28</v>
      </c>
      <c r="L49" t="s">
        <v>225</v>
      </c>
      <c r="M49" t="s">
        <v>226</v>
      </c>
      <c r="N49">
        <v>4</v>
      </c>
      <c r="O49">
        <v>1</v>
      </c>
      <c r="P49" t="s">
        <v>227</v>
      </c>
      <c r="Q49" t="s">
        <v>32</v>
      </c>
      <c r="R49" s="1">
        <v>45706</v>
      </c>
      <c r="S49" t="s">
        <v>33</v>
      </c>
      <c r="T49" t="s">
        <v>34</v>
      </c>
      <c r="U49" t="str">
        <f>HYPERLINK("https://www.infotech.com.hk/itjs/job/fe-view.do?method=feView&amp;jjKey=32840")</f>
        <v>https://www.infotech.com.hk/itjs/job/fe-view.do?method=feView&amp;jjKey=32840</v>
      </c>
    </row>
    <row r="50" spans="1:21" x14ac:dyDescent="0.25">
      <c r="A50">
        <v>31945</v>
      </c>
      <c r="B50" t="s">
        <v>228</v>
      </c>
      <c r="C50">
        <v>1</v>
      </c>
      <c r="D50" t="s">
        <v>36</v>
      </c>
      <c r="E50" t="s">
        <v>23</v>
      </c>
      <c r="F50" s="1">
        <v>45714</v>
      </c>
      <c r="G50" t="s">
        <v>24</v>
      </c>
      <c r="H50" t="s">
        <v>25</v>
      </c>
      <c r="I50" t="s">
        <v>26</v>
      </c>
      <c r="J50" t="s">
        <v>75</v>
      </c>
      <c r="K50" t="s">
        <v>28</v>
      </c>
      <c r="L50" t="s">
        <v>229</v>
      </c>
      <c r="M50" t="s">
        <v>230</v>
      </c>
      <c r="N50">
        <v>6</v>
      </c>
      <c r="O50">
        <v>2</v>
      </c>
      <c r="P50" t="s">
        <v>231</v>
      </c>
      <c r="Q50" t="s">
        <v>32</v>
      </c>
      <c r="R50" s="1">
        <v>45700</v>
      </c>
      <c r="S50" t="s">
        <v>33</v>
      </c>
      <c r="T50" t="s">
        <v>34</v>
      </c>
      <c r="U50" t="str">
        <f>HYPERLINK("https://www.infotech.com.hk/itjs/job/fe-view.do?method=feView&amp;jjKey=31945")</f>
        <v>https://www.infotech.com.hk/itjs/job/fe-view.do?method=feView&amp;jjKey=31945</v>
      </c>
    </row>
    <row r="51" spans="1:21" x14ac:dyDescent="0.25">
      <c r="A51">
        <v>31742</v>
      </c>
      <c r="B51" t="s">
        <v>232</v>
      </c>
      <c r="C51">
        <v>1</v>
      </c>
      <c r="D51" t="s">
        <v>36</v>
      </c>
      <c r="E51" t="s">
        <v>23</v>
      </c>
      <c r="F51" s="1">
        <v>45709</v>
      </c>
      <c r="G51" t="s">
        <v>233</v>
      </c>
      <c r="H51" t="s">
        <v>25</v>
      </c>
      <c r="I51" t="s">
        <v>26</v>
      </c>
      <c r="J51" t="s">
        <v>234</v>
      </c>
      <c r="K51" t="s">
        <v>28</v>
      </c>
      <c r="L51" t="s">
        <v>235</v>
      </c>
      <c r="M51" t="s">
        <v>236</v>
      </c>
      <c r="N51">
        <v>4</v>
      </c>
      <c r="O51">
        <v>1</v>
      </c>
      <c r="P51" t="s">
        <v>237</v>
      </c>
      <c r="Q51" t="s">
        <v>32</v>
      </c>
      <c r="R51" s="1">
        <v>45695</v>
      </c>
      <c r="S51" t="s">
        <v>33</v>
      </c>
      <c r="T51" t="s">
        <v>34</v>
      </c>
      <c r="U51" t="str">
        <f>HYPERLINK("https://www.infotech.com.hk/itjs/job/fe-view.do?method=feView&amp;jjKey=31742")</f>
        <v>https://www.infotech.com.hk/itjs/job/fe-view.do?method=feView&amp;jjKey=31742</v>
      </c>
    </row>
    <row r="52" spans="1:21" x14ac:dyDescent="0.25">
      <c r="A52">
        <v>32867</v>
      </c>
      <c r="B52" t="s">
        <v>238</v>
      </c>
      <c r="C52">
        <v>1</v>
      </c>
      <c r="D52" t="s">
        <v>36</v>
      </c>
      <c r="E52" t="s">
        <v>23</v>
      </c>
      <c r="F52" s="1">
        <v>45719</v>
      </c>
      <c r="G52" t="s">
        <v>239</v>
      </c>
      <c r="H52" t="s">
        <v>25</v>
      </c>
      <c r="I52" t="s">
        <v>26</v>
      </c>
      <c r="J52" t="s">
        <v>43</v>
      </c>
      <c r="K52" t="s">
        <v>28</v>
      </c>
      <c r="L52" t="s">
        <v>240</v>
      </c>
      <c r="M52" t="s">
        <v>241</v>
      </c>
      <c r="N52">
        <v>4</v>
      </c>
      <c r="O52">
        <v>1</v>
      </c>
      <c r="P52" t="s">
        <v>242</v>
      </c>
      <c r="Q52" t="s">
        <v>32</v>
      </c>
      <c r="R52" s="1">
        <v>45705</v>
      </c>
      <c r="S52" t="s">
        <v>33</v>
      </c>
      <c r="T52" t="s">
        <v>34</v>
      </c>
      <c r="U52" t="str">
        <f>HYPERLINK("https://www.infotech.com.hk/itjs/job/fe-view.do?method=feView&amp;jjKey=32867")</f>
        <v>https://www.infotech.com.hk/itjs/job/fe-view.do?method=feView&amp;jjKey=32867</v>
      </c>
    </row>
    <row r="53" spans="1:21" x14ac:dyDescent="0.25">
      <c r="A53">
        <v>31934</v>
      </c>
      <c r="B53" t="s">
        <v>243</v>
      </c>
      <c r="C53">
        <v>1</v>
      </c>
      <c r="D53" t="s">
        <v>36</v>
      </c>
      <c r="E53" t="s">
        <v>23</v>
      </c>
      <c r="F53" s="1">
        <v>45713</v>
      </c>
      <c r="G53" t="s">
        <v>94</v>
      </c>
      <c r="H53" t="s">
        <v>25</v>
      </c>
      <c r="I53" t="s">
        <v>26</v>
      </c>
      <c r="J53" t="s">
        <v>95</v>
      </c>
      <c r="K53" t="s">
        <v>28</v>
      </c>
      <c r="L53" t="s">
        <v>244</v>
      </c>
      <c r="M53" t="s">
        <v>245</v>
      </c>
      <c r="N53">
        <v>4</v>
      </c>
      <c r="O53">
        <v>2</v>
      </c>
      <c r="P53" t="s">
        <v>246</v>
      </c>
      <c r="Q53" t="s">
        <v>32</v>
      </c>
      <c r="R53" s="1">
        <v>45699</v>
      </c>
      <c r="S53" t="s">
        <v>33</v>
      </c>
      <c r="T53" t="s">
        <v>34</v>
      </c>
      <c r="U53" t="str">
        <f>HYPERLINK("https://www.infotech.com.hk/itjs/job/fe-view.do?method=feView&amp;jjKey=31934")</f>
        <v>https://www.infotech.com.hk/itjs/job/fe-view.do?method=feView&amp;jjKey=31934</v>
      </c>
    </row>
    <row r="54" spans="1:21" x14ac:dyDescent="0.25">
      <c r="A54">
        <v>32846</v>
      </c>
      <c r="B54" t="s">
        <v>247</v>
      </c>
      <c r="C54">
        <v>1</v>
      </c>
      <c r="D54" t="s">
        <v>36</v>
      </c>
      <c r="E54" t="s">
        <v>23</v>
      </c>
      <c r="F54" s="1">
        <v>45720</v>
      </c>
      <c r="G54" t="s">
        <v>24</v>
      </c>
      <c r="H54" t="s">
        <v>25</v>
      </c>
      <c r="I54" t="s">
        <v>26</v>
      </c>
      <c r="J54" t="s">
        <v>160</v>
      </c>
      <c r="K54" t="s">
        <v>28</v>
      </c>
      <c r="L54" t="s">
        <v>248</v>
      </c>
      <c r="M54" t="s">
        <v>249</v>
      </c>
      <c r="N54">
        <v>4</v>
      </c>
      <c r="O54">
        <v>1</v>
      </c>
      <c r="P54" t="s">
        <v>250</v>
      </c>
      <c r="Q54" t="s">
        <v>32</v>
      </c>
      <c r="R54" s="1">
        <v>45706</v>
      </c>
      <c r="S54" t="s">
        <v>33</v>
      </c>
      <c r="T54" t="s">
        <v>34</v>
      </c>
      <c r="U54" t="str">
        <f>HYPERLINK("https://www.infotech.com.hk/itjs/job/fe-view.do?method=feView&amp;jjKey=32846")</f>
        <v>https://www.infotech.com.hk/itjs/job/fe-view.do?method=feView&amp;jjKey=32846</v>
      </c>
    </row>
    <row r="55" spans="1:21" x14ac:dyDescent="0.25">
      <c r="A55">
        <v>31557</v>
      </c>
      <c r="B55" t="s">
        <v>251</v>
      </c>
      <c r="C55">
        <v>1</v>
      </c>
      <c r="D55" t="s">
        <v>22</v>
      </c>
      <c r="E55" t="s">
        <v>23</v>
      </c>
      <c r="F55" s="1">
        <v>45708</v>
      </c>
      <c r="G55" t="s">
        <v>24</v>
      </c>
      <c r="H55" t="s">
        <v>25</v>
      </c>
      <c r="I55" t="s">
        <v>26</v>
      </c>
      <c r="J55" t="s">
        <v>70</v>
      </c>
      <c r="K55" t="s">
        <v>28</v>
      </c>
      <c r="L55" t="s">
        <v>252</v>
      </c>
      <c r="M55" t="s">
        <v>253</v>
      </c>
      <c r="N55">
        <v>7</v>
      </c>
      <c r="O55">
        <v>6</v>
      </c>
      <c r="P55" t="s">
        <v>254</v>
      </c>
      <c r="Q55" t="s">
        <v>32</v>
      </c>
      <c r="R55" s="1">
        <v>45694</v>
      </c>
      <c r="S55" t="s">
        <v>33</v>
      </c>
      <c r="T55" t="s">
        <v>34</v>
      </c>
      <c r="U55" t="str">
        <f>HYPERLINK("https://www.infotech.com.hk/itjs/job/fe-view.do?method=feView&amp;jjKey=31557")</f>
        <v>https://www.infotech.com.hk/itjs/job/fe-view.do?method=feView&amp;jjKey=31557</v>
      </c>
    </row>
    <row r="56" spans="1:21" x14ac:dyDescent="0.25">
      <c r="A56">
        <v>31567</v>
      </c>
      <c r="B56" t="s">
        <v>255</v>
      </c>
      <c r="C56">
        <v>1</v>
      </c>
      <c r="D56" t="s">
        <v>22</v>
      </c>
      <c r="E56" t="s">
        <v>23</v>
      </c>
      <c r="F56" s="1">
        <v>45708</v>
      </c>
      <c r="G56" t="s">
        <v>24</v>
      </c>
      <c r="H56" t="s">
        <v>25</v>
      </c>
      <c r="I56" t="s">
        <v>26</v>
      </c>
      <c r="J56" t="s">
        <v>70</v>
      </c>
      <c r="K56" t="s">
        <v>28</v>
      </c>
      <c r="L56" t="s">
        <v>252</v>
      </c>
      <c r="M56" t="s">
        <v>256</v>
      </c>
      <c r="N56">
        <v>9</v>
      </c>
      <c r="O56">
        <v>8</v>
      </c>
      <c r="P56" t="s">
        <v>257</v>
      </c>
      <c r="Q56" t="s">
        <v>32</v>
      </c>
      <c r="R56" s="1">
        <v>45694</v>
      </c>
      <c r="S56" t="s">
        <v>33</v>
      </c>
      <c r="T56" t="s">
        <v>34</v>
      </c>
      <c r="U56" t="str">
        <f>HYPERLINK("https://www.infotech.com.hk/itjs/job/fe-view.do?method=feView&amp;jjKey=31567")</f>
        <v>https://www.infotech.com.hk/itjs/job/fe-view.do?method=feView&amp;jjKey=31567</v>
      </c>
    </row>
    <row r="57" spans="1:21" x14ac:dyDescent="0.25">
      <c r="A57">
        <v>31930</v>
      </c>
      <c r="B57" t="s">
        <v>258</v>
      </c>
      <c r="C57">
        <v>1</v>
      </c>
      <c r="D57" t="s">
        <v>36</v>
      </c>
      <c r="E57" t="s">
        <v>23</v>
      </c>
      <c r="F57" s="1">
        <v>45713</v>
      </c>
      <c r="G57" t="s">
        <v>94</v>
      </c>
      <c r="H57" t="s">
        <v>25</v>
      </c>
      <c r="I57" t="s">
        <v>26</v>
      </c>
      <c r="J57" t="s">
        <v>259</v>
      </c>
      <c r="K57" t="s">
        <v>28</v>
      </c>
      <c r="L57" t="s">
        <v>244</v>
      </c>
      <c r="M57" t="s">
        <v>245</v>
      </c>
      <c r="N57">
        <v>4</v>
      </c>
      <c r="O57">
        <v>2</v>
      </c>
      <c r="P57" t="s">
        <v>260</v>
      </c>
      <c r="Q57" t="s">
        <v>32</v>
      </c>
      <c r="R57" s="1">
        <v>45699</v>
      </c>
      <c r="S57" t="s">
        <v>33</v>
      </c>
      <c r="T57" t="s">
        <v>34</v>
      </c>
      <c r="U57" t="str">
        <f>HYPERLINK("https://www.infotech.com.hk/itjs/job/fe-view.do?method=feView&amp;jjKey=31930")</f>
        <v>https://www.infotech.com.hk/itjs/job/fe-view.do?method=feView&amp;jjKey=31930</v>
      </c>
    </row>
    <row r="58" spans="1:21" x14ac:dyDescent="0.25">
      <c r="A58">
        <v>31931</v>
      </c>
      <c r="B58" t="s">
        <v>261</v>
      </c>
      <c r="C58">
        <v>1</v>
      </c>
      <c r="D58" t="s">
        <v>36</v>
      </c>
      <c r="E58" t="s">
        <v>23</v>
      </c>
      <c r="F58" s="1">
        <v>45713</v>
      </c>
      <c r="G58" t="s">
        <v>94</v>
      </c>
      <c r="H58" t="s">
        <v>25</v>
      </c>
      <c r="I58" t="s">
        <v>26</v>
      </c>
      <c r="J58" t="s">
        <v>259</v>
      </c>
      <c r="K58" t="s">
        <v>28</v>
      </c>
      <c r="L58" t="s">
        <v>262</v>
      </c>
      <c r="M58" t="s">
        <v>263</v>
      </c>
      <c r="N58">
        <v>4</v>
      </c>
      <c r="O58">
        <v>2</v>
      </c>
      <c r="P58" t="s">
        <v>264</v>
      </c>
      <c r="Q58" t="s">
        <v>32</v>
      </c>
      <c r="R58" s="1">
        <v>45699</v>
      </c>
      <c r="S58" t="s">
        <v>33</v>
      </c>
      <c r="T58" t="s">
        <v>34</v>
      </c>
      <c r="U58" t="str">
        <f>HYPERLINK("https://www.infotech.com.hk/itjs/job/fe-view.do?method=feView&amp;jjKey=31931")</f>
        <v>https://www.infotech.com.hk/itjs/job/fe-view.do?method=feView&amp;jjKey=31931</v>
      </c>
    </row>
    <row r="59" spans="1:21" x14ac:dyDescent="0.25">
      <c r="A59">
        <v>31563</v>
      </c>
      <c r="B59" t="s">
        <v>265</v>
      </c>
      <c r="C59">
        <v>1</v>
      </c>
      <c r="D59" t="s">
        <v>22</v>
      </c>
      <c r="E59" t="s">
        <v>23</v>
      </c>
      <c r="F59" s="1">
        <v>45708</v>
      </c>
      <c r="G59" t="s">
        <v>24</v>
      </c>
      <c r="H59" t="s">
        <v>25</v>
      </c>
      <c r="I59" t="s">
        <v>26</v>
      </c>
      <c r="J59" t="s">
        <v>70</v>
      </c>
      <c r="K59" t="s">
        <v>28</v>
      </c>
      <c r="L59" t="s">
        <v>252</v>
      </c>
      <c r="M59" t="s">
        <v>266</v>
      </c>
      <c r="N59">
        <v>9</v>
      </c>
      <c r="O59">
        <v>8</v>
      </c>
      <c r="P59" t="s">
        <v>267</v>
      </c>
      <c r="Q59" t="s">
        <v>32</v>
      </c>
      <c r="R59" s="1">
        <v>45694</v>
      </c>
      <c r="S59" t="s">
        <v>33</v>
      </c>
      <c r="T59" t="s">
        <v>34</v>
      </c>
      <c r="U59" t="str">
        <f>HYPERLINK("https://www.infotech.com.hk/itjs/job/fe-view.do?method=feView&amp;jjKey=31563")</f>
        <v>https://www.infotech.com.hk/itjs/job/fe-view.do?method=feView&amp;jjKey=31563</v>
      </c>
    </row>
    <row r="60" spans="1:21" x14ac:dyDescent="0.25">
      <c r="A60">
        <v>31552</v>
      </c>
      <c r="B60" t="s">
        <v>268</v>
      </c>
      <c r="C60">
        <v>1</v>
      </c>
      <c r="D60" t="s">
        <v>22</v>
      </c>
      <c r="E60" t="s">
        <v>23</v>
      </c>
      <c r="F60" s="1">
        <v>45708</v>
      </c>
      <c r="G60" t="s">
        <v>24</v>
      </c>
      <c r="H60" t="s">
        <v>25</v>
      </c>
      <c r="I60" t="s">
        <v>26</v>
      </c>
      <c r="J60" t="s">
        <v>70</v>
      </c>
      <c r="K60" t="s">
        <v>28</v>
      </c>
      <c r="L60" t="s">
        <v>269</v>
      </c>
      <c r="M60" t="s">
        <v>270</v>
      </c>
      <c r="N60">
        <v>6</v>
      </c>
      <c r="O60">
        <v>4</v>
      </c>
      <c r="P60" t="s">
        <v>271</v>
      </c>
      <c r="Q60" t="s">
        <v>32</v>
      </c>
      <c r="R60" s="1">
        <v>45694</v>
      </c>
      <c r="S60" t="s">
        <v>33</v>
      </c>
      <c r="T60" t="s">
        <v>34</v>
      </c>
      <c r="U60" t="str">
        <f>HYPERLINK("https://www.infotech.com.hk/itjs/job/fe-view.do?method=feView&amp;jjKey=31552")</f>
        <v>https://www.infotech.com.hk/itjs/job/fe-view.do?method=feView&amp;jjKey=31552</v>
      </c>
    </row>
    <row r="61" spans="1:21" x14ac:dyDescent="0.25">
      <c r="A61">
        <v>31569</v>
      </c>
      <c r="B61" t="s">
        <v>272</v>
      </c>
      <c r="C61">
        <v>1</v>
      </c>
      <c r="D61" t="s">
        <v>36</v>
      </c>
      <c r="E61" t="s">
        <v>23</v>
      </c>
      <c r="F61" s="1">
        <v>45708</v>
      </c>
      <c r="G61" t="s">
        <v>273</v>
      </c>
      <c r="H61" t="s">
        <v>25</v>
      </c>
      <c r="I61" t="s">
        <v>26</v>
      </c>
      <c r="J61" t="s">
        <v>70</v>
      </c>
      <c r="K61" t="s">
        <v>28</v>
      </c>
      <c r="L61" t="s">
        <v>274</v>
      </c>
      <c r="M61" t="s">
        <v>275</v>
      </c>
      <c r="N61">
        <v>6</v>
      </c>
      <c r="O61">
        <v>5</v>
      </c>
      <c r="P61" t="s">
        <v>276</v>
      </c>
      <c r="Q61" t="s">
        <v>32</v>
      </c>
      <c r="R61" s="1">
        <v>45694</v>
      </c>
      <c r="S61" t="s">
        <v>33</v>
      </c>
      <c r="T61" t="s">
        <v>34</v>
      </c>
      <c r="U61" t="str">
        <f>HYPERLINK("https://www.infotech.com.hk/itjs/job/fe-view.do?method=feView&amp;jjKey=31569")</f>
        <v>https://www.infotech.com.hk/itjs/job/fe-view.do?method=feView&amp;jjKey=31569</v>
      </c>
    </row>
    <row r="62" spans="1:21" x14ac:dyDescent="0.25">
      <c r="A62">
        <v>31656</v>
      </c>
      <c r="B62" t="s">
        <v>277</v>
      </c>
      <c r="C62">
        <v>1</v>
      </c>
      <c r="D62" t="s">
        <v>22</v>
      </c>
      <c r="E62" t="s">
        <v>23</v>
      </c>
      <c r="F62" s="1">
        <v>45708</v>
      </c>
      <c r="G62" t="s">
        <v>48</v>
      </c>
      <c r="H62" t="s">
        <v>25</v>
      </c>
      <c r="I62" t="s">
        <v>26</v>
      </c>
      <c r="J62" t="s">
        <v>70</v>
      </c>
      <c r="K62" t="s">
        <v>28</v>
      </c>
      <c r="L62" t="s">
        <v>278</v>
      </c>
      <c r="M62" t="s">
        <v>279</v>
      </c>
      <c r="N62">
        <v>5</v>
      </c>
      <c r="O62">
        <v>3</v>
      </c>
      <c r="P62" t="s">
        <v>280</v>
      </c>
      <c r="Q62" t="s">
        <v>32</v>
      </c>
      <c r="R62" s="1">
        <v>45694</v>
      </c>
      <c r="S62" t="s">
        <v>33</v>
      </c>
      <c r="T62" t="s">
        <v>34</v>
      </c>
      <c r="U62" t="str">
        <f>HYPERLINK("https://www.infotech.com.hk/itjs/job/fe-view.do?method=feView&amp;jjKey=31656")</f>
        <v>https://www.infotech.com.hk/itjs/job/fe-view.do?method=feView&amp;jjKey=31656</v>
      </c>
    </row>
    <row r="63" spans="1:21" x14ac:dyDescent="0.25">
      <c r="A63">
        <v>32877</v>
      </c>
      <c r="B63" t="s">
        <v>281</v>
      </c>
      <c r="C63">
        <v>1</v>
      </c>
      <c r="D63" t="s">
        <v>22</v>
      </c>
      <c r="E63" t="s">
        <v>23</v>
      </c>
      <c r="F63" s="1">
        <v>45721</v>
      </c>
      <c r="G63" t="s">
        <v>127</v>
      </c>
      <c r="H63" t="s">
        <v>25</v>
      </c>
      <c r="I63" t="s">
        <v>26</v>
      </c>
      <c r="J63" t="s">
        <v>43</v>
      </c>
      <c r="K63" t="s">
        <v>28</v>
      </c>
      <c r="L63" t="s">
        <v>80</v>
      </c>
      <c r="M63" t="s">
        <v>282</v>
      </c>
      <c r="N63">
        <v>6</v>
      </c>
      <c r="O63">
        <v>2</v>
      </c>
      <c r="P63" t="s">
        <v>283</v>
      </c>
      <c r="Q63" t="s">
        <v>32</v>
      </c>
      <c r="R63" s="1">
        <v>45707</v>
      </c>
      <c r="S63" t="s">
        <v>33</v>
      </c>
      <c r="T63" t="s">
        <v>34</v>
      </c>
      <c r="U63" t="str">
        <f>HYPERLINK("https://www.infotech.com.hk/itjs/job/fe-view.do?method=feView&amp;jjKey=32877")</f>
        <v>https://www.infotech.com.hk/itjs/job/fe-view.do?method=feView&amp;jjKey=32877</v>
      </c>
    </row>
    <row r="64" spans="1:21" x14ac:dyDescent="0.25">
      <c r="A64">
        <v>31935</v>
      </c>
      <c r="B64" t="s">
        <v>284</v>
      </c>
      <c r="C64">
        <v>1</v>
      </c>
      <c r="D64" t="s">
        <v>36</v>
      </c>
      <c r="E64" t="s">
        <v>23</v>
      </c>
      <c r="F64" s="1">
        <v>45713</v>
      </c>
      <c r="G64" t="s">
        <v>94</v>
      </c>
      <c r="H64" t="s">
        <v>25</v>
      </c>
      <c r="I64" t="s">
        <v>26</v>
      </c>
      <c r="J64" t="s">
        <v>259</v>
      </c>
      <c r="K64" t="s">
        <v>28</v>
      </c>
      <c r="L64" t="s">
        <v>285</v>
      </c>
      <c r="M64" t="s">
        <v>286</v>
      </c>
      <c r="N64">
        <v>8</v>
      </c>
      <c r="O64">
        <v>2</v>
      </c>
      <c r="P64" t="s">
        <v>287</v>
      </c>
      <c r="Q64" t="s">
        <v>32</v>
      </c>
      <c r="R64" s="1">
        <v>45699</v>
      </c>
      <c r="S64" t="s">
        <v>33</v>
      </c>
      <c r="T64" t="s">
        <v>34</v>
      </c>
      <c r="U64" t="str">
        <f>HYPERLINK("https://www.infotech.com.hk/itjs/job/fe-view.do?method=feView&amp;jjKey=31935")</f>
        <v>https://www.infotech.com.hk/itjs/job/fe-view.do?method=feView&amp;jjKey=31935</v>
      </c>
    </row>
    <row r="65" spans="1:21" x14ac:dyDescent="0.25">
      <c r="A65">
        <v>31651</v>
      </c>
      <c r="B65" t="s">
        <v>288</v>
      </c>
      <c r="C65">
        <v>1</v>
      </c>
      <c r="D65" t="s">
        <v>22</v>
      </c>
      <c r="E65" t="s">
        <v>23</v>
      </c>
      <c r="F65" s="1">
        <v>45708</v>
      </c>
      <c r="G65" t="s">
        <v>24</v>
      </c>
      <c r="H65" t="s">
        <v>25</v>
      </c>
      <c r="I65" t="s">
        <v>26</v>
      </c>
      <c r="J65" t="s">
        <v>70</v>
      </c>
      <c r="K65" t="s">
        <v>28</v>
      </c>
      <c r="L65" t="s">
        <v>289</v>
      </c>
      <c r="M65" t="s">
        <v>166</v>
      </c>
      <c r="N65">
        <v>5</v>
      </c>
      <c r="O65">
        <v>3</v>
      </c>
      <c r="P65" t="s">
        <v>290</v>
      </c>
      <c r="Q65" t="s">
        <v>32</v>
      </c>
      <c r="R65" s="1">
        <v>45694</v>
      </c>
      <c r="S65" t="s">
        <v>33</v>
      </c>
      <c r="T65" t="s">
        <v>34</v>
      </c>
      <c r="U65" t="str">
        <f>HYPERLINK("https://www.infotech.com.hk/itjs/job/fe-view.do?method=feView&amp;jjKey=31651")</f>
        <v>https://www.infotech.com.hk/itjs/job/fe-view.do?method=feView&amp;jjKey=31651</v>
      </c>
    </row>
    <row r="66" spans="1:21" x14ac:dyDescent="0.25">
      <c r="A66">
        <v>31572</v>
      </c>
      <c r="B66" t="s">
        <v>291</v>
      </c>
      <c r="C66">
        <v>1</v>
      </c>
      <c r="D66" t="s">
        <v>22</v>
      </c>
      <c r="E66" t="s">
        <v>23</v>
      </c>
      <c r="F66" s="1">
        <v>45708</v>
      </c>
      <c r="G66" t="s">
        <v>24</v>
      </c>
      <c r="H66" t="s">
        <v>25</v>
      </c>
      <c r="I66" t="s">
        <v>26</v>
      </c>
      <c r="J66" t="s">
        <v>292</v>
      </c>
      <c r="K66" t="s">
        <v>28</v>
      </c>
      <c r="L66" t="s">
        <v>293</v>
      </c>
      <c r="M66" t="s">
        <v>294</v>
      </c>
      <c r="N66">
        <v>6</v>
      </c>
      <c r="O66">
        <v>3</v>
      </c>
      <c r="P66" t="s">
        <v>295</v>
      </c>
      <c r="Q66" t="s">
        <v>32</v>
      </c>
      <c r="R66" s="1">
        <v>45694</v>
      </c>
      <c r="S66" t="s">
        <v>33</v>
      </c>
      <c r="T66" t="s">
        <v>34</v>
      </c>
      <c r="U66" t="str">
        <f>HYPERLINK("https://www.infotech.com.hk/itjs/job/fe-view.do?method=feView&amp;jjKey=31572")</f>
        <v>https://www.infotech.com.hk/itjs/job/fe-view.do?method=feView&amp;jjKey=31572</v>
      </c>
    </row>
    <row r="67" spans="1:21" x14ac:dyDescent="0.25">
      <c r="A67">
        <v>32861</v>
      </c>
      <c r="B67" t="s">
        <v>296</v>
      </c>
      <c r="C67">
        <v>1</v>
      </c>
      <c r="D67" t="s">
        <v>22</v>
      </c>
      <c r="E67" t="s">
        <v>23</v>
      </c>
      <c r="F67" s="1">
        <v>45720</v>
      </c>
      <c r="G67" t="s">
        <v>48</v>
      </c>
      <c r="H67" t="s">
        <v>25</v>
      </c>
      <c r="I67" t="s">
        <v>26</v>
      </c>
      <c r="J67" t="s">
        <v>297</v>
      </c>
      <c r="K67" t="s">
        <v>28</v>
      </c>
      <c r="L67" t="s">
        <v>298</v>
      </c>
      <c r="M67" t="s">
        <v>299</v>
      </c>
      <c r="N67">
        <v>6</v>
      </c>
      <c r="O67">
        <v>4</v>
      </c>
      <c r="P67" t="s">
        <v>300</v>
      </c>
      <c r="Q67" t="s">
        <v>32</v>
      </c>
      <c r="R67" s="1">
        <v>45706</v>
      </c>
      <c r="S67" t="s">
        <v>33</v>
      </c>
      <c r="T67" t="s">
        <v>34</v>
      </c>
      <c r="U67" t="str">
        <f>HYPERLINK("https://www.infotech.com.hk/itjs/job/fe-view.do?method=feView&amp;jjKey=32861")</f>
        <v>https://www.infotech.com.hk/itjs/job/fe-view.do?method=feView&amp;jjKey=32861</v>
      </c>
    </row>
    <row r="68" spans="1:21" x14ac:dyDescent="0.25">
      <c r="A68">
        <v>31564</v>
      </c>
      <c r="B68" t="s">
        <v>301</v>
      </c>
      <c r="C68">
        <v>1</v>
      </c>
      <c r="D68" t="s">
        <v>22</v>
      </c>
      <c r="E68" t="s">
        <v>23</v>
      </c>
      <c r="F68" s="1">
        <v>45708</v>
      </c>
      <c r="G68" t="s">
        <v>24</v>
      </c>
      <c r="H68" t="s">
        <v>25</v>
      </c>
      <c r="I68" t="s">
        <v>26</v>
      </c>
      <c r="J68" t="s">
        <v>70</v>
      </c>
      <c r="K68" t="s">
        <v>28</v>
      </c>
      <c r="L68" t="s">
        <v>252</v>
      </c>
      <c r="M68" t="s">
        <v>302</v>
      </c>
      <c r="N68">
        <v>12</v>
      </c>
      <c r="O68">
        <v>7</v>
      </c>
      <c r="P68" t="s">
        <v>303</v>
      </c>
      <c r="Q68" t="s">
        <v>32</v>
      </c>
      <c r="R68" s="1">
        <v>45694</v>
      </c>
      <c r="S68" t="s">
        <v>33</v>
      </c>
      <c r="T68" t="s">
        <v>34</v>
      </c>
      <c r="U68" t="str">
        <f>HYPERLINK("https://www.infotech.com.hk/itjs/job/fe-view.do?method=feView&amp;jjKey=31564")</f>
        <v>https://www.infotech.com.hk/itjs/job/fe-view.do?method=feView&amp;jjKey=31564</v>
      </c>
    </row>
    <row r="69" spans="1:21" x14ac:dyDescent="0.25">
      <c r="A69">
        <v>31549</v>
      </c>
      <c r="B69" t="s">
        <v>304</v>
      </c>
      <c r="C69">
        <v>1</v>
      </c>
      <c r="D69" t="s">
        <v>22</v>
      </c>
      <c r="E69" t="s">
        <v>23</v>
      </c>
      <c r="F69" s="1">
        <v>45708</v>
      </c>
      <c r="G69" t="s">
        <v>24</v>
      </c>
      <c r="H69" t="s">
        <v>25</v>
      </c>
      <c r="I69" t="s">
        <v>26</v>
      </c>
      <c r="J69" t="s">
        <v>305</v>
      </c>
      <c r="K69" t="s">
        <v>28</v>
      </c>
      <c r="L69" t="s">
        <v>306</v>
      </c>
      <c r="M69" t="s">
        <v>307</v>
      </c>
      <c r="N69">
        <v>5</v>
      </c>
      <c r="O69">
        <v>1</v>
      </c>
      <c r="P69" t="s">
        <v>308</v>
      </c>
      <c r="Q69" t="s">
        <v>32</v>
      </c>
      <c r="R69" s="1">
        <v>45694</v>
      </c>
      <c r="S69" t="s">
        <v>33</v>
      </c>
      <c r="T69" t="s">
        <v>34</v>
      </c>
      <c r="U69" t="str">
        <f>HYPERLINK("https://www.infotech.com.hk/itjs/job/fe-view.do?method=feView&amp;jjKey=31549")</f>
        <v>https://www.infotech.com.hk/itjs/job/fe-view.do?method=feView&amp;jjKey=31549</v>
      </c>
    </row>
    <row r="70" spans="1:21" x14ac:dyDescent="0.25">
      <c r="A70">
        <v>31978</v>
      </c>
      <c r="B70" t="s">
        <v>309</v>
      </c>
      <c r="C70">
        <v>1</v>
      </c>
      <c r="D70" t="s">
        <v>22</v>
      </c>
      <c r="E70" t="s">
        <v>23</v>
      </c>
      <c r="F70" s="1">
        <v>45708</v>
      </c>
      <c r="G70" t="s">
        <v>310</v>
      </c>
      <c r="H70" t="s">
        <v>25</v>
      </c>
      <c r="I70" t="s">
        <v>26</v>
      </c>
      <c r="J70" t="s">
        <v>191</v>
      </c>
      <c r="K70" t="s">
        <v>28</v>
      </c>
      <c r="L70" t="s">
        <v>311</v>
      </c>
      <c r="M70" t="s">
        <v>312</v>
      </c>
      <c r="N70">
        <v>4</v>
      </c>
      <c r="O70">
        <v>1</v>
      </c>
      <c r="P70" t="s">
        <v>313</v>
      </c>
      <c r="Q70" t="s">
        <v>32</v>
      </c>
      <c r="R70" s="1">
        <v>45701</v>
      </c>
      <c r="S70" t="s">
        <v>33</v>
      </c>
      <c r="T70" t="s">
        <v>34</v>
      </c>
      <c r="U70" t="str">
        <f>HYPERLINK("https://www.infotech.com.hk/itjs/job/fe-view.do?method=feView&amp;jjKey=31978")</f>
        <v>https://www.infotech.com.hk/itjs/job/fe-view.do?method=feView&amp;jjKey=31978</v>
      </c>
    </row>
    <row r="71" spans="1:21" x14ac:dyDescent="0.25">
      <c r="A71">
        <v>31688</v>
      </c>
      <c r="B71" t="s">
        <v>314</v>
      </c>
      <c r="C71">
        <v>1</v>
      </c>
      <c r="D71" t="s">
        <v>22</v>
      </c>
      <c r="E71" t="s">
        <v>23</v>
      </c>
      <c r="F71" s="1">
        <v>45709</v>
      </c>
      <c r="G71" t="s">
        <v>48</v>
      </c>
      <c r="H71" t="s">
        <v>25</v>
      </c>
      <c r="I71" t="s">
        <v>26</v>
      </c>
      <c r="J71" t="s">
        <v>49</v>
      </c>
      <c r="K71" t="s">
        <v>28</v>
      </c>
      <c r="L71" t="s">
        <v>315</v>
      </c>
      <c r="M71" t="s">
        <v>316</v>
      </c>
      <c r="N71">
        <v>5</v>
      </c>
      <c r="O71">
        <v>3</v>
      </c>
      <c r="P71" t="s">
        <v>317</v>
      </c>
      <c r="Q71" t="s">
        <v>32</v>
      </c>
      <c r="R71" s="1">
        <v>45695</v>
      </c>
      <c r="S71" t="s">
        <v>33</v>
      </c>
      <c r="T71" t="s">
        <v>34</v>
      </c>
      <c r="U71" t="str">
        <f>HYPERLINK("https://www.infotech.com.hk/itjs/job/fe-view.do?method=feView&amp;jjKey=31688")</f>
        <v>https://www.infotech.com.hk/itjs/job/fe-view.do?method=feView&amp;jjKey=31688</v>
      </c>
    </row>
    <row r="72" spans="1:21" x14ac:dyDescent="0.25">
      <c r="A72">
        <v>31889</v>
      </c>
      <c r="B72" t="s">
        <v>318</v>
      </c>
      <c r="C72">
        <v>1</v>
      </c>
      <c r="D72" t="s">
        <v>22</v>
      </c>
      <c r="E72" t="s">
        <v>23</v>
      </c>
      <c r="F72" s="1">
        <v>45712</v>
      </c>
      <c r="G72" t="s">
        <v>48</v>
      </c>
      <c r="H72" t="s">
        <v>25</v>
      </c>
      <c r="I72" t="s">
        <v>26</v>
      </c>
      <c r="J72" t="s">
        <v>60</v>
      </c>
      <c r="K72" t="s">
        <v>28</v>
      </c>
      <c r="L72" t="s">
        <v>319</v>
      </c>
      <c r="M72" t="s">
        <v>320</v>
      </c>
      <c r="N72">
        <v>5</v>
      </c>
      <c r="O72">
        <v>1</v>
      </c>
      <c r="P72" t="s">
        <v>321</v>
      </c>
      <c r="Q72" t="s">
        <v>32</v>
      </c>
      <c r="R72" s="1">
        <v>45698</v>
      </c>
      <c r="S72" t="s">
        <v>33</v>
      </c>
      <c r="T72" t="s">
        <v>34</v>
      </c>
      <c r="U72" t="str">
        <f>HYPERLINK("https://www.infotech.com.hk/itjs/job/fe-view.do?method=feView&amp;jjKey=31889")</f>
        <v>https://www.infotech.com.hk/itjs/job/fe-view.do?method=feView&amp;jjKey=31889</v>
      </c>
    </row>
    <row r="73" spans="1:21" x14ac:dyDescent="0.25">
      <c r="A73">
        <v>31867</v>
      </c>
      <c r="B73" t="s">
        <v>322</v>
      </c>
      <c r="C73">
        <v>1</v>
      </c>
      <c r="D73" t="s">
        <v>36</v>
      </c>
      <c r="E73" t="s">
        <v>23</v>
      </c>
      <c r="F73" s="1">
        <v>45712</v>
      </c>
      <c r="G73" t="s">
        <v>48</v>
      </c>
      <c r="H73" t="s">
        <v>25</v>
      </c>
      <c r="I73" t="s">
        <v>26</v>
      </c>
      <c r="J73" t="s">
        <v>60</v>
      </c>
      <c r="K73" t="s">
        <v>28</v>
      </c>
      <c r="L73" t="s">
        <v>323</v>
      </c>
      <c r="M73" t="s">
        <v>324</v>
      </c>
      <c r="N73">
        <v>6</v>
      </c>
      <c r="O73">
        <v>2</v>
      </c>
      <c r="P73" t="s">
        <v>325</v>
      </c>
      <c r="Q73" t="s">
        <v>32</v>
      </c>
      <c r="R73" s="1">
        <v>45698</v>
      </c>
      <c r="S73" t="s">
        <v>33</v>
      </c>
      <c r="T73" t="s">
        <v>34</v>
      </c>
      <c r="U73" t="str">
        <f>HYPERLINK("https://www.infotech.com.hk/itjs/job/fe-view.do?method=feView&amp;jjKey=31867")</f>
        <v>https://www.infotech.com.hk/itjs/job/fe-view.do?method=feView&amp;jjKey=31867</v>
      </c>
    </row>
    <row r="74" spans="1:21" x14ac:dyDescent="0.25">
      <c r="A74">
        <v>31722</v>
      </c>
      <c r="B74" t="s">
        <v>326</v>
      </c>
      <c r="C74">
        <v>1</v>
      </c>
      <c r="D74" t="s">
        <v>36</v>
      </c>
      <c r="E74" t="s">
        <v>23</v>
      </c>
      <c r="F74" s="1">
        <v>45709</v>
      </c>
      <c r="G74" t="s">
        <v>48</v>
      </c>
      <c r="H74" t="s">
        <v>25</v>
      </c>
      <c r="I74" t="s">
        <v>26</v>
      </c>
      <c r="J74" t="s">
        <v>60</v>
      </c>
      <c r="K74" t="s">
        <v>28</v>
      </c>
      <c r="L74" t="s">
        <v>327</v>
      </c>
      <c r="M74" t="s">
        <v>328</v>
      </c>
      <c r="N74">
        <v>8</v>
      </c>
      <c r="O74">
        <v>2</v>
      </c>
      <c r="P74" t="s">
        <v>329</v>
      </c>
      <c r="Q74" t="s">
        <v>32</v>
      </c>
      <c r="R74" s="1">
        <v>45695</v>
      </c>
      <c r="S74" t="s">
        <v>33</v>
      </c>
      <c r="T74" t="s">
        <v>34</v>
      </c>
      <c r="U74" t="str">
        <f>HYPERLINK("https://www.infotech.com.hk/itjs/job/fe-view.do?method=feView&amp;jjKey=31722")</f>
        <v>https://www.infotech.com.hk/itjs/job/fe-view.do?method=feView&amp;jjKey=31722</v>
      </c>
    </row>
    <row r="75" spans="1:21" x14ac:dyDescent="0.25">
      <c r="A75">
        <v>31925</v>
      </c>
      <c r="B75" t="s">
        <v>330</v>
      </c>
      <c r="C75">
        <v>1</v>
      </c>
      <c r="D75" t="s">
        <v>36</v>
      </c>
      <c r="E75" t="s">
        <v>23</v>
      </c>
      <c r="F75" s="1">
        <v>45713</v>
      </c>
      <c r="G75" t="s">
        <v>94</v>
      </c>
      <c r="H75" t="s">
        <v>25</v>
      </c>
      <c r="I75" t="s">
        <v>26</v>
      </c>
      <c r="J75" t="s">
        <v>95</v>
      </c>
      <c r="K75" t="s">
        <v>28</v>
      </c>
      <c r="L75" t="s">
        <v>331</v>
      </c>
      <c r="M75" t="s">
        <v>332</v>
      </c>
      <c r="N75">
        <v>6</v>
      </c>
      <c r="O75">
        <v>3</v>
      </c>
      <c r="P75" t="s">
        <v>333</v>
      </c>
      <c r="Q75" t="s">
        <v>32</v>
      </c>
      <c r="R75" s="1">
        <v>45699</v>
      </c>
      <c r="S75" t="s">
        <v>33</v>
      </c>
      <c r="T75" t="s">
        <v>34</v>
      </c>
      <c r="U75" t="str">
        <f>HYPERLINK("https://www.infotech.com.hk/itjs/job/fe-view.do?method=feView&amp;jjKey=31925")</f>
        <v>https://www.infotech.com.hk/itjs/job/fe-view.do?method=feView&amp;jjKey=31925</v>
      </c>
    </row>
    <row r="76" spans="1:21" x14ac:dyDescent="0.25">
      <c r="A76">
        <v>32011</v>
      </c>
      <c r="B76" t="s">
        <v>334</v>
      </c>
      <c r="C76">
        <v>1</v>
      </c>
      <c r="D76" t="s">
        <v>36</v>
      </c>
      <c r="E76" t="s">
        <v>23</v>
      </c>
      <c r="F76" s="1">
        <v>45716</v>
      </c>
      <c r="G76" t="s">
        <v>48</v>
      </c>
      <c r="H76" t="s">
        <v>25</v>
      </c>
      <c r="I76" t="s">
        <v>26</v>
      </c>
      <c r="J76" t="s">
        <v>104</v>
      </c>
      <c r="K76" t="s">
        <v>28</v>
      </c>
      <c r="L76" t="s">
        <v>105</v>
      </c>
      <c r="M76" t="s">
        <v>106</v>
      </c>
      <c r="N76">
        <v>5</v>
      </c>
      <c r="O76">
        <v>1</v>
      </c>
      <c r="P76" t="s">
        <v>107</v>
      </c>
      <c r="Q76" t="s">
        <v>32</v>
      </c>
      <c r="R76" s="1">
        <v>45702</v>
      </c>
      <c r="S76" t="s">
        <v>33</v>
      </c>
      <c r="T76" t="s">
        <v>34</v>
      </c>
      <c r="U76" t="str">
        <f>HYPERLINK("https://www.infotech.com.hk/itjs/job/fe-view.do?method=feView&amp;jjKey=32011")</f>
        <v>https://www.infotech.com.hk/itjs/job/fe-view.do?method=feView&amp;jjKey=32011</v>
      </c>
    </row>
    <row r="77" spans="1:21" x14ac:dyDescent="0.25">
      <c r="A77">
        <v>32021</v>
      </c>
      <c r="B77" t="s">
        <v>335</v>
      </c>
      <c r="C77">
        <v>1</v>
      </c>
      <c r="D77" t="s">
        <v>36</v>
      </c>
      <c r="E77" t="s">
        <v>23</v>
      </c>
      <c r="F77" s="1">
        <v>45719</v>
      </c>
      <c r="G77" t="s">
        <v>24</v>
      </c>
      <c r="H77" t="s">
        <v>25</v>
      </c>
      <c r="I77" t="s">
        <v>26</v>
      </c>
      <c r="J77" t="s">
        <v>234</v>
      </c>
      <c r="K77" t="s">
        <v>28</v>
      </c>
      <c r="L77" t="s">
        <v>336</v>
      </c>
      <c r="M77" t="s">
        <v>337</v>
      </c>
      <c r="N77">
        <v>6</v>
      </c>
      <c r="O77">
        <v>2</v>
      </c>
      <c r="P77" t="s">
        <v>338</v>
      </c>
      <c r="Q77" t="s">
        <v>32</v>
      </c>
      <c r="R77" s="1">
        <v>45705</v>
      </c>
      <c r="S77" t="s">
        <v>33</v>
      </c>
      <c r="T77" t="s">
        <v>34</v>
      </c>
      <c r="U77" t="str">
        <f>HYPERLINK("https://www.infotech.com.hk/itjs/job/fe-view.do?method=feView&amp;jjKey=32021")</f>
        <v>https://www.infotech.com.hk/itjs/job/fe-view.do?method=feView&amp;jjKey=32021</v>
      </c>
    </row>
    <row r="78" spans="1:21" x14ac:dyDescent="0.25">
      <c r="A78">
        <v>31906</v>
      </c>
      <c r="B78" t="s">
        <v>339</v>
      </c>
      <c r="C78">
        <v>1</v>
      </c>
      <c r="D78" t="s">
        <v>36</v>
      </c>
      <c r="E78" t="s">
        <v>23</v>
      </c>
      <c r="F78" s="1">
        <v>45712</v>
      </c>
      <c r="G78" t="s">
        <v>24</v>
      </c>
      <c r="H78" t="s">
        <v>25</v>
      </c>
      <c r="I78" t="s">
        <v>26</v>
      </c>
      <c r="J78" t="s">
        <v>43</v>
      </c>
      <c r="K78" t="s">
        <v>28</v>
      </c>
      <c r="L78" t="s">
        <v>340</v>
      </c>
      <c r="M78" t="s">
        <v>341</v>
      </c>
      <c r="N78">
        <v>4</v>
      </c>
      <c r="O78">
        <v>1</v>
      </c>
      <c r="P78" t="s">
        <v>342</v>
      </c>
      <c r="Q78" t="s">
        <v>32</v>
      </c>
      <c r="R78" s="1">
        <v>45698</v>
      </c>
      <c r="S78" t="s">
        <v>33</v>
      </c>
      <c r="T78" t="s">
        <v>34</v>
      </c>
      <c r="U78" t="str">
        <f>HYPERLINK("https://www.infotech.com.hk/itjs/job/fe-view.do?method=feView&amp;jjKey=31906")</f>
        <v>https://www.infotech.com.hk/itjs/job/fe-view.do?method=feView&amp;jjKey=31906</v>
      </c>
    </row>
    <row r="79" spans="1:21" x14ac:dyDescent="0.25">
      <c r="A79">
        <v>31537</v>
      </c>
      <c r="B79" t="s">
        <v>343</v>
      </c>
      <c r="C79">
        <v>1</v>
      </c>
      <c r="D79" t="s">
        <v>36</v>
      </c>
      <c r="E79" t="s">
        <v>23</v>
      </c>
      <c r="F79" s="1">
        <v>45708</v>
      </c>
      <c r="G79" t="s">
        <v>24</v>
      </c>
      <c r="H79" t="s">
        <v>25</v>
      </c>
      <c r="I79" t="s">
        <v>26</v>
      </c>
      <c r="J79" t="s">
        <v>137</v>
      </c>
      <c r="K79" t="s">
        <v>28</v>
      </c>
      <c r="L79" t="s">
        <v>110</v>
      </c>
      <c r="M79" t="s">
        <v>344</v>
      </c>
      <c r="N79">
        <v>5</v>
      </c>
      <c r="O79">
        <v>3</v>
      </c>
      <c r="P79" t="s">
        <v>345</v>
      </c>
      <c r="Q79" t="s">
        <v>32</v>
      </c>
      <c r="R79" s="1">
        <v>45694</v>
      </c>
      <c r="S79" t="s">
        <v>33</v>
      </c>
      <c r="T79" t="s">
        <v>34</v>
      </c>
      <c r="U79" t="str">
        <f>HYPERLINK("https://www.infotech.com.hk/itjs/job/fe-view.do?method=feView&amp;jjKey=31537")</f>
        <v>https://www.infotech.com.hk/itjs/job/fe-view.do?method=feView&amp;jjKey=31537</v>
      </c>
    </row>
    <row r="80" spans="1:21" x14ac:dyDescent="0.25">
      <c r="A80">
        <v>31175</v>
      </c>
      <c r="B80" t="s">
        <v>346</v>
      </c>
      <c r="C80">
        <v>1</v>
      </c>
      <c r="D80" t="s">
        <v>36</v>
      </c>
      <c r="E80" t="s">
        <v>23</v>
      </c>
      <c r="F80" s="1">
        <v>45721</v>
      </c>
      <c r="G80" t="s">
        <v>42</v>
      </c>
      <c r="H80" t="s">
        <v>25</v>
      </c>
      <c r="I80" t="s">
        <v>26</v>
      </c>
      <c r="J80" t="s">
        <v>347</v>
      </c>
      <c r="K80" t="s">
        <v>28</v>
      </c>
      <c r="L80" t="s">
        <v>348</v>
      </c>
      <c r="M80" t="s">
        <v>349</v>
      </c>
      <c r="N80">
        <v>6</v>
      </c>
      <c r="O80">
        <v>3</v>
      </c>
      <c r="P80" t="s">
        <v>350</v>
      </c>
      <c r="Q80" t="s">
        <v>32</v>
      </c>
      <c r="R80" s="1">
        <v>45707</v>
      </c>
      <c r="S80" t="s">
        <v>33</v>
      </c>
      <c r="T80" t="s">
        <v>34</v>
      </c>
      <c r="U80" t="str">
        <f>HYPERLINK("https://www.infotech.com.hk/itjs/job/fe-view.do?method=feView&amp;jjKey=31175")</f>
        <v>https://www.infotech.com.hk/itjs/job/fe-view.do?method=feView&amp;jjKey=31175</v>
      </c>
    </row>
    <row r="81" spans="1:21" x14ac:dyDescent="0.25">
      <c r="A81">
        <v>32841</v>
      </c>
      <c r="B81" t="s">
        <v>351</v>
      </c>
      <c r="C81">
        <v>1</v>
      </c>
      <c r="D81" t="s">
        <v>36</v>
      </c>
      <c r="E81" t="s">
        <v>23</v>
      </c>
      <c r="F81" s="1">
        <v>45720</v>
      </c>
      <c r="G81" t="s">
        <v>24</v>
      </c>
      <c r="H81" t="s">
        <v>25</v>
      </c>
      <c r="I81" t="s">
        <v>26</v>
      </c>
      <c r="J81" t="s">
        <v>160</v>
      </c>
      <c r="K81" t="s">
        <v>28</v>
      </c>
      <c r="L81" t="s">
        <v>225</v>
      </c>
      <c r="M81" t="s">
        <v>352</v>
      </c>
      <c r="N81">
        <v>4</v>
      </c>
      <c r="O81">
        <v>1</v>
      </c>
      <c r="P81" t="s">
        <v>353</v>
      </c>
      <c r="Q81" t="s">
        <v>32</v>
      </c>
      <c r="R81" s="1">
        <v>45706</v>
      </c>
      <c r="S81" t="s">
        <v>33</v>
      </c>
      <c r="T81" t="s">
        <v>34</v>
      </c>
      <c r="U81" t="str">
        <f>HYPERLINK("https://www.infotech.com.hk/itjs/job/fe-view.do?method=feView&amp;jjKey=32841")</f>
        <v>https://www.infotech.com.hk/itjs/job/fe-view.do?method=feView&amp;jjKey=32841</v>
      </c>
    </row>
    <row r="82" spans="1:21" x14ac:dyDescent="0.25">
      <c r="A82">
        <v>31685</v>
      </c>
      <c r="B82" t="s">
        <v>354</v>
      </c>
      <c r="C82">
        <v>1</v>
      </c>
      <c r="D82" t="s">
        <v>22</v>
      </c>
      <c r="E82" t="s">
        <v>23</v>
      </c>
      <c r="F82" s="1">
        <v>45709</v>
      </c>
      <c r="G82" t="s">
        <v>48</v>
      </c>
      <c r="H82" t="s">
        <v>25</v>
      </c>
      <c r="I82" t="s">
        <v>26</v>
      </c>
      <c r="J82" t="s">
        <v>49</v>
      </c>
      <c r="K82" t="s">
        <v>28</v>
      </c>
      <c r="L82" t="s">
        <v>90</v>
      </c>
      <c r="M82" t="s">
        <v>355</v>
      </c>
      <c r="N82">
        <v>4</v>
      </c>
      <c r="O82">
        <v>1</v>
      </c>
      <c r="P82" t="s">
        <v>356</v>
      </c>
      <c r="Q82" t="s">
        <v>32</v>
      </c>
      <c r="R82" s="1">
        <v>45695</v>
      </c>
      <c r="S82" t="s">
        <v>33</v>
      </c>
      <c r="T82" t="s">
        <v>34</v>
      </c>
      <c r="U82" t="str">
        <f>HYPERLINK("https://www.infotech.com.hk/itjs/job/fe-view.do?method=feView&amp;jjKey=31685")</f>
        <v>https://www.infotech.com.hk/itjs/job/fe-view.do?method=feView&amp;jjKey=31685</v>
      </c>
    </row>
    <row r="83" spans="1:21" x14ac:dyDescent="0.25">
      <c r="A83">
        <v>32862</v>
      </c>
      <c r="B83" t="s">
        <v>357</v>
      </c>
      <c r="C83">
        <v>1</v>
      </c>
      <c r="D83" t="s">
        <v>22</v>
      </c>
      <c r="E83" t="s">
        <v>23</v>
      </c>
      <c r="F83" s="1">
        <v>45720</v>
      </c>
      <c r="G83" t="s">
        <v>48</v>
      </c>
      <c r="H83" t="s">
        <v>25</v>
      </c>
      <c r="I83" t="s">
        <v>26</v>
      </c>
      <c r="J83" t="s">
        <v>297</v>
      </c>
      <c r="K83" t="s">
        <v>28</v>
      </c>
      <c r="L83" t="s">
        <v>358</v>
      </c>
      <c r="M83" t="s">
        <v>359</v>
      </c>
      <c r="N83">
        <v>6</v>
      </c>
      <c r="O83">
        <v>4</v>
      </c>
      <c r="P83" t="s">
        <v>300</v>
      </c>
      <c r="Q83" t="s">
        <v>32</v>
      </c>
      <c r="R83" s="1">
        <v>45706</v>
      </c>
      <c r="S83" t="s">
        <v>33</v>
      </c>
      <c r="T83" t="s">
        <v>34</v>
      </c>
      <c r="U83" t="str">
        <f>HYPERLINK("https://www.infotech.com.hk/itjs/job/fe-view.do?method=feView&amp;jjKey=32862")</f>
        <v>https://www.infotech.com.hk/itjs/job/fe-view.do?method=feView&amp;jjKey=32862</v>
      </c>
    </row>
    <row r="84" spans="1:21" x14ac:dyDescent="0.25">
      <c r="A84">
        <v>31566</v>
      </c>
      <c r="B84" t="s">
        <v>360</v>
      </c>
      <c r="C84">
        <v>1</v>
      </c>
      <c r="D84" t="s">
        <v>22</v>
      </c>
      <c r="E84" t="s">
        <v>23</v>
      </c>
      <c r="F84" s="1">
        <v>45708</v>
      </c>
      <c r="G84" t="s">
        <v>24</v>
      </c>
      <c r="H84" t="s">
        <v>25</v>
      </c>
      <c r="I84" t="s">
        <v>26</v>
      </c>
      <c r="J84" t="s">
        <v>70</v>
      </c>
      <c r="K84" t="s">
        <v>28</v>
      </c>
      <c r="L84" t="s">
        <v>252</v>
      </c>
      <c r="M84" t="s">
        <v>361</v>
      </c>
      <c r="N84">
        <v>9</v>
      </c>
      <c r="O84">
        <v>8</v>
      </c>
      <c r="P84" t="s">
        <v>362</v>
      </c>
      <c r="Q84" t="s">
        <v>32</v>
      </c>
      <c r="R84" s="1">
        <v>45694</v>
      </c>
      <c r="S84" t="s">
        <v>33</v>
      </c>
      <c r="T84" t="s">
        <v>34</v>
      </c>
      <c r="U84" t="str">
        <f>HYPERLINK("https://www.infotech.com.hk/itjs/job/fe-view.do?method=feView&amp;jjKey=31566")</f>
        <v>https://www.infotech.com.hk/itjs/job/fe-view.do?method=feView&amp;jjKey=31566</v>
      </c>
    </row>
    <row r="85" spans="1:21" x14ac:dyDescent="0.25">
      <c r="A85">
        <v>31562</v>
      </c>
      <c r="B85" t="s">
        <v>363</v>
      </c>
      <c r="C85">
        <v>1</v>
      </c>
      <c r="D85" t="s">
        <v>22</v>
      </c>
      <c r="E85" t="s">
        <v>23</v>
      </c>
      <c r="F85" s="1">
        <v>45708</v>
      </c>
      <c r="G85" t="s">
        <v>24</v>
      </c>
      <c r="H85" t="s">
        <v>25</v>
      </c>
      <c r="I85" t="s">
        <v>26</v>
      </c>
      <c r="J85" t="s">
        <v>70</v>
      </c>
      <c r="K85" t="s">
        <v>28</v>
      </c>
      <c r="L85" t="s">
        <v>252</v>
      </c>
      <c r="M85" t="s">
        <v>364</v>
      </c>
      <c r="N85">
        <v>6</v>
      </c>
      <c r="O85">
        <v>4</v>
      </c>
      <c r="P85" t="s">
        <v>365</v>
      </c>
      <c r="Q85" t="s">
        <v>32</v>
      </c>
      <c r="R85" s="1">
        <v>45694</v>
      </c>
      <c r="S85" t="s">
        <v>33</v>
      </c>
      <c r="T85" t="s">
        <v>34</v>
      </c>
      <c r="U85" t="str">
        <f>HYPERLINK("https://www.infotech.com.hk/itjs/job/fe-view.do?method=feView&amp;jjKey=31562")</f>
        <v>https://www.infotech.com.hk/itjs/job/fe-view.do?method=feView&amp;jjKey=31562</v>
      </c>
    </row>
    <row r="86" spans="1:21" x14ac:dyDescent="0.25">
      <c r="A86">
        <v>31719</v>
      </c>
      <c r="B86" t="s">
        <v>366</v>
      </c>
      <c r="C86">
        <v>1</v>
      </c>
      <c r="D86" t="s">
        <v>36</v>
      </c>
      <c r="E86" t="s">
        <v>23</v>
      </c>
      <c r="F86" s="1">
        <v>45709</v>
      </c>
      <c r="G86" t="s">
        <v>48</v>
      </c>
      <c r="H86" t="s">
        <v>25</v>
      </c>
      <c r="I86" t="s">
        <v>26</v>
      </c>
      <c r="J86" t="s">
        <v>60</v>
      </c>
      <c r="K86" t="s">
        <v>28</v>
      </c>
      <c r="L86" t="s">
        <v>367</v>
      </c>
      <c r="M86" t="s">
        <v>368</v>
      </c>
      <c r="N86">
        <v>6</v>
      </c>
      <c r="O86">
        <v>4</v>
      </c>
      <c r="P86" t="s">
        <v>369</v>
      </c>
      <c r="Q86" t="s">
        <v>32</v>
      </c>
      <c r="R86" s="1">
        <v>45695</v>
      </c>
      <c r="S86" t="s">
        <v>33</v>
      </c>
      <c r="T86" t="s">
        <v>34</v>
      </c>
      <c r="U86" t="str">
        <f>HYPERLINK("https://www.infotech.com.hk/itjs/job/fe-view.do?method=feView&amp;jjKey=31719")</f>
        <v>https://www.infotech.com.hk/itjs/job/fe-view.do?method=feView&amp;jjKey=31719</v>
      </c>
    </row>
    <row r="87" spans="1:21" x14ac:dyDescent="0.25">
      <c r="A87">
        <v>31550</v>
      </c>
      <c r="B87" t="s">
        <v>370</v>
      </c>
      <c r="C87">
        <v>1</v>
      </c>
      <c r="D87" t="s">
        <v>36</v>
      </c>
      <c r="E87" t="s">
        <v>23</v>
      </c>
      <c r="F87" s="1">
        <v>45708</v>
      </c>
      <c r="G87" t="s">
        <v>24</v>
      </c>
      <c r="H87" t="s">
        <v>25</v>
      </c>
      <c r="I87" t="s">
        <v>26</v>
      </c>
      <c r="J87" t="s">
        <v>70</v>
      </c>
      <c r="K87" t="s">
        <v>28</v>
      </c>
      <c r="L87" t="s">
        <v>371</v>
      </c>
      <c r="M87" t="s">
        <v>372</v>
      </c>
      <c r="N87">
        <v>5</v>
      </c>
      <c r="O87">
        <v>2</v>
      </c>
      <c r="P87" t="s">
        <v>373</v>
      </c>
      <c r="Q87" t="s">
        <v>32</v>
      </c>
      <c r="R87" s="1">
        <v>45694</v>
      </c>
      <c r="S87" t="s">
        <v>33</v>
      </c>
      <c r="T87" t="s">
        <v>34</v>
      </c>
      <c r="U87" t="str">
        <f>HYPERLINK("https://www.infotech.com.hk/itjs/job/fe-view.do?method=feView&amp;jjKey=31550")</f>
        <v>https://www.infotech.com.hk/itjs/job/fe-view.do?method=feView&amp;jjKey=31550</v>
      </c>
    </row>
    <row r="88" spans="1:21" x14ac:dyDescent="0.25">
      <c r="A88">
        <v>31649</v>
      </c>
      <c r="B88" t="s">
        <v>374</v>
      </c>
      <c r="C88">
        <v>1</v>
      </c>
      <c r="D88" t="s">
        <v>36</v>
      </c>
      <c r="E88" t="s">
        <v>23</v>
      </c>
      <c r="F88" s="1">
        <v>45721</v>
      </c>
      <c r="G88" t="s">
        <v>375</v>
      </c>
      <c r="H88" t="s">
        <v>25</v>
      </c>
      <c r="I88" t="s">
        <v>26</v>
      </c>
      <c r="J88" t="s">
        <v>234</v>
      </c>
      <c r="K88" t="s">
        <v>28</v>
      </c>
      <c r="L88" t="s">
        <v>376</v>
      </c>
      <c r="M88" t="s">
        <v>377</v>
      </c>
      <c r="N88">
        <v>4</v>
      </c>
      <c r="O88">
        <v>1</v>
      </c>
      <c r="P88" t="s">
        <v>378</v>
      </c>
      <c r="Q88" t="s">
        <v>32</v>
      </c>
      <c r="R88" s="1">
        <v>45707</v>
      </c>
      <c r="S88" t="s">
        <v>33</v>
      </c>
      <c r="T88" t="s">
        <v>34</v>
      </c>
      <c r="U88" t="str">
        <f>HYPERLINK("https://www.infotech.com.hk/itjs/job/fe-view.do?method=feView&amp;jjKey=31649")</f>
        <v>https://www.infotech.com.hk/itjs/job/fe-view.do?method=feView&amp;jjKey=31649</v>
      </c>
    </row>
    <row r="89" spans="1:21" x14ac:dyDescent="0.25">
      <c r="A89">
        <v>31923</v>
      </c>
      <c r="B89" t="s">
        <v>379</v>
      </c>
      <c r="C89">
        <v>1</v>
      </c>
      <c r="D89" t="s">
        <v>36</v>
      </c>
      <c r="E89" t="s">
        <v>23</v>
      </c>
      <c r="F89" s="1">
        <v>45713</v>
      </c>
      <c r="G89" t="s">
        <v>94</v>
      </c>
      <c r="H89" t="s">
        <v>25</v>
      </c>
      <c r="I89" t="s">
        <v>26</v>
      </c>
      <c r="J89" t="s">
        <v>347</v>
      </c>
      <c r="K89" t="s">
        <v>28</v>
      </c>
      <c r="L89" t="s">
        <v>380</v>
      </c>
      <c r="M89" t="s">
        <v>381</v>
      </c>
      <c r="N89">
        <v>4</v>
      </c>
      <c r="O89">
        <v>1</v>
      </c>
      <c r="P89" t="s">
        <v>382</v>
      </c>
      <c r="Q89" t="s">
        <v>32</v>
      </c>
      <c r="R89" s="1">
        <v>45699</v>
      </c>
      <c r="S89" t="s">
        <v>33</v>
      </c>
      <c r="T89" t="s">
        <v>34</v>
      </c>
      <c r="U89" t="str">
        <f>HYPERLINK("https://www.infotech.com.hk/itjs/job/fe-view.do?method=feView&amp;jjKey=31923")</f>
        <v>https://www.infotech.com.hk/itjs/job/fe-view.do?method=feView&amp;jjKey=31923</v>
      </c>
    </row>
    <row r="90" spans="1:21" x14ac:dyDescent="0.25">
      <c r="A90">
        <v>32847</v>
      </c>
      <c r="B90" t="s">
        <v>383</v>
      </c>
      <c r="C90">
        <v>1</v>
      </c>
      <c r="D90" t="s">
        <v>36</v>
      </c>
      <c r="E90" t="s">
        <v>23</v>
      </c>
      <c r="F90" s="1">
        <v>45720</v>
      </c>
      <c r="G90" t="s">
        <v>24</v>
      </c>
      <c r="H90" t="s">
        <v>25</v>
      </c>
      <c r="I90" t="s">
        <v>26</v>
      </c>
      <c r="J90" t="s">
        <v>160</v>
      </c>
      <c r="K90" t="s">
        <v>28</v>
      </c>
      <c r="L90" t="s">
        <v>248</v>
      </c>
      <c r="M90" t="s">
        <v>384</v>
      </c>
      <c r="N90">
        <v>4</v>
      </c>
      <c r="O90">
        <v>1</v>
      </c>
      <c r="P90" t="s">
        <v>385</v>
      </c>
      <c r="Q90" t="s">
        <v>32</v>
      </c>
      <c r="R90" s="1">
        <v>45706</v>
      </c>
      <c r="S90" t="s">
        <v>33</v>
      </c>
      <c r="T90" t="s">
        <v>34</v>
      </c>
      <c r="U90" t="str">
        <f>HYPERLINK("https://www.infotech.com.hk/itjs/job/fe-view.do?method=feView&amp;jjKey=32847")</f>
        <v>https://www.infotech.com.hk/itjs/job/fe-view.do?method=feView&amp;jjKey=32847</v>
      </c>
    </row>
    <row r="91" spans="1:21" x14ac:dyDescent="0.25">
      <c r="A91">
        <v>31848</v>
      </c>
      <c r="B91" t="s">
        <v>386</v>
      </c>
      <c r="C91">
        <v>1</v>
      </c>
      <c r="D91" t="s">
        <v>22</v>
      </c>
      <c r="E91" t="s">
        <v>23</v>
      </c>
      <c r="F91" s="1">
        <v>45712</v>
      </c>
      <c r="G91" t="s">
        <v>42</v>
      </c>
      <c r="H91" t="s">
        <v>25</v>
      </c>
      <c r="I91" t="s">
        <v>26</v>
      </c>
      <c r="J91" t="s">
        <v>65</v>
      </c>
      <c r="K91" t="s">
        <v>28</v>
      </c>
      <c r="L91" t="s">
        <v>66</v>
      </c>
      <c r="M91" t="s">
        <v>387</v>
      </c>
      <c r="N91">
        <v>6</v>
      </c>
      <c r="O91">
        <v>3</v>
      </c>
      <c r="P91" t="s">
        <v>388</v>
      </c>
      <c r="Q91" t="s">
        <v>32</v>
      </c>
      <c r="R91" s="1">
        <v>45698</v>
      </c>
      <c r="S91" t="s">
        <v>33</v>
      </c>
      <c r="T91" t="s">
        <v>34</v>
      </c>
      <c r="U91" t="str">
        <f>HYPERLINK("https://www.infotech.com.hk/itjs/job/fe-view.do?method=feView&amp;jjKey=31848")</f>
        <v>https://www.infotech.com.hk/itjs/job/fe-view.do?method=feView&amp;jjKey=31848</v>
      </c>
    </row>
    <row r="92" spans="1:21" x14ac:dyDescent="0.25">
      <c r="A92">
        <v>31827</v>
      </c>
      <c r="B92" t="s">
        <v>389</v>
      </c>
      <c r="C92">
        <v>1</v>
      </c>
      <c r="D92" t="s">
        <v>36</v>
      </c>
      <c r="E92" t="s">
        <v>23</v>
      </c>
      <c r="F92" s="1">
        <v>45712</v>
      </c>
      <c r="G92" t="s">
        <v>24</v>
      </c>
      <c r="H92" t="s">
        <v>25</v>
      </c>
      <c r="I92" t="s">
        <v>26</v>
      </c>
      <c r="J92" t="s">
        <v>390</v>
      </c>
      <c r="K92" t="s">
        <v>28</v>
      </c>
      <c r="L92" t="s">
        <v>391</v>
      </c>
      <c r="M92" t="s">
        <v>392</v>
      </c>
      <c r="N92">
        <v>6</v>
      </c>
      <c r="O92">
        <v>5</v>
      </c>
      <c r="P92" t="s">
        <v>393</v>
      </c>
      <c r="Q92" t="s">
        <v>32</v>
      </c>
      <c r="R92" s="1">
        <v>45698</v>
      </c>
      <c r="S92" t="s">
        <v>33</v>
      </c>
      <c r="T92" t="s">
        <v>34</v>
      </c>
      <c r="U92" t="str">
        <f>HYPERLINK("https://www.infotech.com.hk/itjs/job/fe-view.do?method=feView&amp;jjKey=31827")</f>
        <v>https://www.infotech.com.hk/itjs/job/fe-view.do?method=feView&amp;jjKey=31827</v>
      </c>
    </row>
    <row r="93" spans="1:21" x14ac:dyDescent="0.25">
      <c r="A93">
        <v>31708</v>
      </c>
      <c r="B93" t="s">
        <v>394</v>
      </c>
      <c r="C93">
        <v>1</v>
      </c>
      <c r="D93" t="s">
        <v>36</v>
      </c>
      <c r="E93" t="s">
        <v>23</v>
      </c>
      <c r="F93" s="1">
        <v>45709</v>
      </c>
      <c r="G93" t="s">
        <v>24</v>
      </c>
      <c r="H93" t="s">
        <v>25</v>
      </c>
      <c r="I93" t="s">
        <v>26</v>
      </c>
      <c r="J93" t="s">
        <v>395</v>
      </c>
      <c r="K93" t="s">
        <v>28</v>
      </c>
      <c r="L93" t="s">
        <v>396</v>
      </c>
      <c r="M93" t="s">
        <v>397</v>
      </c>
      <c r="N93">
        <v>5</v>
      </c>
      <c r="O93">
        <v>5</v>
      </c>
      <c r="P93" t="s">
        <v>398</v>
      </c>
      <c r="Q93" t="s">
        <v>32</v>
      </c>
      <c r="R93" s="1">
        <v>45695</v>
      </c>
      <c r="S93" t="s">
        <v>33</v>
      </c>
      <c r="T93" t="s">
        <v>34</v>
      </c>
      <c r="U93" t="str">
        <f>HYPERLINK("https://www.infotech.com.hk/itjs/job/fe-view.do?method=feView&amp;jjKey=31708")</f>
        <v>https://www.infotech.com.hk/itjs/job/fe-view.do?method=feView&amp;jjKey=31708</v>
      </c>
    </row>
    <row r="94" spans="1:21" x14ac:dyDescent="0.25">
      <c r="A94">
        <v>31420</v>
      </c>
      <c r="B94" t="s">
        <v>399</v>
      </c>
      <c r="C94">
        <v>1</v>
      </c>
      <c r="D94" t="s">
        <v>36</v>
      </c>
      <c r="E94" t="s">
        <v>23</v>
      </c>
      <c r="F94" s="1">
        <v>45709</v>
      </c>
      <c r="G94" t="s">
        <v>188</v>
      </c>
      <c r="H94" t="s">
        <v>25</v>
      </c>
      <c r="I94" t="s">
        <v>26</v>
      </c>
      <c r="J94" t="s">
        <v>400</v>
      </c>
      <c r="K94" t="s">
        <v>28</v>
      </c>
      <c r="L94" t="s">
        <v>401</v>
      </c>
      <c r="M94" t="s">
        <v>402</v>
      </c>
      <c r="N94">
        <v>20</v>
      </c>
      <c r="O94">
        <v>20</v>
      </c>
      <c r="P94" t="s">
        <v>403</v>
      </c>
      <c r="Q94" t="s">
        <v>32</v>
      </c>
      <c r="R94" s="1">
        <v>45692</v>
      </c>
      <c r="S94" t="s">
        <v>33</v>
      </c>
      <c r="T94" t="s">
        <v>34</v>
      </c>
      <c r="U94" t="str">
        <f>HYPERLINK("https://www.infotech.com.hk/itjs/job/fe-view.do?method=feView&amp;jjKey=31420")</f>
        <v>https://www.infotech.com.hk/itjs/job/fe-view.do?method=feView&amp;jjKey=31420</v>
      </c>
    </row>
    <row r="95" spans="1:21" x14ac:dyDescent="0.25">
      <c r="A95">
        <v>31987</v>
      </c>
      <c r="B95" t="s">
        <v>404</v>
      </c>
      <c r="C95">
        <v>1</v>
      </c>
      <c r="D95" t="s">
        <v>36</v>
      </c>
      <c r="E95" t="s">
        <v>23</v>
      </c>
      <c r="F95" s="1">
        <v>45715</v>
      </c>
      <c r="G95" t="s">
        <v>24</v>
      </c>
      <c r="H95" t="s">
        <v>25</v>
      </c>
      <c r="I95" t="s">
        <v>26</v>
      </c>
      <c r="J95" t="s">
        <v>43</v>
      </c>
      <c r="K95" t="s">
        <v>28</v>
      </c>
      <c r="L95" t="s">
        <v>405</v>
      </c>
      <c r="M95" t="s">
        <v>406</v>
      </c>
      <c r="N95">
        <v>6</v>
      </c>
      <c r="O95">
        <v>3</v>
      </c>
      <c r="P95" t="s">
        <v>407</v>
      </c>
      <c r="Q95" t="s">
        <v>32</v>
      </c>
      <c r="R95" s="1">
        <v>45701</v>
      </c>
      <c r="S95" t="s">
        <v>33</v>
      </c>
      <c r="T95" t="s">
        <v>34</v>
      </c>
      <c r="U95" t="str">
        <f>HYPERLINK("https://www.infotech.com.hk/itjs/job/fe-view.do?method=feView&amp;jjKey=31987")</f>
        <v>https://www.infotech.com.hk/itjs/job/fe-view.do?method=feView&amp;jjKey=31987</v>
      </c>
    </row>
    <row r="96" spans="1:21" x14ac:dyDescent="0.25">
      <c r="A96">
        <v>31969</v>
      </c>
      <c r="B96" t="s">
        <v>408</v>
      </c>
      <c r="C96">
        <v>1</v>
      </c>
      <c r="D96" t="s">
        <v>36</v>
      </c>
      <c r="E96" t="s">
        <v>23</v>
      </c>
      <c r="F96" s="1">
        <v>45714</v>
      </c>
      <c r="G96" t="s">
        <v>24</v>
      </c>
      <c r="H96" t="s">
        <v>25</v>
      </c>
      <c r="I96" t="s">
        <v>26</v>
      </c>
      <c r="J96" t="s">
        <v>409</v>
      </c>
      <c r="K96" t="s">
        <v>28</v>
      </c>
      <c r="L96" t="s">
        <v>410</v>
      </c>
      <c r="M96" t="s">
        <v>411</v>
      </c>
      <c r="N96">
        <v>6</v>
      </c>
      <c r="O96">
        <v>2</v>
      </c>
      <c r="P96" t="s">
        <v>412</v>
      </c>
      <c r="Q96" t="s">
        <v>32</v>
      </c>
      <c r="R96" s="1">
        <v>45700</v>
      </c>
      <c r="S96" t="s">
        <v>33</v>
      </c>
      <c r="T96" t="s">
        <v>34</v>
      </c>
      <c r="U96" t="str">
        <f>HYPERLINK("https://www.infotech.com.hk/itjs/job/fe-view.do?method=feView&amp;jjKey=31969")</f>
        <v>https://www.infotech.com.hk/itjs/job/fe-view.do?method=feView&amp;jjKey=31969</v>
      </c>
    </row>
    <row r="97" spans="1:21" x14ac:dyDescent="0.25">
      <c r="A97">
        <v>31932</v>
      </c>
      <c r="B97" t="s">
        <v>413</v>
      </c>
      <c r="C97">
        <v>1</v>
      </c>
      <c r="D97" t="s">
        <v>36</v>
      </c>
      <c r="E97" t="s">
        <v>23</v>
      </c>
      <c r="F97" s="1">
        <v>45713</v>
      </c>
      <c r="G97" t="s">
        <v>94</v>
      </c>
      <c r="H97" t="s">
        <v>25</v>
      </c>
      <c r="I97" t="s">
        <v>26</v>
      </c>
      <c r="J97" t="s">
        <v>259</v>
      </c>
      <c r="K97" t="s">
        <v>28</v>
      </c>
      <c r="L97" t="s">
        <v>414</v>
      </c>
      <c r="M97" t="s">
        <v>415</v>
      </c>
      <c r="N97">
        <v>4</v>
      </c>
      <c r="O97">
        <v>2</v>
      </c>
      <c r="P97" t="s">
        <v>416</v>
      </c>
      <c r="Q97" t="s">
        <v>32</v>
      </c>
      <c r="R97" s="1">
        <v>45699</v>
      </c>
      <c r="S97" t="s">
        <v>33</v>
      </c>
      <c r="T97" t="s">
        <v>34</v>
      </c>
      <c r="U97" t="str">
        <f>HYPERLINK("https://www.infotech.com.hk/itjs/job/fe-view.do?method=feView&amp;jjKey=31932")</f>
        <v>https://www.infotech.com.hk/itjs/job/fe-view.do?method=feView&amp;jjKey=31932</v>
      </c>
    </row>
    <row r="98" spans="1:21" x14ac:dyDescent="0.25">
      <c r="A98">
        <v>32845</v>
      </c>
      <c r="B98" t="s">
        <v>417</v>
      </c>
      <c r="C98">
        <v>1</v>
      </c>
      <c r="D98" t="s">
        <v>36</v>
      </c>
      <c r="E98" t="s">
        <v>23</v>
      </c>
      <c r="F98" s="1">
        <v>45720</v>
      </c>
      <c r="G98" t="s">
        <v>24</v>
      </c>
      <c r="H98" t="s">
        <v>25</v>
      </c>
      <c r="I98" t="s">
        <v>26</v>
      </c>
      <c r="J98" t="s">
        <v>160</v>
      </c>
      <c r="K98" t="s">
        <v>28</v>
      </c>
      <c r="L98" t="s">
        <v>418</v>
      </c>
      <c r="M98" t="s">
        <v>419</v>
      </c>
      <c r="N98">
        <v>4</v>
      </c>
      <c r="O98">
        <v>1</v>
      </c>
      <c r="P98" t="s">
        <v>420</v>
      </c>
      <c r="Q98" t="s">
        <v>32</v>
      </c>
      <c r="R98" s="1">
        <v>45706</v>
      </c>
      <c r="S98" t="s">
        <v>33</v>
      </c>
      <c r="T98" t="s">
        <v>34</v>
      </c>
      <c r="U98" t="str">
        <f>HYPERLINK("https://www.infotech.com.hk/itjs/job/fe-view.do?method=feView&amp;jjKey=32845")</f>
        <v>https://www.infotech.com.hk/itjs/job/fe-view.do?method=feView&amp;jjKey=32845</v>
      </c>
    </row>
    <row r="99" spans="1:21" x14ac:dyDescent="0.25">
      <c r="A99">
        <v>32015</v>
      </c>
      <c r="B99" t="s">
        <v>421</v>
      </c>
      <c r="C99">
        <v>1</v>
      </c>
      <c r="D99" t="s">
        <v>22</v>
      </c>
      <c r="E99" t="s">
        <v>23</v>
      </c>
      <c r="F99" s="1">
        <v>45716</v>
      </c>
      <c r="G99" t="s">
        <v>422</v>
      </c>
      <c r="H99" t="s">
        <v>25</v>
      </c>
      <c r="I99" t="s">
        <v>26</v>
      </c>
      <c r="J99" t="s">
        <v>347</v>
      </c>
      <c r="K99" t="s">
        <v>28</v>
      </c>
      <c r="L99" t="s">
        <v>423</v>
      </c>
      <c r="M99" t="s">
        <v>424</v>
      </c>
      <c r="N99">
        <v>10</v>
      </c>
      <c r="O99">
        <v>6</v>
      </c>
      <c r="P99" t="s">
        <v>425</v>
      </c>
      <c r="Q99" t="s">
        <v>32</v>
      </c>
      <c r="R99" s="1">
        <v>45702</v>
      </c>
      <c r="S99" t="s">
        <v>33</v>
      </c>
      <c r="T99" t="s">
        <v>34</v>
      </c>
      <c r="U99" t="str">
        <f>HYPERLINK("https://www.infotech.com.hk/itjs/job/fe-view.do?method=feView&amp;jjKey=32015")</f>
        <v>https://www.infotech.com.hk/itjs/job/fe-view.do?method=feView&amp;jjKey=32015</v>
      </c>
    </row>
    <row r="100" spans="1:21" x14ac:dyDescent="0.25">
      <c r="A100">
        <v>31940</v>
      </c>
      <c r="B100" t="s">
        <v>426</v>
      </c>
      <c r="C100">
        <v>1</v>
      </c>
      <c r="D100" t="s">
        <v>36</v>
      </c>
      <c r="E100" t="s">
        <v>23</v>
      </c>
      <c r="F100" s="1">
        <v>45713</v>
      </c>
      <c r="G100" t="s">
        <v>24</v>
      </c>
      <c r="H100" t="s">
        <v>25</v>
      </c>
      <c r="I100" t="s">
        <v>26</v>
      </c>
      <c r="J100" t="s">
        <v>427</v>
      </c>
      <c r="K100" t="s">
        <v>28</v>
      </c>
      <c r="L100" t="s">
        <v>428</v>
      </c>
      <c r="M100" t="s">
        <v>429</v>
      </c>
      <c r="N100">
        <v>4</v>
      </c>
      <c r="O100">
        <v>1</v>
      </c>
      <c r="P100" t="s">
        <v>430</v>
      </c>
      <c r="Q100" t="s">
        <v>32</v>
      </c>
      <c r="R100" s="1">
        <v>45699</v>
      </c>
      <c r="S100" t="s">
        <v>33</v>
      </c>
      <c r="T100" t="s">
        <v>34</v>
      </c>
      <c r="U100" t="str">
        <f>HYPERLINK("https://www.infotech.com.hk/itjs/job/fe-view.do?method=feView&amp;jjKey=31940")</f>
        <v>https://www.infotech.com.hk/itjs/job/fe-view.do?method=feView&amp;jjKey=31940</v>
      </c>
    </row>
    <row r="101" spans="1:21" x14ac:dyDescent="0.25">
      <c r="A101">
        <v>31568</v>
      </c>
      <c r="B101" t="s">
        <v>431</v>
      </c>
      <c r="C101">
        <v>1</v>
      </c>
      <c r="D101" t="s">
        <v>22</v>
      </c>
      <c r="E101" t="s">
        <v>23</v>
      </c>
      <c r="F101" s="1">
        <v>45708</v>
      </c>
      <c r="G101" t="s">
        <v>24</v>
      </c>
      <c r="H101" t="s">
        <v>25</v>
      </c>
      <c r="I101" t="s">
        <v>26</v>
      </c>
      <c r="J101" t="s">
        <v>70</v>
      </c>
      <c r="K101" t="s">
        <v>28</v>
      </c>
      <c r="L101" t="s">
        <v>252</v>
      </c>
      <c r="M101" t="s">
        <v>432</v>
      </c>
      <c r="N101">
        <v>9</v>
      </c>
      <c r="O101">
        <v>8</v>
      </c>
      <c r="P101" t="s">
        <v>433</v>
      </c>
      <c r="Q101" t="s">
        <v>32</v>
      </c>
      <c r="R101" s="1">
        <v>45694</v>
      </c>
      <c r="S101" t="s">
        <v>33</v>
      </c>
      <c r="T101" t="s">
        <v>34</v>
      </c>
      <c r="U101" t="str">
        <f>HYPERLINK("https://www.infotech.com.hk/itjs/job/fe-view.do?method=feView&amp;jjKey=31568")</f>
        <v>https://www.infotech.com.hk/itjs/job/fe-view.do?method=feView&amp;jjKey=31568</v>
      </c>
    </row>
    <row r="102" spans="1:21" x14ac:dyDescent="0.25">
      <c r="A102">
        <v>31971</v>
      </c>
      <c r="B102" t="s">
        <v>434</v>
      </c>
      <c r="C102">
        <v>1</v>
      </c>
      <c r="D102" t="s">
        <v>36</v>
      </c>
      <c r="E102" t="s">
        <v>23</v>
      </c>
      <c r="F102" s="1">
        <v>45714</v>
      </c>
      <c r="G102" t="s">
        <v>48</v>
      </c>
      <c r="H102" t="s">
        <v>25</v>
      </c>
      <c r="I102" t="s">
        <v>26</v>
      </c>
      <c r="J102" t="s">
        <v>435</v>
      </c>
      <c r="K102" t="s">
        <v>28</v>
      </c>
      <c r="L102" t="s">
        <v>436</v>
      </c>
      <c r="M102" t="s">
        <v>437</v>
      </c>
      <c r="N102">
        <v>4</v>
      </c>
      <c r="O102">
        <v>1</v>
      </c>
      <c r="P102" t="s">
        <v>438</v>
      </c>
      <c r="Q102" t="s">
        <v>32</v>
      </c>
      <c r="R102" s="1">
        <v>45700</v>
      </c>
      <c r="S102" t="s">
        <v>33</v>
      </c>
      <c r="T102" t="s">
        <v>34</v>
      </c>
      <c r="U102" t="str">
        <f>HYPERLINK("https://www.infotech.com.hk/itjs/job/fe-view.do?method=feView&amp;jjKey=31971")</f>
        <v>https://www.infotech.com.hk/itjs/job/fe-view.do?method=feView&amp;jjKey=31971</v>
      </c>
    </row>
    <row r="103" spans="1:21" x14ac:dyDescent="0.25">
      <c r="A103">
        <v>31826</v>
      </c>
      <c r="B103" t="s">
        <v>439</v>
      </c>
      <c r="C103">
        <v>1</v>
      </c>
      <c r="D103" t="s">
        <v>36</v>
      </c>
      <c r="E103" t="s">
        <v>23</v>
      </c>
      <c r="F103" s="1">
        <v>45712</v>
      </c>
      <c r="G103" t="s">
        <v>24</v>
      </c>
      <c r="H103" t="s">
        <v>25</v>
      </c>
      <c r="I103" t="s">
        <v>26</v>
      </c>
      <c r="J103" t="s">
        <v>440</v>
      </c>
      <c r="K103" t="s">
        <v>28</v>
      </c>
      <c r="L103" t="s">
        <v>441</v>
      </c>
      <c r="M103" t="s">
        <v>442</v>
      </c>
      <c r="N103">
        <v>6</v>
      </c>
      <c r="O103">
        <v>2</v>
      </c>
      <c r="P103" t="s">
        <v>443</v>
      </c>
      <c r="Q103" t="s">
        <v>32</v>
      </c>
      <c r="R103" s="1">
        <v>45698</v>
      </c>
      <c r="S103" t="s">
        <v>33</v>
      </c>
      <c r="T103" t="s">
        <v>34</v>
      </c>
      <c r="U103" t="str">
        <f>HYPERLINK("https://www.infotech.com.hk/itjs/job/fe-view.do?method=feView&amp;jjKey=31826")</f>
        <v>https://www.infotech.com.hk/itjs/job/fe-view.do?method=feView&amp;jjKey=31826</v>
      </c>
    </row>
    <row r="104" spans="1:21" x14ac:dyDescent="0.25">
      <c r="A104">
        <v>31857</v>
      </c>
      <c r="B104" t="s">
        <v>444</v>
      </c>
      <c r="C104">
        <v>1</v>
      </c>
      <c r="D104" t="s">
        <v>22</v>
      </c>
      <c r="E104" t="s">
        <v>23</v>
      </c>
      <c r="F104" s="1">
        <v>45712</v>
      </c>
      <c r="G104" t="s">
        <v>42</v>
      </c>
      <c r="H104" t="s">
        <v>25</v>
      </c>
      <c r="I104" t="s">
        <v>26</v>
      </c>
      <c r="J104" t="s">
        <v>65</v>
      </c>
      <c r="K104" t="s">
        <v>28</v>
      </c>
      <c r="L104" t="s">
        <v>445</v>
      </c>
      <c r="M104" t="s">
        <v>182</v>
      </c>
      <c r="N104">
        <v>4</v>
      </c>
      <c r="O104">
        <v>1</v>
      </c>
      <c r="P104" t="s">
        <v>183</v>
      </c>
      <c r="Q104" t="s">
        <v>32</v>
      </c>
      <c r="R104" s="1">
        <v>45698</v>
      </c>
      <c r="S104" t="s">
        <v>33</v>
      </c>
      <c r="T104" t="s">
        <v>34</v>
      </c>
      <c r="U104" t="str">
        <f>HYPERLINK("https://www.infotech.com.hk/itjs/job/fe-view.do?method=feView&amp;jjKey=31857")</f>
        <v>https://www.infotech.com.hk/itjs/job/fe-view.do?method=feView&amp;jjKey=31857</v>
      </c>
    </row>
    <row r="105" spans="1:21" x14ac:dyDescent="0.25">
      <c r="A105">
        <v>31682</v>
      </c>
      <c r="B105" t="s">
        <v>446</v>
      </c>
      <c r="C105">
        <v>1</v>
      </c>
      <c r="D105" t="s">
        <v>22</v>
      </c>
      <c r="E105" t="s">
        <v>23</v>
      </c>
      <c r="F105" s="1">
        <v>45709</v>
      </c>
      <c r="G105" t="s">
        <v>48</v>
      </c>
      <c r="H105" t="s">
        <v>25</v>
      </c>
      <c r="I105" t="s">
        <v>26</v>
      </c>
      <c r="J105" t="s">
        <v>49</v>
      </c>
      <c r="K105" t="s">
        <v>28</v>
      </c>
      <c r="L105" t="s">
        <v>90</v>
      </c>
      <c r="M105" t="s">
        <v>447</v>
      </c>
      <c r="N105">
        <v>5</v>
      </c>
      <c r="O105">
        <v>1</v>
      </c>
      <c r="P105" t="s">
        <v>448</v>
      </c>
      <c r="Q105" t="s">
        <v>32</v>
      </c>
      <c r="R105" s="1">
        <v>45695</v>
      </c>
      <c r="S105" t="s">
        <v>33</v>
      </c>
      <c r="T105" t="s">
        <v>34</v>
      </c>
      <c r="U105" t="str">
        <f>HYPERLINK("https://www.infotech.com.hk/itjs/job/fe-view.do?method=feView&amp;jjKey=31682")</f>
        <v>https://www.infotech.com.hk/itjs/job/fe-view.do?method=feView&amp;jjKey=31682</v>
      </c>
    </row>
    <row r="106" spans="1:21" x14ac:dyDescent="0.25">
      <c r="A106">
        <v>31679</v>
      </c>
      <c r="B106" t="s">
        <v>449</v>
      </c>
      <c r="C106">
        <v>1</v>
      </c>
      <c r="D106" t="s">
        <v>22</v>
      </c>
      <c r="E106" t="s">
        <v>23</v>
      </c>
      <c r="F106" s="1">
        <v>45709</v>
      </c>
      <c r="G106" t="s">
        <v>48</v>
      </c>
      <c r="H106" t="s">
        <v>25</v>
      </c>
      <c r="I106" t="s">
        <v>26</v>
      </c>
      <c r="J106" t="s">
        <v>49</v>
      </c>
      <c r="K106" t="s">
        <v>28</v>
      </c>
      <c r="L106" t="s">
        <v>90</v>
      </c>
      <c r="M106" t="s">
        <v>450</v>
      </c>
      <c r="N106">
        <v>5</v>
      </c>
      <c r="O106">
        <v>1</v>
      </c>
      <c r="P106" t="s">
        <v>451</v>
      </c>
      <c r="Q106" t="s">
        <v>32</v>
      </c>
      <c r="R106" s="1">
        <v>45695</v>
      </c>
      <c r="S106" t="s">
        <v>33</v>
      </c>
      <c r="T106" t="s">
        <v>34</v>
      </c>
      <c r="U106" t="str">
        <f>HYPERLINK("https://www.infotech.com.hk/itjs/job/fe-view.do?method=feView&amp;jjKey=31679")</f>
        <v>https://www.infotech.com.hk/itjs/job/fe-view.do?method=feView&amp;jjKey=31679</v>
      </c>
    </row>
    <row r="107" spans="1:21" x14ac:dyDescent="0.25">
      <c r="A107">
        <v>31919</v>
      </c>
      <c r="B107" t="s">
        <v>452</v>
      </c>
      <c r="C107">
        <v>1</v>
      </c>
      <c r="D107" t="s">
        <v>36</v>
      </c>
      <c r="E107" t="s">
        <v>23</v>
      </c>
      <c r="F107" s="1">
        <v>45713</v>
      </c>
      <c r="G107" t="s">
        <v>94</v>
      </c>
      <c r="H107" t="s">
        <v>25</v>
      </c>
      <c r="I107" t="s">
        <v>26</v>
      </c>
      <c r="J107" t="s">
        <v>95</v>
      </c>
      <c r="K107" t="s">
        <v>28</v>
      </c>
      <c r="L107" t="s">
        <v>96</v>
      </c>
      <c r="M107" t="s">
        <v>453</v>
      </c>
      <c r="N107">
        <v>8</v>
      </c>
      <c r="O107">
        <v>4</v>
      </c>
      <c r="P107" t="s">
        <v>454</v>
      </c>
      <c r="Q107" t="s">
        <v>32</v>
      </c>
      <c r="R107" s="1">
        <v>45699</v>
      </c>
      <c r="S107" t="s">
        <v>33</v>
      </c>
      <c r="T107" t="s">
        <v>34</v>
      </c>
      <c r="U107" t="str">
        <f>HYPERLINK("https://www.infotech.com.hk/itjs/job/fe-view.do?method=feView&amp;jjKey=31919")</f>
        <v>https://www.infotech.com.hk/itjs/job/fe-view.do?method=feView&amp;jjKey=31919</v>
      </c>
    </row>
    <row r="108" spans="1:21" x14ac:dyDescent="0.25">
      <c r="A108">
        <v>31571</v>
      </c>
      <c r="B108" t="s">
        <v>455</v>
      </c>
      <c r="C108">
        <v>1</v>
      </c>
      <c r="D108" t="s">
        <v>36</v>
      </c>
      <c r="E108" t="s">
        <v>23</v>
      </c>
      <c r="F108" s="1">
        <v>45708</v>
      </c>
      <c r="G108" t="s">
        <v>24</v>
      </c>
      <c r="H108" t="s">
        <v>25</v>
      </c>
      <c r="I108" t="s">
        <v>26</v>
      </c>
      <c r="J108" t="s">
        <v>70</v>
      </c>
      <c r="K108" t="s">
        <v>28</v>
      </c>
      <c r="L108" t="s">
        <v>456</v>
      </c>
      <c r="M108" t="s">
        <v>72</v>
      </c>
      <c r="N108">
        <v>7</v>
      </c>
      <c r="O108">
        <v>6</v>
      </c>
      <c r="P108" t="s">
        <v>457</v>
      </c>
      <c r="Q108" t="s">
        <v>32</v>
      </c>
      <c r="R108" s="1">
        <v>45694</v>
      </c>
      <c r="S108" t="s">
        <v>33</v>
      </c>
      <c r="T108" t="s">
        <v>34</v>
      </c>
      <c r="U108" t="str">
        <f>HYPERLINK("https://www.infotech.com.hk/itjs/job/fe-view.do?method=feView&amp;jjKey=31571")</f>
        <v>https://www.infotech.com.hk/itjs/job/fe-view.do?method=feView&amp;jjKey=31571</v>
      </c>
    </row>
    <row r="109" spans="1:21" x14ac:dyDescent="0.25">
      <c r="A109">
        <v>32874</v>
      </c>
      <c r="B109" t="s">
        <v>458</v>
      </c>
      <c r="C109">
        <v>1</v>
      </c>
      <c r="D109" t="s">
        <v>22</v>
      </c>
      <c r="E109" t="s">
        <v>23</v>
      </c>
      <c r="F109" s="1">
        <v>45719</v>
      </c>
      <c r="G109" t="s">
        <v>24</v>
      </c>
      <c r="H109" t="s">
        <v>25</v>
      </c>
      <c r="I109" t="s">
        <v>26</v>
      </c>
      <c r="J109" t="s">
        <v>43</v>
      </c>
      <c r="K109" t="s">
        <v>28</v>
      </c>
      <c r="L109" t="s">
        <v>80</v>
      </c>
      <c r="M109" t="s">
        <v>81</v>
      </c>
      <c r="N109">
        <v>4</v>
      </c>
      <c r="O109">
        <v>2</v>
      </c>
      <c r="P109" t="s">
        <v>459</v>
      </c>
      <c r="Q109" t="s">
        <v>32</v>
      </c>
      <c r="R109" s="1">
        <v>45705</v>
      </c>
      <c r="S109" t="s">
        <v>33</v>
      </c>
      <c r="T109" t="s">
        <v>34</v>
      </c>
      <c r="U109" t="str">
        <f>HYPERLINK("https://www.infotech.com.hk/itjs/job/fe-view.do?method=feView&amp;jjKey=32874")</f>
        <v>https://www.infotech.com.hk/itjs/job/fe-view.do?method=feView&amp;jjKey=32874</v>
      </c>
    </row>
    <row r="110" spans="1:21" x14ac:dyDescent="0.25">
      <c r="A110">
        <v>31652</v>
      </c>
      <c r="B110" t="s">
        <v>460</v>
      </c>
      <c r="C110">
        <v>1</v>
      </c>
      <c r="D110" t="s">
        <v>22</v>
      </c>
      <c r="E110" t="s">
        <v>23</v>
      </c>
      <c r="F110" s="1">
        <v>45709</v>
      </c>
      <c r="G110" t="s">
        <v>24</v>
      </c>
      <c r="H110" t="s">
        <v>25</v>
      </c>
      <c r="I110" t="s">
        <v>26</v>
      </c>
      <c r="J110" t="s">
        <v>70</v>
      </c>
      <c r="K110" t="s">
        <v>28</v>
      </c>
      <c r="L110" t="s">
        <v>289</v>
      </c>
      <c r="M110" t="s">
        <v>461</v>
      </c>
      <c r="N110">
        <v>5</v>
      </c>
      <c r="O110">
        <v>3</v>
      </c>
      <c r="P110" t="s">
        <v>462</v>
      </c>
      <c r="Q110" t="s">
        <v>32</v>
      </c>
      <c r="R110" s="1">
        <v>45695</v>
      </c>
      <c r="S110" t="s">
        <v>33</v>
      </c>
      <c r="T110" t="s">
        <v>34</v>
      </c>
      <c r="U110" t="str">
        <f>HYPERLINK("https://www.infotech.com.hk/itjs/job/fe-view.do?method=feView&amp;jjKey=31652")</f>
        <v>https://www.infotech.com.hk/itjs/job/fe-view.do?method=feView&amp;jjKey=31652</v>
      </c>
    </row>
    <row r="111" spans="1:21" x14ac:dyDescent="0.25">
      <c r="A111">
        <v>31886</v>
      </c>
      <c r="B111" t="s">
        <v>463</v>
      </c>
      <c r="C111">
        <v>1</v>
      </c>
      <c r="D111" t="s">
        <v>22</v>
      </c>
      <c r="E111" t="s">
        <v>23</v>
      </c>
      <c r="F111" s="1">
        <v>45712</v>
      </c>
      <c r="G111" t="s">
        <v>48</v>
      </c>
      <c r="H111" t="s">
        <v>25</v>
      </c>
      <c r="I111" t="s">
        <v>26</v>
      </c>
      <c r="J111" t="s">
        <v>60</v>
      </c>
      <c r="K111" t="s">
        <v>28</v>
      </c>
      <c r="L111" t="s">
        <v>464</v>
      </c>
      <c r="M111" t="s">
        <v>465</v>
      </c>
      <c r="N111">
        <v>5</v>
      </c>
      <c r="O111">
        <v>1</v>
      </c>
      <c r="P111" t="s">
        <v>466</v>
      </c>
      <c r="Q111" t="s">
        <v>32</v>
      </c>
      <c r="R111" s="1">
        <v>45698</v>
      </c>
      <c r="S111" t="s">
        <v>33</v>
      </c>
      <c r="T111" t="s">
        <v>34</v>
      </c>
      <c r="U111" t="str">
        <f>HYPERLINK("https://www.infotech.com.hk/itjs/job/fe-view.do?method=feView&amp;jjKey=31886")</f>
        <v>https://www.infotech.com.hk/itjs/job/fe-view.do?method=feView&amp;jjKey=31886</v>
      </c>
    </row>
    <row r="112" spans="1:21" x14ac:dyDescent="0.25">
      <c r="A112">
        <v>31903</v>
      </c>
      <c r="B112" t="s">
        <v>467</v>
      </c>
      <c r="C112">
        <v>1</v>
      </c>
      <c r="D112" t="s">
        <v>22</v>
      </c>
      <c r="E112" t="s">
        <v>23</v>
      </c>
      <c r="F112" s="1">
        <v>45712</v>
      </c>
      <c r="G112" t="s">
        <v>24</v>
      </c>
      <c r="H112" t="s">
        <v>25</v>
      </c>
      <c r="I112" t="s">
        <v>26</v>
      </c>
      <c r="J112" t="s">
        <v>468</v>
      </c>
      <c r="K112" t="s">
        <v>28</v>
      </c>
      <c r="L112" t="s">
        <v>469</v>
      </c>
      <c r="M112" t="s">
        <v>470</v>
      </c>
      <c r="N112">
        <v>6</v>
      </c>
      <c r="O112">
        <v>2</v>
      </c>
      <c r="P112" t="s">
        <v>471</v>
      </c>
      <c r="Q112" t="s">
        <v>32</v>
      </c>
      <c r="R112" s="1">
        <v>45698</v>
      </c>
      <c r="S112" t="s">
        <v>33</v>
      </c>
      <c r="T112" t="s">
        <v>34</v>
      </c>
      <c r="U112" t="str">
        <f>HYPERLINK("https://www.infotech.com.hk/itjs/job/fe-view.do?method=feView&amp;jjKey=31903")</f>
        <v>https://www.infotech.com.hk/itjs/job/fe-view.do?method=feView&amp;jjKey=31903</v>
      </c>
    </row>
    <row r="113" spans="1:21" x14ac:dyDescent="0.25">
      <c r="A113">
        <v>31860</v>
      </c>
      <c r="B113" t="s">
        <v>472</v>
      </c>
      <c r="C113">
        <v>1</v>
      </c>
      <c r="D113" t="s">
        <v>22</v>
      </c>
      <c r="E113" t="s">
        <v>23</v>
      </c>
      <c r="F113" s="1">
        <v>45712</v>
      </c>
      <c r="G113" t="s">
        <v>42</v>
      </c>
      <c r="H113" t="s">
        <v>25</v>
      </c>
      <c r="I113" t="s">
        <v>26</v>
      </c>
      <c r="J113" t="s">
        <v>65</v>
      </c>
      <c r="K113" t="s">
        <v>28</v>
      </c>
      <c r="L113" t="s">
        <v>196</v>
      </c>
      <c r="M113" t="s">
        <v>197</v>
      </c>
      <c r="N113">
        <v>4</v>
      </c>
      <c r="O113">
        <v>2</v>
      </c>
      <c r="P113" t="s">
        <v>473</v>
      </c>
      <c r="Q113" t="s">
        <v>32</v>
      </c>
      <c r="R113" s="1">
        <v>45698</v>
      </c>
      <c r="S113" t="s">
        <v>33</v>
      </c>
      <c r="T113" t="s">
        <v>34</v>
      </c>
      <c r="U113" t="str">
        <f>HYPERLINK("https://www.infotech.com.hk/itjs/job/fe-view.do?method=feView&amp;jjKey=31860")</f>
        <v>https://www.infotech.com.hk/itjs/job/fe-view.do?method=feView&amp;jjKey=31860</v>
      </c>
    </row>
    <row r="114" spans="1:21" x14ac:dyDescent="0.25">
      <c r="A114">
        <v>30694</v>
      </c>
      <c r="B114" t="s">
        <v>474</v>
      </c>
      <c r="C114">
        <v>1</v>
      </c>
      <c r="D114" t="s">
        <v>36</v>
      </c>
      <c r="E114" t="s">
        <v>23</v>
      </c>
      <c r="F114" s="1">
        <v>45712</v>
      </c>
      <c r="G114" t="s">
        <v>42</v>
      </c>
      <c r="H114" t="s">
        <v>25</v>
      </c>
      <c r="I114" t="s">
        <v>26</v>
      </c>
      <c r="J114" t="s">
        <v>43</v>
      </c>
      <c r="K114" t="s">
        <v>28</v>
      </c>
      <c r="L114" t="s">
        <v>475</v>
      </c>
      <c r="M114" t="s">
        <v>476</v>
      </c>
      <c r="N114">
        <v>4</v>
      </c>
      <c r="O114">
        <v>2</v>
      </c>
      <c r="P114" t="s">
        <v>477</v>
      </c>
      <c r="Q114" t="s">
        <v>32</v>
      </c>
      <c r="R114" s="1">
        <v>45698</v>
      </c>
      <c r="S114" t="s">
        <v>33</v>
      </c>
      <c r="T114" t="s">
        <v>34</v>
      </c>
      <c r="U114" t="str">
        <f>HYPERLINK("https://www.infotech.com.hk/itjs/job/fe-view.do?method=feView&amp;jjKey=30694")</f>
        <v>https://www.infotech.com.hk/itjs/job/fe-view.do?method=feView&amp;jjKey=30694</v>
      </c>
    </row>
    <row r="115" spans="1:21" x14ac:dyDescent="0.25">
      <c r="A115">
        <v>31924</v>
      </c>
      <c r="B115" t="s">
        <v>478</v>
      </c>
      <c r="C115">
        <v>1</v>
      </c>
      <c r="D115" t="s">
        <v>36</v>
      </c>
      <c r="E115" t="s">
        <v>23</v>
      </c>
      <c r="F115" s="1">
        <v>45713</v>
      </c>
      <c r="G115" t="s">
        <v>94</v>
      </c>
      <c r="H115" t="s">
        <v>25</v>
      </c>
      <c r="I115" t="s">
        <v>26</v>
      </c>
      <c r="J115" t="s">
        <v>95</v>
      </c>
      <c r="K115" t="s">
        <v>28</v>
      </c>
      <c r="L115" t="s">
        <v>331</v>
      </c>
      <c r="M115" t="s">
        <v>479</v>
      </c>
      <c r="N115">
        <v>4</v>
      </c>
      <c r="O115">
        <v>1</v>
      </c>
      <c r="P115" t="s">
        <v>480</v>
      </c>
      <c r="Q115" t="s">
        <v>32</v>
      </c>
      <c r="R115" s="1">
        <v>45699</v>
      </c>
      <c r="S115" t="s">
        <v>33</v>
      </c>
      <c r="T115" t="s">
        <v>34</v>
      </c>
      <c r="U115" t="str">
        <f>HYPERLINK("https://www.infotech.com.hk/itjs/job/fe-view.do?method=feView&amp;jjKey=31924")</f>
        <v>https://www.infotech.com.hk/itjs/job/fe-view.do?method=feView&amp;jjKey=31924</v>
      </c>
    </row>
    <row r="116" spans="1:21" x14ac:dyDescent="0.25">
      <c r="A116">
        <v>31728</v>
      </c>
      <c r="B116" t="s">
        <v>481</v>
      </c>
      <c r="C116">
        <v>1</v>
      </c>
      <c r="D116" t="s">
        <v>36</v>
      </c>
      <c r="E116" t="s">
        <v>23</v>
      </c>
      <c r="F116" s="1">
        <v>45709</v>
      </c>
      <c r="G116" t="s">
        <v>24</v>
      </c>
      <c r="H116" t="s">
        <v>25</v>
      </c>
      <c r="I116" t="s">
        <v>26</v>
      </c>
      <c r="J116" t="s">
        <v>37</v>
      </c>
      <c r="K116" t="s">
        <v>28</v>
      </c>
      <c r="L116" t="s">
        <v>482</v>
      </c>
      <c r="M116" t="s">
        <v>483</v>
      </c>
      <c r="N116">
        <v>4</v>
      </c>
      <c r="O116">
        <v>1</v>
      </c>
      <c r="P116" t="s">
        <v>484</v>
      </c>
      <c r="Q116" t="s">
        <v>32</v>
      </c>
      <c r="R116" s="1">
        <v>45695</v>
      </c>
      <c r="S116" t="s">
        <v>33</v>
      </c>
      <c r="T116" t="s">
        <v>34</v>
      </c>
      <c r="U116" t="str">
        <f>HYPERLINK("https://www.infotech.com.hk/itjs/job/fe-view.do?method=feView&amp;jjKey=31728")</f>
        <v>https://www.infotech.com.hk/itjs/job/fe-view.do?method=feView&amp;jjKey=31728</v>
      </c>
    </row>
    <row r="117" spans="1:21" x14ac:dyDescent="0.25">
      <c r="A117">
        <v>31854</v>
      </c>
      <c r="B117" t="s">
        <v>485</v>
      </c>
      <c r="C117">
        <v>1</v>
      </c>
      <c r="D117" t="s">
        <v>22</v>
      </c>
      <c r="E117" t="s">
        <v>23</v>
      </c>
      <c r="F117" s="1">
        <v>45712</v>
      </c>
      <c r="G117" t="s">
        <v>42</v>
      </c>
      <c r="H117" t="s">
        <v>25</v>
      </c>
      <c r="I117" t="s">
        <v>26</v>
      </c>
      <c r="J117" t="s">
        <v>65</v>
      </c>
      <c r="K117" t="s">
        <v>28</v>
      </c>
      <c r="L117" t="s">
        <v>66</v>
      </c>
      <c r="M117" t="s">
        <v>486</v>
      </c>
      <c r="N117">
        <v>4</v>
      </c>
      <c r="O117">
        <v>1</v>
      </c>
      <c r="P117" t="s">
        <v>487</v>
      </c>
      <c r="Q117" t="s">
        <v>32</v>
      </c>
      <c r="R117" s="1">
        <v>45698</v>
      </c>
      <c r="S117" t="s">
        <v>33</v>
      </c>
      <c r="T117" t="s">
        <v>34</v>
      </c>
      <c r="U117" t="str">
        <f>HYPERLINK("https://www.infotech.com.hk/itjs/job/fe-view.do?method=feView&amp;jjKey=31854")</f>
        <v>https://www.infotech.com.hk/itjs/job/fe-view.do?method=feView&amp;jjKey=31854</v>
      </c>
    </row>
    <row r="118" spans="1:21" x14ac:dyDescent="0.25">
      <c r="A118">
        <v>31534</v>
      </c>
      <c r="B118" t="s">
        <v>488</v>
      </c>
      <c r="C118">
        <v>1</v>
      </c>
      <c r="D118" t="s">
        <v>36</v>
      </c>
      <c r="E118" t="s">
        <v>23</v>
      </c>
      <c r="F118" s="1">
        <v>45708</v>
      </c>
      <c r="G118" t="s">
        <v>24</v>
      </c>
      <c r="H118" t="s">
        <v>25</v>
      </c>
      <c r="I118" t="s">
        <v>26</v>
      </c>
      <c r="J118" t="s">
        <v>489</v>
      </c>
      <c r="K118" t="s">
        <v>28</v>
      </c>
      <c r="L118" t="s">
        <v>490</v>
      </c>
      <c r="M118" t="s">
        <v>491</v>
      </c>
      <c r="N118">
        <v>5</v>
      </c>
      <c r="O118">
        <v>2</v>
      </c>
      <c r="P118" t="s">
        <v>492</v>
      </c>
      <c r="Q118" t="s">
        <v>32</v>
      </c>
      <c r="R118" s="1">
        <v>45694</v>
      </c>
      <c r="S118" t="s">
        <v>33</v>
      </c>
      <c r="T118" t="s">
        <v>34</v>
      </c>
      <c r="U118" t="str">
        <f>HYPERLINK("https://www.infotech.com.hk/itjs/job/fe-view.do?method=feView&amp;jjKey=31534")</f>
        <v>https://www.infotech.com.hk/itjs/job/fe-view.do?method=feView&amp;jjKey=31534</v>
      </c>
    </row>
    <row r="119" spans="1:21" x14ac:dyDescent="0.25">
      <c r="A119">
        <v>31981</v>
      </c>
      <c r="B119" t="s">
        <v>493</v>
      </c>
      <c r="C119">
        <v>1</v>
      </c>
      <c r="D119" t="s">
        <v>36</v>
      </c>
      <c r="E119" t="s">
        <v>23</v>
      </c>
      <c r="F119" s="1">
        <v>45715</v>
      </c>
      <c r="G119" t="s">
        <v>24</v>
      </c>
      <c r="H119" t="s">
        <v>25</v>
      </c>
      <c r="I119" t="s">
        <v>26</v>
      </c>
      <c r="J119" t="s">
        <v>43</v>
      </c>
      <c r="K119" t="s">
        <v>28</v>
      </c>
      <c r="L119" t="s">
        <v>494</v>
      </c>
      <c r="M119" t="s">
        <v>495</v>
      </c>
      <c r="N119">
        <v>6</v>
      </c>
      <c r="O119">
        <v>3</v>
      </c>
      <c r="P119" t="s">
        <v>496</v>
      </c>
      <c r="Q119" t="s">
        <v>32</v>
      </c>
      <c r="R119" s="1">
        <v>45701</v>
      </c>
      <c r="S119" t="s">
        <v>33</v>
      </c>
      <c r="T119" t="s">
        <v>34</v>
      </c>
      <c r="U119" t="str">
        <f>HYPERLINK("https://www.infotech.com.hk/itjs/job/fe-view.do?method=feView&amp;jjKey=31981")</f>
        <v>https://www.infotech.com.hk/itjs/job/fe-view.do?method=feView&amp;jjKey=31981</v>
      </c>
    </row>
    <row r="120" spans="1:21" x14ac:dyDescent="0.25">
      <c r="A120">
        <v>31531</v>
      </c>
      <c r="B120" t="s">
        <v>497</v>
      </c>
      <c r="C120">
        <v>1</v>
      </c>
      <c r="D120" t="s">
        <v>22</v>
      </c>
      <c r="E120" t="s">
        <v>23</v>
      </c>
      <c r="F120" s="1">
        <v>45708</v>
      </c>
      <c r="G120" t="s">
        <v>188</v>
      </c>
      <c r="H120" t="s">
        <v>25</v>
      </c>
      <c r="I120" t="s">
        <v>26</v>
      </c>
      <c r="J120" t="s">
        <v>55</v>
      </c>
      <c r="K120" t="s">
        <v>28</v>
      </c>
      <c r="L120" t="s">
        <v>56</v>
      </c>
      <c r="M120" t="s">
        <v>57</v>
      </c>
      <c r="N120">
        <v>5</v>
      </c>
      <c r="O120">
        <v>2</v>
      </c>
      <c r="P120" t="s">
        <v>498</v>
      </c>
      <c r="Q120" t="s">
        <v>32</v>
      </c>
      <c r="R120" s="1">
        <v>45694</v>
      </c>
      <c r="S120" t="s">
        <v>33</v>
      </c>
      <c r="T120" t="s">
        <v>34</v>
      </c>
      <c r="U120" t="str">
        <f>HYPERLINK("https://www.infotech.com.hk/itjs/job/fe-view.do?method=feView&amp;jjKey=31531")</f>
        <v>https://www.infotech.com.hk/itjs/job/fe-view.do?method=feView&amp;jjKey=31531</v>
      </c>
    </row>
    <row r="121" spans="1:21" x14ac:dyDescent="0.25">
      <c r="A121">
        <v>31846</v>
      </c>
      <c r="B121" t="s">
        <v>499</v>
      </c>
      <c r="C121">
        <v>1</v>
      </c>
      <c r="D121" t="s">
        <v>36</v>
      </c>
      <c r="E121" t="s">
        <v>23</v>
      </c>
      <c r="F121" s="1">
        <v>45712</v>
      </c>
      <c r="G121" t="s">
        <v>42</v>
      </c>
      <c r="H121" t="s">
        <v>25</v>
      </c>
      <c r="I121" t="s">
        <v>26</v>
      </c>
      <c r="J121" t="s">
        <v>65</v>
      </c>
      <c r="K121" t="s">
        <v>28</v>
      </c>
      <c r="L121" t="s">
        <v>66</v>
      </c>
      <c r="M121" t="s">
        <v>200</v>
      </c>
      <c r="N121">
        <v>6</v>
      </c>
      <c r="O121">
        <v>3</v>
      </c>
      <c r="P121" t="s">
        <v>500</v>
      </c>
      <c r="Q121" t="s">
        <v>32</v>
      </c>
      <c r="R121" s="1">
        <v>45698</v>
      </c>
      <c r="S121" t="s">
        <v>33</v>
      </c>
      <c r="T121" t="s">
        <v>34</v>
      </c>
      <c r="U121" t="str">
        <f>HYPERLINK("https://www.infotech.com.hk/itjs/job/fe-view.do?method=feView&amp;jjKey=31846")</f>
        <v>https://www.infotech.com.hk/itjs/job/fe-view.do?method=feView&amp;jjKey=31846</v>
      </c>
    </row>
    <row r="122" spans="1:21" x14ac:dyDescent="0.25">
      <c r="A122">
        <v>31913</v>
      </c>
      <c r="B122" t="s">
        <v>501</v>
      </c>
      <c r="C122">
        <v>1</v>
      </c>
      <c r="D122" t="s">
        <v>22</v>
      </c>
      <c r="E122" t="s">
        <v>23</v>
      </c>
      <c r="F122" s="1">
        <v>45713</v>
      </c>
      <c r="G122" t="s">
        <v>48</v>
      </c>
      <c r="H122" t="s">
        <v>25</v>
      </c>
      <c r="I122" t="s">
        <v>26</v>
      </c>
      <c r="J122" t="s">
        <v>502</v>
      </c>
      <c r="K122" t="s">
        <v>28</v>
      </c>
      <c r="L122" t="s">
        <v>503</v>
      </c>
      <c r="M122" t="s">
        <v>504</v>
      </c>
      <c r="N122">
        <v>4</v>
      </c>
      <c r="O122">
        <v>1</v>
      </c>
      <c r="P122" t="s">
        <v>505</v>
      </c>
      <c r="Q122" t="s">
        <v>32</v>
      </c>
      <c r="R122" s="1">
        <v>45699</v>
      </c>
      <c r="S122" t="s">
        <v>33</v>
      </c>
      <c r="T122" t="s">
        <v>34</v>
      </c>
      <c r="U122" t="str">
        <f>HYPERLINK("https://www.infotech.com.hk/itjs/job/fe-view.do?method=feView&amp;jjKey=31913")</f>
        <v>https://www.infotech.com.hk/itjs/job/fe-view.do?method=feView&amp;jjKey=31913</v>
      </c>
    </row>
    <row r="123" spans="1:21" x14ac:dyDescent="0.25">
      <c r="A123">
        <v>31094</v>
      </c>
      <c r="B123" t="s">
        <v>506</v>
      </c>
      <c r="C123">
        <v>2</v>
      </c>
      <c r="D123" t="s">
        <v>22</v>
      </c>
      <c r="E123" t="s">
        <v>23</v>
      </c>
      <c r="F123" s="1">
        <v>45719</v>
      </c>
      <c r="G123" t="s">
        <v>24</v>
      </c>
      <c r="H123" t="s">
        <v>25</v>
      </c>
      <c r="I123" t="s">
        <v>26</v>
      </c>
      <c r="J123" t="s">
        <v>43</v>
      </c>
      <c r="K123" t="s">
        <v>28</v>
      </c>
      <c r="L123" t="s">
        <v>507</v>
      </c>
      <c r="M123" t="s">
        <v>508</v>
      </c>
      <c r="N123">
        <v>5</v>
      </c>
      <c r="O123">
        <v>2</v>
      </c>
      <c r="P123" t="s">
        <v>509</v>
      </c>
      <c r="Q123" t="s">
        <v>32</v>
      </c>
      <c r="R123" s="1">
        <v>45705</v>
      </c>
      <c r="S123" t="s">
        <v>33</v>
      </c>
      <c r="T123" t="s">
        <v>34</v>
      </c>
      <c r="U123" t="str">
        <f>HYPERLINK("https://www.infotech.com.hk/itjs/job/fe-view.do?method=feView&amp;jjKey=31094")</f>
        <v>https://www.infotech.com.hk/itjs/job/fe-view.do?method=feView&amp;jjKey=31094</v>
      </c>
    </row>
    <row r="124" spans="1:21" x14ac:dyDescent="0.25">
      <c r="A124">
        <v>31675</v>
      </c>
      <c r="B124" t="s">
        <v>510</v>
      </c>
      <c r="C124">
        <v>1</v>
      </c>
      <c r="D124" t="s">
        <v>22</v>
      </c>
      <c r="E124" t="s">
        <v>23</v>
      </c>
      <c r="F124" s="1">
        <v>45709</v>
      </c>
      <c r="G124" t="s">
        <v>48</v>
      </c>
      <c r="H124" t="s">
        <v>25</v>
      </c>
      <c r="I124" t="s">
        <v>26</v>
      </c>
      <c r="J124" t="s">
        <v>49</v>
      </c>
      <c r="K124" t="s">
        <v>28</v>
      </c>
      <c r="L124" t="s">
        <v>511</v>
      </c>
      <c r="M124" t="s">
        <v>512</v>
      </c>
      <c r="N124">
        <v>5</v>
      </c>
      <c r="O124">
        <v>3</v>
      </c>
      <c r="P124" t="s">
        <v>513</v>
      </c>
      <c r="Q124" t="s">
        <v>32</v>
      </c>
      <c r="R124" s="1">
        <v>45695</v>
      </c>
      <c r="S124" t="s">
        <v>33</v>
      </c>
      <c r="T124" t="s">
        <v>34</v>
      </c>
      <c r="U124" t="str">
        <f>HYPERLINK("https://www.infotech.com.hk/itjs/job/fe-view.do?method=feView&amp;jjKey=31675")</f>
        <v>https://www.infotech.com.hk/itjs/job/fe-view.do?method=feView&amp;jjKey=31675</v>
      </c>
    </row>
    <row r="125" spans="1:21" x14ac:dyDescent="0.25">
      <c r="A125">
        <v>31720</v>
      </c>
      <c r="B125" t="s">
        <v>514</v>
      </c>
      <c r="C125">
        <v>1</v>
      </c>
      <c r="D125" t="s">
        <v>22</v>
      </c>
      <c r="E125" t="s">
        <v>23</v>
      </c>
      <c r="F125" s="1">
        <v>45709</v>
      </c>
      <c r="G125" t="s">
        <v>48</v>
      </c>
      <c r="H125" t="s">
        <v>25</v>
      </c>
      <c r="I125" t="s">
        <v>26</v>
      </c>
      <c r="J125" t="s">
        <v>60</v>
      </c>
      <c r="K125" t="s">
        <v>28</v>
      </c>
      <c r="L125" t="s">
        <v>515</v>
      </c>
      <c r="M125" t="s">
        <v>516</v>
      </c>
      <c r="N125">
        <v>5</v>
      </c>
      <c r="O125">
        <v>1</v>
      </c>
      <c r="P125" t="s">
        <v>517</v>
      </c>
      <c r="Q125" t="s">
        <v>32</v>
      </c>
      <c r="R125" s="1">
        <v>45695</v>
      </c>
      <c r="S125" t="s">
        <v>33</v>
      </c>
      <c r="T125" t="s">
        <v>34</v>
      </c>
      <c r="U125" t="str">
        <f>HYPERLINK("https://www.infotech.com.hk/itjs/job/fe-view.do?method=feView&amp;jjKey=31720")</f>
        <v>https://www.infotech.com.hk/itjs/job/fe-view.do?method=feView&amp;jjKey=31720</v>
      </c>
    </row>
    <row r="126" spans="1:21" x14ac:dyDescent="0.25">
      <c r="A126">
        <v>31868</v>
      </c>
      <c r="B126" t="s">
        <v>518</v>
      </c>
      <c r="C126">
        <v>1</v>
      </c>
      <c r="D126" t="s">
        <v>36</v>
      </c>
      <c r="E126" t="s">
        <v>23</v>
      </c>
      <c r="F126" s="1">
        <v>45712</v>
      </c>
      <c r="G126" t="s">
        <v>48</v>
      </c>
      <c r="H126" t="s">
        <v>25</v>
      </c>
      <c r="I126" t="s">
        <v>26</v>
      </c>
      <c r="J126" t="s">
        <v>60</v>
      </c>
      <c r="K126" t="s">
        <v>28</v>
      </c>
      <c r="L126" t="s">
        <v>519</v>
      </c>
      <c r="M126" t="s">
        <v>520</v>
      </c>
      <c r="N126">
        <v>5</v>
      </c>
      <c r="O126">
        <v>1</v>
      </c>
      <c r="P126" t="s">
        <v>521</v>
      </c>
      <c r="Q126" t="s">
        <v>32</v>
      </c>
      <c r="R126" s="1">
        <v>45698</v>
      </c>
      <c r="S126" t="s">
        <v>33</v>
      </c>
      <c r="T126" t="s">
        <v>34</v>
      </c>
      <c r="U126" t="str">
        <f>HYPERLINK("https://www.infotech.com.hk/itjs/job/fe-view.do?method=feView&amp;jjKey=31868")</f>
        <v>https://www.infotech.com.hk/itjs/job/fe-view.do?method=feView&amp;jjKey=31868</v>
      </c>
    </row>
    <row r="127" spans="1:21" x14ac:dyDescent="0.25">
      <c r="A127">
        <v>31640</v>
      </c>
      <c r="B127" t="s">
        <v>522</v>
      </c>
      <c r="C127">
        <v>1</v>
      </c>
      <c r="D127" t="s">
        <v>36</v>
      </c>
      <c r="E127" t="s">
        <v>23</v>
      </c>
      <c r="F127" s="1">
        <v>45708</v>
      </c>
      <c r="G127" t="s">
        <v>24</v>
      </c>
      <c r="H127" t="s">
        <v>25</v>
      </c>
      <c r="I127" t="s">
        <v>26</v>
      </c>
      <c r="J127" t="s">
        <v>70</v>
      </c>
      <c r="K127" t="s">
        <v>28</v>
      </c>
      <c r="L127" t="s">
        <v>523</v>
      </c>
      <c r="M127" t="s">
        <v>524</v>
      </c>
      <c r="N127">
        <v>4</v>
      </c>
      <c r="O127">
        <v>1</v>
      </c>
      <c r="P127" t="s">
        <v>525</v>
      </c>
      <c r="Q127" t="s">
        <v>32</v>
      </c>
      <c r="R127" s="1">
        <v>45694</v>
      </c>
      <c r="S127" t="s">
        <v>33</v>
      </c>
      <c r="T127" t="s">
        <v>34</v>
      </c>
      <c r="U127" t="str">
        <f>HYPERLINK("https://www.infotech.com.hk/itjs/job/fe-view.do?method=feView&amp;jjKey=31640")</f>
        <v>https://www.infotech.com.hk/itjs/job/fe-view.do?method=feView&amp;jjKey=31640</v>
      </c>
    </row>
    <row r="128" spans="1:21" x14ac:dyDescent="0.25">
      <c r="A128">
        <v>31849</v>
      </c>
      <c r="B128" t="s">
        <v>526</v>
      </c>
      <c r="C128">
        <v>1</v>
      </c>
      <c r="D128" t="s">
        <v>36</v>
      </c>
      <c r="E128" t="s">
        <v>23</v>
      </c>
      <c r="F128" s="1">
        <v>45712</v>
      </c>
      <c r="G128" t="s">
        <v>48</v>
      </c>
      <c r="H128" t="s">
        <v>25</v>
      </c>
      <c r="I128" t="s">
        <v>26</v>
      </c>
      <c r="J128" t="s">
        <v>60</v>
      </c>
      <c r="K128" t="s">
        <v>28</v>
      </c>
      <c r="L128" t="s">
        <v>527</v>
      </c>
      <c r="M128" t="s">
        <v>528</v>
      </c>
      <c r="N128">
        <v>4</v>
      </c>
      <c r="O128">
        <v>1</v>
      </c>
      <c r="P128" t="s">
        <v>529</v>
      </c>
      <c r="Q128" t="s">
        <v>32</v>
      </c>
      <c r="R128" s="1">
        <v>45698</v>
      </c>
      <c r="S128" t="s">
        <v>33</v>
      </c>
      <c r="T128" t="s">
        <v>34</v>
      </c>
      <c r="U128" t="str">
        <f>HYPERLINK("https://www.infotech.com.hk/itjs/job/fe-view.do?method=feView&amp;jjKey=31849")</f>
        <v>https://www.infotech.com.hk/itjs/job/fe-view.do?method=feView&amp;jjKey=31849</v>
      </c>
    </row>
    <row r="129" spans="1:21" x14ac:dyDescent="0.25">
      <c r="A129">
        <v>31574</v>
      </c>
      <c r="B129" t="s">
        <v>530</v>
      </c>
      <c r="C129">
        <v>1</v>
      </c>
      <c r="D129" t="s">
        <v>22</v>
      </c>
      <c r="E129" t="s">
        <v>23</v>
      </c>
      <c r="F129" s="1">
        <v>45708</v>
      </c>
      <c r="G129" t="s">
        <v>24</v>
      </c>
      <c r="H129" t="s">
        <v>25</v>
      </c>
      <c r="I129" t="s">
        <v>26</v>
      </c>
      <c r="J129" t="s">
        <v>292</v>
      </c>
      <c r="K129" t="s">
        <v>28</v>
      </c>
      <c r="L129" t="s">
        <v>293</v>
      </c>
      <c r="M129" t="s">
        <v>531</v>
      </c>
      <c r="N129">
        <v>10</v>
      </c>
      <c r="O129">
        <v>3</v>
      </c>
      <c r="P129" t="s">
        <v>532</v>
      </c>
      <c r="Q129" t="s">
        <v>32</v>
      </c>
      <c r="R129" s="1">
        <v>45694</v>
      </c>
      <c r="S129" t="s">
        <v>33</v>
      </c>
      <c r="T129" t="s">
        <v>34</v>
      </c>
      <c r="U129" t="str">
        <f>HYPERLINK("https://www.infotech.com.hk/itjs/job/fe-view.do?method=feView&amp;jjKey=31574")</f>
        <v>https://www.infotech.com.hk/itjs/job/fe-view.do?method=feView&amp;jjKey=31574</v>
      </c>
    </row>
    <row r="130" spans="1:21" x14ac:dyDescent="0.25">
      <c r="A130">
        <v>32849</v>
      </c>
      <c r="B130" t="s">
        <v>533</v>
      </c>
      <c r="C130">
        <v>1</v>
      </c>
      <c r="D130" t="s">
        <v>36</v>
      </c>
      <c r="E130" t="s">
        <v>23</v>
      </c>
      <c r="F130" s="1">
        <v>45720</v>
      </c>
      <c r="G130" t="s">
        <v>24</v>
      </c>
      <c r="H130" t="s">
        <v>25</v>
      </c>
      <c r="I130" t="s">
        <v>26</v>
      </c>
      <c r="J130" t="s">
        <v>160</v>
      </c>
      <c r="K130" t="s">
        <v>28</v>
      </c>
      <c r="L130" t="s">
        <v>534</v>
      </c>
      <c r="M130" t="s">
        <v>535</v>
      </c>
      <c r="N130">
        <v>4</v>
      </c>
      <c r="O130">
        <v>1</v>
      </c>
      <c r="P130" t="s">
        <v>536</v>
      </c>
      <c r="Q130" t="s">
        <v>32</v>
      </c>
      <c r="R130" s="1">
        <v>45706</v>
      </c>
      <c r="S130" t="s">
        <v>33</v>
      </c>
      <c r="T130" t="s">
        <v>34</v>
      </c>
      <c r="U130" t="str">
        <f>HYPERLINK("https://www.infotech.com.hk/itjs/job/fe-view.do?method=feView&amp;jjKey=32849")</f>
        <v>https://www.infotech.com.hk/itjs/job/fe-view.do?method=feView&amp;jjKey=32849</v>
      </c>
    </row>
    <row r="131" spans="1:21" x14ac:dyDescent="0.25">
      <c r="A131">
        <v>31732</v>
      </c>
      <c r="B131" t="s">
        <v>537</v>
      </c>
      <c r="C131">
        <v>1</v>
      </c>
      <c r="D131" t="s">
        <v>36</v>
      </c>
      <c r="E131" t="s">
        <v>23</v>
      </c>
      <c r="F131" s="1">
        <v>45709</v>
      </c>
      <c r="G131" t="s">
        <v>24</v>
      </c>
      <c r="H131" t="s">
        <v>25</v>
      </c>
      <c r="I131" t="s">
        <v>26</v>
      </c>
      <c r="J131" t="s">
        <v>37</v>
      </c>
      <c r="K131" t="s">
        <v>28</v>
      </c>
      <c r="L131" t="s">
        <v>100</v>
      </c>
      <c r="M131" t="s">
        <v>538</v>
      </c>
      <c r="N131">
        <v>4</v>
      </c>
      <c r="O131">
        <v>1</v>
      </c>
      <c r="P131" t="s">
        <v>539</v>
      </c>
      <c r="Q131" t="s">
        <v>32</v>
      </c>
      <c r="R131" s="1">
        <v>45695</v>
      </c>
      <c r="S131" t="s">
        <v>33</v>
      </c>
      <c r="T131" t="s">
        <v>34</v>
      </c>
      <c r="U131" t="str">
        <f>HYPERLINK("https://www.infotech.com.hk/itjs/job/fe-view.do?method=feView&amp;jjKey=31732")</f>
        <v>https://www.infotech.com.hk/itjs/job/fe-view.do?method=feView&amp;jjKey=31732</v>
      </c>
    </row>
    <row r="132" spans="1:21" x14ac:dyDescent="0.25">
      <c r="A132">
        <v>31654</v>
      </c>
      <c r="B132" t="s">
        <v>540</v>
      </c>
      <c r="C132">
        <v>1</v>
      </c>
      <c r="D132" t="s">
        <v>22</v>
      </c>
      <c r="E132" t="s">
        <v>23</v>
      </c>
      <c r="F132" s="1">
        <v>45708</v>
      </c>
      <c r="G132" t="s">
        <v>24</v>
      </c>
      <c r="H132" t="s">
        <v>25</v>
      </c>
      <c r="I132" t="s">
        <v>26</v>
      </c>
      <c r="J132" t="s">
        <v>70</v>
      </c>
      <c r="K132" t="s">
        <v>28</v>
      </c>
      <c r="L132" t="s">
        <v>541</v>
      </c>
      <c r="M132" t="s">
        <v>542</v>
      </c>
      <c r="N132">
        <v>5</v>
      </c>
      <c r="O132">
        <v>3</v>
      </c>
      <c r="P132" t="s">
        <v>543</v>
      </c>
      <c r="Q132" t="s">
        <v>32</v>
      </c>
      <c r="R132" s="1">
        <v>45694</v>
      </c>
      <c r="S132" t="s">
        <v>33</v>
      </c>
      <c r="T132" t="s">
        <v>34</v>
      </c>
      <c r="U132" t="str">
        <f>HYPERLINK("https://www.infotech.com.hk/itjs/job/fe-view.do?method=feView&amp;jjKey=31654")</f>
        <v>https://www.infotech.com.hk/itjs/job/fe-view.do?method=feView&amp;jjKey=31654</v>
      </c>
    </row>
    <row r="133" spans="1:21" x14ac:dyDescent="0.25">
      <c r="A133">
        <v>32007</v>
      </c>
      <c r="B133" t="s">
        <v>544</v>
      </c>
      <c r="C133">
        <v>1</v>
      </c>
      <c r="D133" t="s">
        <v>36</v>
      </c>
      <c r="E133" t="s">
        <v>23</v>
      </c>
      <c r="F133" s="1">
        <v>45716</v>
      </c>
      <c r="G133" t="s">
        <v>24</v>
      </c>
      <c r="H133" t="s">
        <v>25</v>
      </c>
      <c r="I133" t="s">
        <v>26</v>
      </c>
      <c r="J133" t="s">
        <v>104</v>
      </c>
      <c r="K133" t="s">
        <v>28</v>
      </c>
      <c r="L133" t="s">
        <v>545</v>
      </c>
      <c r="M133" t="s">
        <v>546</v>
      </c>
      <c r="N133">
        <v>6</v>
      </c>
      <c r="O133">
        <v>2</v>
      </c>
      <c r="P133" t="s">
        <v>547</v>
      </c>
      <c r="Q133" t="s">
        <v>32</v>
      </c>
      <c r="R133" s="1">
        <v>45702</v>
      </c>
      <c r="S133" t="s">
        <v>33</v>
      </c>
      <c r="T133" t="s">
        <v>34</v>
      </c>
      <c r="U133" t="str">
        <f>HYPERLINK("https://www.infotech.com.hk/itjs/job/fe-view.do?method=feView&amp;jjKey=32007")</f>
        <v>https://www.infotech.com.hk/itjs/job/fe-view.do?method=feView&amp;jjKey=32007</v>
      </c>
    </row>
    <row r="134" spans="1:21" x14ac:dyDescent="0.25">
      <c r="A134">
        <v>31855</v>
      </c>
      <c r="B134" t="s">
        <v>548</v>
      </c>
      <c r="C134">
        <v>1</v>
      </c>
      <c r="D134" t="s">
        <v>36</v>
      </c>
      <c r="E134" t="s">
        <v>23</v>
      </c>
      <c r="F134" s="1">
        <v>45712</v>
      </c>
      <c r="G134" t="s">
        <v>42</v>
      </c>
      <c r="H134" t="s">
        <v>25</v>
      </c>
      <c r="I134" t="s">
        <v>26</v>
      </c>
      <c r="J134" t="s">
        <v>65</v>
      </c>
      <c r="K134" t="s">
        <v>28</v>
      </c>
      <c r="L134" t="s">
        <v>66</v>
      </c>
      <c r="M134" t="s">
        <v>549</v>
      </c>
      <c r="N134">
        <v>4</v>
      </c>
      <c r="O134">
        <v>2</v>
      </c>
      <c r="P134" t="s">
        <v>550</v>
      </c>
      <c r="Q134" t="s">
        <v>32</v>
      </c>
      <c r="R134" s="1">
        <v>45698</v>
      </c>
      <c r="S134" t="s">
        <v>33</v>
      </c>
      <c r="T134" t="s">
        <v>34</v>
      </c>
      <c r="U134" t="str">
        <f>HYPERLINK("https://www.infotech.com.hk/itjs/job/fe-view.do?method=feView&amp;jjKey=31855")</f>
        <v>https://www.infotech.com.hk/itjs/job/fe-view.do?method=feView&amp;jjKey=31855</v>
      </c>
    </row>
    <row r="135" spans="1:21" x14ac:dyDescent="0.25">
      <c r="A135">
        <v>31901</v>
      </c>
      <c r="B135" t="s">
        <v>551</v>
      </c>
      <c r="C135">
        <v>1</v>
      </c>
      <c r="D135" t="s">
        <v>36</v>
      </c>
      <c r="E135" t="s">
        <v>23</v>
      </c>
      <c r="F135" s="1">
        <v>45712</v>
      </c>
      <c r="G135" t="s">
        <v>552</v>
      </c>
      <c r="H135" t="s">
        <v>25</v>
      </c>
      <c r="I135" t="s">
        <v>26</v>
      </c>
      <c r="J135" t="s">
        <v>213</v>
      </c>
      <c r="K135" t="s">
        <v>28</v>
      </c>
      <c r="L135" t="s">
        <v>553</v>
      </c>
      <c r="M135" t="s">
        <v>554</v>
      </c>
      <c r="N135">
        <v>4</v>
      </c>
      <c r="O135">
        <v>1</v>
      </c>
      <c r="P135" t="s">
        <v>555</v>
      </c>
      <c r="Q135" t="s">
        <v>32</v>
      </c>
      <c r="R135" s="1">
        <v>45698</v>
      </c>
      <c r="S135" t="s">
        <v>33</v>
      </c>
      <c r="T135" t="s">
        <v>34</v>
      </c>
      <c r="U135" t="str">
        <f>HYPERLINK("https://www.infotech.com.hk/itjs/job/fe-view.do?method=feView&amp;jjKey=31901")</f>
        <v>https://www.infotech.com.hk/itjs/job/fe-view.do?method=feView&amp;jjKey=31901</v>
      </c>
    </row>
    <row r="136" spans="1:21" x14ac:dyDescent="0.25">
      <c r="A136">
        <v>31876</v>
      </c>
      <c r="B136" t="s">
        <v>556</v>
      </c>
      <c r="C136">
        <v>1</v>
      </c>
      <c r="D136" t="s">
        <v>22</v>
      </c>
      <c r="E136" t="s">
        <v>23</v>
      </c>
      <c r="F136" s="1">
        <v>45712</v>
      </c>
      <c r="G136" t="s">
        <v>42</v>
      </c>
      <c r="H136" t="s">
        <v>25</v>
      </c>
      <c r="I136" t="s">
        <v>26</v>
      </c>
      <c r="J136" t="s">
        <v>65</v>
      </c>
      <c r="K136" t="s">
        <v>28</v>
      </c>
      <c r="L136" t="s">
        <v>66</v>
      </c>
      <c r="M136" t="s">
        <v>157</v>
      </c>
      <c r="N136">
        <v>4</v>
      </c>
      <c r="O136">
        <v>1</v>
      </c>
      <c r="P136" t="s">
        <v>183</v>
      </c>
      <c r="Q136" t="s">
        <v>32</v>
      </c>
      <c r="R136" s="1">
        <v>45698</v>
      </c>
      <c r="S136" t="s">
        <v>33</v>
      </c>
      <c r="T136" t="s">
        <v>34</v>
      </c>
      <c r="U136" t="str">
        <f>HYPERLINK("https://www.infotech.com.hk/itjs/job/fe-view.do?method=feView&amp;jjKey=31876")</f>
        <v>https://www.infotech.com.hk/itjs/job/fe-view.do?method=feView&amp;jjKey=31876</v>
      </c>
    </row>
    <row r="137" spans="1:21" x14ac:dyDescent="0.25">
      <c r="A137">
        <v>31740</v>
      </c>
      <c r="B137" t="s">
        <v>557</v>
      </c>
      <c r="C137">
        <v>1</v>
      </c>
      <c r="D137" t="s">
        <v>36</v>
      </c>
      <c r="E137" t="s">
        <v>23</v>
      </c>
      <c r="F137" s="1">
        <v>45709</v>
      </c>
      <c r="G137" t="s">
        <v>24</v>
      </c>
      <c r="H137" t="s">
        <v>25</v>
      </c>
      <c r="I137" t="s">
        <v>26</v>
      </c>
      <c r="J137" t="s">
        <v>37</v>
      </c>
      <c r="K137" t="s">
        <v>28</v>
      </c>
      <c r="L137" t="s">
        <v>558</v>
      </c>
      <c r="M137" t="s">
        <v>559</v>
      </c>
      <c r="N137">
        <v>4</v>
      </c>
      <c r="O137">
        <v>1</v>
      </c>
      <c r="P137" t="s">
        <v>560</v>
      </c>
      <c r="Q137" t="s">
        <v>32</v>
      </c>
      <c r="R137" s="1">
        <v>45695</v>
      </c>
      <c r="S137" t="s">
        <v>33</v>
      </c>
      <c r="T137" t="s">
        <v>34</v>
      </c>
      <c r="U137" t="str">
        <f>HYPERLINK("https://www.infotech.com.hk/itjs/job/fe-view.do?method=feView&amp;jjKey=31740")</f>
        <v>https://www.infotech.com.hk/itjs/job/fe-view.do?method=feView&amp;jjKey=31740</v>
      </c>
    </row>
    <row r="138" spans="1:21" x14ac:dyDescent="0.25">
      <c r="A138">
        <v>31752</v>
      </c>
      <c r="B138" t="s">
        <v>561</v>
      </c>
      <c r="C138">
        <v>1</v>
      </c>
      <c r="D138" t="s">
        <v>22</v>
      </c>
      <c r="E138" t="s">
        <v>23</v>
      </c>
      <c r="F138" s="1">
        <v>45712</v>
      </c>
      <c r="G138" t="s">
        <v>24</v>
      </c>
      <c r="H138" t="s">
        <v>25</v>
      </c>
      <c r="I138" t="s">
        <v>26</v>
      </c>
      <c r="J138" t="s">
        <v>160</v>
      </c>
      <c r="K138" t="s">
        <v>28</v>
      </c>
      <c r="L138" t="s">
        <v>178</v>
      </c>
      <c r="M138" t="s">
        <v>562</v>
      </c>
      <c r="N138">
        <v>4</v>
      </c>
      <c r="O138">
        <v>1</v>
      </c>
      <c r="P138" t="s">
        <v>563</v>
      </c>
      <c r="Q138" t="s">
        <v>32</v>
      </c>
      <c r="R138" s="1">
        <v>45698</v>
      </c>
      <c r="S138" t="s">
        <v>33</v>
      </c>
      <c r="T138" t="s">
        <v>34</v>
      </c>
      <c r="U138" t="str">
        <f>HYPERLINK("https://www.infotech.com.hk/itjs/job/fe-view.do?method=feView&amp;jjKey=31752")</f>
        <v>https://www.infotech.com.hk/itjs/job/fe-view.do?method=feView&amp;jjKey=31752</v>
      </c>
    </row>
    <row r="139" spans="1:21" x14ac:dyDescent="0.25">
      <c r="A139">
        <v>31710</v>
      </c>
      <c r="B139" t="s">
        <v>564</v>
      </c>
      <c r="C139">
        <v>1</v>
      </c>
      <c r="D139" t="s">
        <v>22</v>
      </c>
      <c r="E139" t="s">
        <v>23</v>
      </c>
      <c r="F139" s="1">
        <v>45709</v>
      </c>
      <c r="G139" t="s">
        <v>24</v>
      </c>
      <c r="H139" t="s">
        <v>25</v>
      </c>
      <c r="I139" t="s">
        <v>26</v>
      </c>
      <c r="J139" t="s">
        <v>70</v>
      </c>
      <c r="K139" t="s">
        <v>28</v>
      </c>
      <c r="L139" t="s">
        <v>565</v>
      </c>
      <c r="M139" t="s">
        <v>566</v>
      </c>
      <c r="N139">
        <v>5</v>
      </c>
      <c r="O139">
        <v>2</v>
      </c>
      <c r="P139" t="s">
        <v>567</v>
      </c>
      <c r="Q139" t="s">
        <v>32</v>
      </c>
      <c r="R139" s="1">
        <v>45695</v>
      </c>
      <c r="S139" t="s">
        <v>33</v>
      </c>
      <c r="T139" t="s">
        <v>34</v>
      </c>
      <c r="U139" t="str">
        <f>HYPERLINK("https://www.infotech.com.hk/itjs/job/fe-view.do?method=feView&amp;jjKey=31710")</f>
        <v>https://www.infotech.com.hk/itjs/job/fe-view.do?method=feView&amp;jjKey=31710</v>
      </c>
    </row>
    <row r="140" spans="1:21" x14ac:dyDescent="0.25">
      <c r="A140">
        <v>31992</v>
      </c>
      <c r="B140" t="s">
        <v>568</v>
      </c>
      <c r="C140">
        <v>1</v>
      </c>
      <c r="D140" t="s">
        <v>36</v>
      </c>
      <c r="E140" t="s">
        <v>23</v>
      </c>
      <c r="F140" s="1">
        <v>45715</v>
      </c>
      <c r="G140" t="s">
        <v>569</v>
      </c>
      <c r="H140" t="s">
        <v>25</v>
      </c>
      <c r="I140" t="s">
        <v>26</v>
      </c>
      <c r="J140" t="s">
        <v>570</v>
      </c>
      <c r="K140" t="s">
        <v>28</v>
      </c>
      <c r="L140" t="s">
        <v>571</v>
      </c>
      <c r="M140" t="s">
        <v>572</v>
      </c>
      <c r="N140">
        <v>4</v>
      </c>
      <c r="O140">
        <v>1</v>
      </c>
      <c r="P140" t="s">
        <v>573</v>
      </c>
      <c r="Q140" t="s">
        <v>32</v>
      </c>
      <c r="R140" s="1">
        <v>45701</v>
      </c>
      <c r="S140" t="s">
        <v>33</v>
      </c>
      <c r="T140" t="s">
        <v>34</v>
      </c>
      <c r="U140" t="str">
        <f>HYPERLINK("https://www.infotech.com.hk/itjs/job/fe-view.do?method=feView&amp;jjKey=31992")</f>
        <v>https://www.infotech.com.hk/itjs/job/fe-view.do?method=feView&amp;jjKey=31992</v>
      </c>
    </row>
    <row r="141" spans="1:21" x14ac:dyDescent="0.25">
      <c r="A141">
        <v>31863</v>
      </c>
      <c r="B141" t="s">
        <v>574</v>
      </c>
      <c r="C141">
        <v>1</v>
      </c>
      <c r="D141" t="s">
        <v>22</v>
      </c>
      <c r="E141" t="s">
        <v>23</v>
      </c>
      <c r="F141" s="1">
        <v>45712</v>
      </c>
      <c r="G141" t="s">
        <v>42</v>
      </c>
      <c r="H141" t="s">
        <v>25</v>
      </c>
      <c r="I141" t="s">
        <v>26</v>
      </c>
      <c r="J141" t="s">
        <v>65</v>
      </c>
      <c r="K141" t="s">
        <v>28</v>
      </c>
      <c r="L141" t="s">
        <v>575</v>
      </c>
      <c r="M141" t="s">
        <v>576</v>
      </c>
      <c r="N141">
        <v>4</v>
      </c>
      <c r="O141">
        <v>2</v>
      </c>
      <c r="P141" t="s">
        <v>577</v>
      </c>
      <c r="Q141" t="s">
        <v>32</v>
      </c>
      <c r="R141" s="1">
        <v>45698</v>
      </c>
      <c r="S141" t="s">
        <v>33</v>
      </c>
      <c r="T141" t="s">
        <v>34</v>
      </c>
      <c r="U141" t="str">
        <f>HYPERLINK("https://www.infotech.com.hk/itjs/job/fe-view.do?method=feView&amp;jjKey=31863")</f>
        <v>https://www.infotech.com.hk/itjs/job/fe-view.do?method=feView&amp;jjKey=31863</v>
      </c>
    </row>
    <row r="142" spans="1:21" x14ac:dyDescent="0.25">
      <c r="A142">
        <v>31486</v>
      </c>
      <c r="B142" t="s">
        <v>578</v>
      </c>
      <c r="C142">
        <v>1</v>
      </c>
      <c r="D142" t="s">
        <v>22</v>
      </c>
      <c r="E142" t="s">
        <v>23</v>
      </c>
      <c r="F142" s="1">
        <v>45709</v>
      </c>
      <c r="G142" t="s">
        <v>94</v>
      </c>
      <c r="H142" t="s">
        <v>25</v>
      </c>
      <c r="I142" t="s">
        <v>26</v>
      </c>
      <c r="J142" t="s">
        <v>95</v>
      </c>
      <c r="K142" t="s">
        <v>28</v>
      </c>
      <c r="L142" t="s">
        <v>579</v>
      </c>
      <c r="M142" t="s">
        <v>580</v>
      </c>
      <c r="N142">
        <v>5</v>
      </c>
      <c r="O142">
        <v>3</v>
      </c>
      <c r="P142" t="s">
        <v>581</v>
      </c>
      <c r="Q142" t="s">
        <v>32</v>
      </c>
      <c r="R142" s="1">
        <v>45693</v>
      </c>
      <c r="S142" t="s">
        <v>33</v>
      </c>
      <c r="T142" t="s">
        <v>34</v>
      </c>
      <c r="U142" t="str">
        <f>HYPERLINK("https://www.infotech.com.hk/itjs/job/fe-view.do?method=feView&amp;jjKey=31486")</f>
        <v>https://www.infotech.com.hk/itjs/job/fe-view.do?method=feView&amp;jjKey=31486</v>
      </c>
    </row>
    <row r="143" spans="1:21" x14ac:dyDescent="0.25">
      <c r="A143">
        <v>31984</v>
      </c>
      <c r="B143" t="s">
        <v>582</v>
      </c>
      <c r="C143">
        <v>1</v>
      </c>
      <c r="D143" t="s">
        <v>36</v>
      </c>
      <c r="E143" t="s">
        <v>23</v>
      </c>
      <c r="F143" s="1">
        <v>45715</v>
      </c>
      <c r="G143" t="s">
        <v>24</v>
      </c>
      <c r="H143" t="s">
        <v>25</v>
      </c>
      <c r="I143" t="s">
        <v>26</v>
      </c>
      <c r="J143" t="s">
        <v>43</v>
      </c>
      <c r="K143" t="s">
        <v>28</v>
      </c>
      <c r="L143" t="s">
        <v>583</v>
      </c>
      <c r="M143" t="s">
        <v>584</v>
      </c>
      <c r="N143">
        <v>6</v>
      </c>
      <c r="O143">
        <v>3</v>
      </c>
      <c r="P143" t="s">
        <v>585</v>
      </c>
      <c r="Q143" t="s">
        <v>32</v>
      </c>
      <c r="R143" s="1">
        <v>45701</v>
      </c>
      <c r="S143" t="s">
        <v>33</v>
      </c>
      <c r="T143" t="s">
        <v>34</v>
      </c>
      <c r="U143" t="str">
        <f>HYPERLINK("https://www.infotech.com.hk/itjs/job/fe-view.do?method=feView&amp;jjKey=31984")</f>
        <v>https://www.infotech.com.hk/itjs/job/fe-view.do?method=feView&amp;jjKey=31984</v>
      </c>
    </row>
    <row r="144" spans="1:21" x14ac:dyDescent="0.25">
      <c r="A144">
        <v>31684</v>
      </c>
      <c r="B144" t="s">
        <v>586</v>
      </c>
      <c r="C144">
        <v>1</v>
      </c>
      <c r="D144" t="s">
        <v>22</v>
      </c>
      <c r="E144" t="s">
        <v>23</v>
      </c>
      <c r="F144" s="1">
        <v>45709</v>
      </c>
      <c r="G144" t="s">
        <v>48</v>
      </c>
      <c r="H144" t="s">
        <v>25</v>
      </c>
      <c r="I144" t="s">
        <v>26</v>
      </c>
      <c r="J144" t="s">
        <v>49</v>
      </c>
      <c r="K144" t="s">
        <v>28</v>
      </c>
      <c r="L144" t="s">
        <v>90</v>
      </c>
      <c r="M144" t="s">
        <v>587</v>
      </c>
      <c r="N144">
        <v>8</v>
      </c>
      <c r="O144">
        <v>1</v>
      </c>
      <c r="P144" t="s">
        <v>588</v>
      </c>
      <c r="Q144" t="s">
        <v>32</v>
      </c>
      <c r="R144" s="1">
        <v>45695</v>
      </c>
      <c r="S144" t="s">
        <v>33</v>
      </c>
      <c r="T144" t="s">
        <v>34</v>
      </c>
      <c r="U144" t="str">
        <f>HYPERLINK("https://www.infotech.com.hk/itjs/job/fe-view.do?method=feView&amp;jjKey=31684")</f>
        <v>https://www.infotech.com.hk/itjs/job/fe-view.do?method=feView&amp;jjKey=31684</v>
      </c>
    </row>
    <row r="145" spans="1:21" x14ac:dyDescent="0.25">
      <c r="A145">
        <v>31746</v>
      </c>
      <c r="B145" t="s">
        <v>589</v>
      </c>
      <c r="C145">
        <v>1</v>
      </c>
      <c r="D145" t="s">
        <v>22</v>
      </c>
      <c r="E145" t="s">
        <v>23</v>
      </c>
      <c r="F145" s="1">
        <v>45712</v>
      </c>
      <c r="G145" t="s">
        <v>24</v>
      </c>
      <c r="H145" t="s">
        <v>25</v>
      </c>
      <c r="I145" t="s">
        <v>26</v>
      </c>
      <c r="J145" t="s">
        <v>160</v>
      </c>
      <c r="K145" t="s">
        <v>28</v>
      </c>
      <c r="L145" t="s">
        <v>178</v>
      </c>
      <c r="M145" t="s">
        <v>562</v>
      </c>
      <c r="N145">
        <v>4</v>
      </c>
      <c r="O145">
        <v>1</v>
      </c>
      <c r="P145" t="s">
        <v>590</v>
      </c>
      <c r="Q145" t="s">
        <v>32</v>
      </c>
      <c r="R145" s="1">
        <v>45698</v>
      </c>
      <c r="S145" t="s">
        <v>33</v>
      </c>
      <c r="T145" t="s">
        <v>34</v>
      </c>
      <c r="U145" t="str">
        <f>HYPERLINK("https://www.infotech.com.hk/itjs/job/fe-view.do?method=feView&amp;jjKey=31746")</f>
        <v>https://www.infotech.com.hk/itjs/job/fe-view.do?method=feView&amp;jjKey=31746</v>
      </c>
    </row>
    <row r="146" spans="1:21" x14ac:dyDescent="0.25">
      <c r="A146">
        <v>31861</v>
      </c>
      <c r="B146" t="s">
        <v>591</v>
      </c>
      <c r="C146">
        <v>1</v>
      </c>
      <c r="D146" t="s">
        <v>22</v>
      </c>
      <c r="E146" t="s">
        <v>23</v>
      </c>
      <c r="F146" s="1">
        <v>45712</v>
      </c>
      <c r="G146" t="s">
        <v>42</v>
      </c>
      <c r="H146" t="s">
        <v>25</v>
      </c>
      <c r="I146" t="s">
        <v>26</v>
      </c>
      <c r="J146" t="s">
        <v>65</v>
      </c>
      <c r="K146" t="s">
        <v>28</v>
      </c>
      <c r="L146" t="s">
        <v>66</v>
      </c>
      <c r="M146" t="s">
        <v>592</v>
      </c>
      <c r="N146">
        <v>4</v>
      </c>
      <c r="O146">
        <v>2</v>
      </c>
      <c r="P146" t="s">
        <v>593</v>
      </c>
      <c r="Q146" t="s">
        <v>32</v>
      </c>
      <c r="R146" s="1">
        <v>45698</v>
      </c>
      <c r="S146" t="s">
        <v>33</v>
      </c>
      <c r="T146" t="s">
        <v>34</v>
      </c>
      <c r="U146" t="str">
        <f>HYPERLINK("https://www.infotech.com.hk/itjs/job/fe-view.do?method=feView&amp;jjKey=31861")</f>
        <v>https://www.infotech.com.hk/itjs/job/fe-view.do?method=feView&amp;jjKey=31861</v>
      </c>
    </row>
    <row r="147" spans="1:21" x14ac:dyDescent="0.25">
      <c r="A147">
        <v>31529</v>
      </c>
      <c r="B147" t="s">
        <v>594</v>
      </c>
      <c r="C147">
        <v>1</v>
      </c>
      <c r="D147" t="s">
        <v>22</v>
      </c>
      <c r="E147" t="s">
        <v>23</v>
      </c>
      <c r="F147" s="1">
        <v>45708</v>
      </c>
      <c r="G147" t="s">
        <v>48</v>
      </c>
      <c r="H147" t="s">
        <v>25</v>
      </c>
      <c r="I147" t="s">
        <v>26</v>
      </c>
      <c r="J147" t="s">
        <v>55</v>
      </c>
      <c r="K147" t="s">
        <v>28</v>
      </c>
      <c r="L147" t="s">
        <v>56</v>
      </c>
      <c r="M147" t="s">
        <v>57</v>
      </c>
      <c r="N147">
        <v>8</v>
      </c>
      <c r="O147">
        <v>5</v>
      </c>
      <c r="P147" t="s">
        <v>595</v>
      </c>
      <c r="Q147" t="s">
        <v>32</v>
      </c>
      <c r="R147" s="1">
        <v>45694</v>
      </c>
      <c r="S147" t="s">
        <v>33</v>
      </c>
      <c r="T147" t="s">
        <v>34</v>
      </c>
      <c r="U147" t="str">
        <f>HYPERLINK("https://www.infotech.com.hk/itjs/job/fe-view.do?method=feView&amp;jjKey=31529")</f>
        <v>https://www.infotech.com.hk/itjs/job/fe-view.do?method=feView&amp;jjKey=31529</v>
      </c>
    </row>
    <row r="148" spans="1:21" x14ac:dyDescent="0.25">
      <c r="A148">
        <v>31689</v>
      </c>
      <c r="B148" t="s">
        <v>596</v>
      </c>
      <c r="C148">
        <v>1</v>
      </c>
      <c r="D148" t="s">
        <v>22</v>
      </c>
      <c r="E148" t="s">
        <v>23</v>
      </c>
      <c r="F148" s="1">
        <v>45709</v>
      </c>
      <c r="G148" t="s">
        <v>48</v>
      </c>
      <c r="H148" t="s">
        <v>25</v>
      </c>
      <c r="I148" t="s">
        <v>26</v>
      </c>
      <c r="J148" t="s">
        <v>49</v>
      </c>
      <c r="K148" t="s">
        <v>28</v>
      </c>
      <c r="L148" t="s">
        <v>597</v>
      </c>
      <c r="M148" t="s">
        <v>598</v>
      </c>
      <c r="N148">
        <v>5</v>
      </c>
      <c r="O148">
        <v>3</v>
      </c>
      <c r="P148" t="s">
        <v>599</v>
      </c>
      <c r="Q148" t="s">
        <v>32</v>
      </c>
      <c r="R148" s="1">
        <v>45695</v>
      </c>
      <c r="S148" t="s">
        <v>33</v>
      </c>
      <c r="T148" t="s">
        <v>34</v>
      </c>
      <c r="U148" t="str">
        <f>HYPERLINK("https://www.infotech.com.hk/itjs/job/fe-view.do?method=feView&amp;jjKey=31689")</f>
        <v>https://www.infotech.com.hk/itjs/job/fe-view.do?method=feView&amp;jjKey=31689</v>
      </c>
    </row>
    <row r="149" spans="1:21" x14ac:dyDescent="0.25">
      <c r="A149">
        <v>31676</v>
      </c>
      <c r="B149" t="s">
        <v>600</v>
      </c>
      <c r="C149">
        <v>1</v>
      </c>
      <c r="D149" t="s">
        <v>22</v>
      </c>
      <c r="E149" t="s">
        <v>23</v>
      </c>
      <c r="F149" s="1">
        <v>45709</v>
      </c>
      <c r="G149" t="s">
        <v>48</v>
      </c>
      <c r="H149" t="s">
        <v>25</v>
      </c>
      <c r="I149" t="s">
        <v>26</v>
      </c>
      <c r="J149" t="s">
        <v>49</v>
      </c>
      <c r="K149" t="s">
        <v>28</v>
      </c>
      <c r="L149" t="s">
        <v>90</v>
      </c>
      <c r="M149" t="s">
        <v>601</v>
      </c>
      <c r="N149">
        <v>5</v>
      </c>
      <c r="O149">
        <v>3</v>
      </c>
      <c r="P149" t="s">
        <v>602</v>
      </c>
      <c r="Q149" t="s">
        <v>32</v>
      </c>
      <c r="R149" s="1">
        <v>45695</v>
      </c>
      <c r="S149" t="s">
        <v>33</v>
      </c>
      <c r="T149" t="s">
        <v>34</v>
      </c>
      <c r="U149" t="str">
        <f>HYPERLINK("https://www.infotech.com.hk/itjs/job/fe-view.do?method=feView&amp;jjKey=31676")</f>
        <v>https://www.infotech.com.hk/itjs/job/fe-view.do?method=feView&amp;jjKey=31676</v>
      </c>
    </row>
    <row r="150" spans="1:21" x14ac:dyDescent="0.25">
      <c r="A150">
        <v>32034</v>
      </c>
      <c r="B150" t="s">
        <v>603</v>
      </c>
      <c r="C150">
        <v>1</v>
      </c>
      <c r="D150" t="s">
        <v>22</v>
      </c>
      <c r="E150" t="s">
        <v>23</v>
      </c>
      <c r="F150" s="1">
        <v>45716</v>
      </c>
      <c r="G150" t="s">
        <v>24</v>
      </c>
      <c r="H150" t="s">
        <v>25</v>
      </c>
      <c r="I150" t="s">
        <v>26</v>
      </c>
      <c r="J150" t="s">
        <v>604</v>
      </c>
      <c r="K150" t="s">
        <v>28</v>
      </c>
      <c r="L150" t="s">
        <v>605</v>
      </c>
      <c r="M150" t="s">
        <v>606</v>
      </c>
      <c r="N150">
        <v>6</v>
      </c>
      <c r="O150">
        <v>4</v>
      </c>
      <c r="P150" t="s">
        <v>607</v>
      </c>
      <c r="Q150" t="s">
        <v>32</v>
      </c>
      <c r="R150" s="1">
        <v>45705</v>
      </c>
      <c r="S150" t="s">
        <v>33</v>
      </c>
      <c r="T150" t="s">
        <v>34</v>
      </c>
      <c r="U150" t="str">
        <f>HYPERLINK("https://www.infotech.com.hk/itjs/job/fe-view.do?method=feView&amp;jjKey=32034")</f>
        <v>https://www.infotech.com.hk/itjs/job/fe-view.do?method=feView&amp;jjKey=32034</v>
      </c>
    </row>
    <row r="151" spans="1:21" x14ac:dyDescent="0.25">
      <c r="A151">
        <v>31875</v>
      </c>
      <c r="B151" t="s">
        <v>608</v>
      </c>
      <c r="C151">
        <v>1</v>
      </c>
      <c r="D151" t="s">
        <v>22</v>
      </c>
      <c r="E151" t="s">
        <v>23</v>
      </c>
      <c r="F151" s="1">
        <v>45712</v>
      </c>
      <c r="G151" t="s">
        <v>42</v>
      </c>
      <c r="H151" t="s">
        <v>25</v>
      </c>
      <c r="I151" t="s">
        <v>26</v>
      </c>
      <c r="J151" t="s">
        <v>65</v>
      </c>
      <c r="K151" t="s">
        <v>28</v>
      </c>
      <c r="L151" t="s">
        <v>66</v>
      </c>
      <c r="M151" t="s">
        <v>182</v>
      </c>
      <c r="N151">
        <v>4</v>
      </c>
      <c r="O151">
        <v>1</v>
      </c>
      <c r="P151" t="s">
        <v>183</v>
      </c>
      <c r="Q151" t="s">
        <v>32</v>
      </c>
      <c r="R151" s="1">
        <v>45698</v>
      </c>
      <c r="S151" t="s">
        <v>33</v>
      </c>
      <c r="T151" t="s">
        <v>34</v>
      </c>
      <c r="U151" t="str">
        <f>HYPERLINK("https://www.infotech.com.hk/itjs/job/fe-view.do?method=feView&amp;jjKey=31875")</f>
        <v>https://www.infotech.com.hk/itjs/job/fe-view.do?method=feView&amp;jjKey=31875</v>
      </c>
    </row>
    <row r="152" spans="1:21" x14ac:dyDescent="0.25">
      <c r="A152">
        <v>32866</v>
      </c>
      <c r="B152" t="s">
        <v>609</v>
      </c>
      <c r="C152">
        <v>1</v>
      </c>
      <c r="D152" t="s">
        <v>36</v>
      </c>
      <c r="E152" t="s">
        <v>23</v>
      </c>
      <c r="F152" s="1">
        <v>45719</v>
      </c>
      <c r="G152" t="s">
        <v>610</v>
      </c>
      <c r="H152" t="s">
        <v>25</v>
      </c>
      <c r="I152" t="s">
        <v>26</v>
      </c>
      <c r="J152" t="s">
        <v>43</v>
      </c>
      <c r="K152" t="s">
        <v>28</v>
      </c>
      <c r="L152" t="s">
        <v>240</v>
      </c>
      <c r="M152" t="s">
        <v>611</v>
      </c>
      <c r="N152">
        <v>4</v>
      </c>
      <c r="O152">
        <v>1</v>
      </c>
      <c r="P152" t="s">
        <v>612</v>
      </c>
      <c r="Q152" t="s">
        <v>32</v>
      </c>
      <c r="R152" s="1">
        <v>45705</v>
      </c>
      <c r="S152" t="s">
        <v>33</v>
      </c>
      <c r="T152" t="s">
        <v>34</v>
      </c>
      <c r="U152" t="str">
        <f>HYPERLINK("https://www.infotech.com.hk/itjs/job/fe-view.do?method=feView&amp;jjKey=32866")</f>
        <v>https://www.infotech.com.hk/itjs/job/fe-view.do?method=feView&amp;jjKey=32866</v>
      </c>
    </row>
    <row r="153" spans="1:21" x14ac:dyDescent="0.25">
      <c r="A153">
        <v>31994</v>
      </c>
      <c r="B153" t="s">
        <v>613</v>
      </c>
      <c r="C153">
        <v>1</v>
      </c>
      <c r="D153" t="s">
        <v>36</v>
      </c>
      <c r="E153" t="s">
        <v>23</v>
      </c>
      <c r="F153" s="1">
        <v>45715</v>
      </c>
      <c r="G153" t="s">
        <v>24</v>
      </c>
      <c r="H153" t="s">
        <v>25</v>
      </c>
      <c r="I153" t="s">
        <v>26</v>
      </c>
      <c r="J153" t="s">
        <v>614</v>
      </c>
      <c r="K153" t="s">
        <v>28</v>
      </c>
      <c r="L153" t="s">
        <v>615</v>
      </c>
      <c r="M153" t="s">
        <v>616</v>
      </c>
      <c r="N153">
        <v>5</v>
      </c>
      <c r="O153">
        <v>2</v>
      </c>
      <c r="P153" t="s">
        <v>617</v>
      </c>
      <c r="Q153" t="s">
        <v>32</v>
      </c>
      <c r="R153" s="1">
        <v>45701</v>
      </c>
      <c r="S153" t="s">
        <v>33</v>
      </c>
      <c r="T153" t="s">
        <v>34</v>
      </c>
      <c r="U153" t="str">
        <f>HYPERLINK("https://www.infotech.com.hk/itjs/job/fe-view.do?method=feView&amp;jjKey=31994")</f>
        <v>https://www.infotech.com.hk/itjs/job/fe-view.do?method=feView&amp;jjKey=31994</v>
      </c>
    </row>
    <row r="154" spans="1:21" x14ac:dyDescent="0.25">
      <c r="A154">
        <v>31753</v>
      </c>
      <c r="B154" t="s">
        <v>618</v>
      </c>
      <c r="C154">
        <v>1</v>
      </c>
      <c r="D154" t="s">
        <v>22</v>
      </c>
      <c r="E154" t="s">
        <v>23</v>
      </c>
      <c r="F154" s="1">
        <v>45712</v>
      </c>
      <c r="G154" t="s">
        <v>24</v>
      </c>
      <c r="H154" t="s">
        <v>25</v>
      </c>
      <c r="I154" t="s">
        <v>26</v>
      </c>
      <c r="J154" t="s">
        <v>160</v>
      </c>
      <c r="K154" t="s">
        <v>28</v>
      </c>
      <c r="L154" t="s">
        <v>178</v>
      </c>
      <c r="M154" t="s">
        <v>179</v>
      </c>
      <c r="N154">
        <v>4</v>
      </c>
      <c r="O154">
        <v>1</v>
      </c>
      <c r="P154" t="s">
        <v>619</v>
      </c>
      <c r="Q154" t="s">
        <v>32</v>
      </c>
      <c r="R154" s="1">
        <v>45698</v>
      </c>
      <c r="S154" t="s">
        <v>33</v>
      </c>
      <c r="T154" t="s">
        <v>34</v>
      </c>
      <c r="U154" t="str">
        <f>HYPERLINK("https://www.infotech.com.hk/itjs/job/fe-view.do?method=feView&amp;jjKey=31753")</f>
        <v>https://www.infotech.com.hk/itjs/job/fe-view.do?method=feView&amp;jjKey=31753</v>
      </c>
    </row>
    <row r="155" spans="1:21" x14ac:dyDescent="0.25">
      <c r="A155">
        <v>31977</v>
      </c>
      <c r="B155" t="s">
        <v>620</v>
      </c>
      <c r="C155">
        <v>1</v>
      </c>
      <c r="D155" t="s">
        <v>36</v>
      </c>
      <c r="E155" t="s">
        <v>23</v>
      </c>
      <c r="F155" s="1">
        <v>45708</v>
      </c>
      <c r="G155" t="s">
        <v>310</v>
      </c>
      <c r="H155" t="s">
        <v>25</v>
      </c>
      <c r="I155" t="s">
        <v>26</v>
      </c>
      <c r="J155" t="s">
        <v>191</v>
      </c>
      <c r="K155" t="s">
        <v>28</v>
      </c>
      <c r="L155" t="s">
        <v>311</v>
      </c>
      <c r="M155" t="s">
        <v>621</v>
      </c>
      <c r="N155">
        <v>6</v>
      </c>
      <c r="O155">
        <v>5</v>
      </c>
      <c r="P155" t="s">
        <v>622</v>
      </c>
      <c r="Q155" t="s">
        <v>32</v>
      </c>
      <c r="R155" s="1">
        <v>45701</v>
      </c>
      <c r="S155" t="s">
        <v>33</v>
      </c>
      <c r="T155" t="s">
        <v>34</v>
      </c>
      <c r="U155" t="str">
        <f>HYPERLINK("https://www.infotech.com.hk/itjs/job/fe-view.do?method=feView&amp;jjKey=31977")</f>
        <v>https://www.infotech.com.hk/itjs/job/fe-view.do?method=feView&amp;jjKey=31977</v>
      </c>
    </row>
    <row r="156" spans="1:21" x14ac:dyDescent="0.25">
      <c r="A156">
        <v>31845</v>
      </c>
      <c r="B156" t="s">
        <v>623</v>
      </c>
      <c r="C156">
        <v>1</v>
      </c>
      <c r="D156" t="s">
        <v>36</v>
      </c>
      <c r="E156" t="s">
        <v>23</v>
      </c>
      <c r="F156" s="1">
        <v>45712</v>
      </c>
      <c r="G156" t="s">
        <v>42</v>
      </c>
      <c r="H156" t="s">
        <v>25</v>
      </c>
      <c r="I156" t="s">
        <v>26</v>
      </c>
      <c r="J156" t="s">
        <v>65</v>
      </c>
      <c r="K156" t="s">
        <v>28</v>
      </c>
      <c r="L156" t="s">
        <v>66</v>
      </c>
      <c r="M156" t="s">
        <v>624</v>
      </c>
      <c r="N156">
        <v>6</v>
      </c>
      <c r="O156">
        <v>3</v>
      </c>
      <c r="P156" t="s">
        <v>625</v>
      </c>
      <c r="Q156" t="s">
        <v>32</v>
      </c>
      <c r="R156" s="1">
        <v>45698</v>
      </c>
      <c r="S156" t="s">
        <v>33</v>
      </c>
      <c r="T156" t="s">
        <v>34</v>
      </c>
      <c r="U156" t="str">
        <f>HYPERLINK("https://www.infotech.com.hk/itjs/job/fe-view.do?method=feView&amp;jjKey=31845")</f>
        <v>https://www.infotech.com.hk/itjs/job/fe-view.do?method=feView&amp;jjKey=31845</v>
      </c>
    </row>
    <row r="157" spans="1:21" x14ac:dyDescent="0.25">
      <c r="A157">
        <v>31921</v>
      </c>
      <c r="B157" t="s">
        <v>626</v>
      </c>
      <c r="C157">
        <v>1</v>
      </c>
      <c r="D157" t="s">
        <v>36</v>
      </c>
      <c r="E157" t="s">
        <v>23</v>
      </c>
      <c r="F157" s="1">
        <v>45713</v>
      </c>
      <c r="G157" t="s">
        <v>94</v>
      </c>
      <c r="H157" t="s">
        <v>25</v>
      </c>
      <c r="I157" t="s">
        <v>26</v>
      </c>
      <c r="J157" t="s">
        <v>627</v>
      </c>
      <c r="K157" t="s">
        <v>28</v>
      </c>
      <c r="L157" t="s">
        <v>380</v>
      </c>
      <c r="M157" t="s">
        <v>628</v>
      </c>
      <c r="N157">
        <v>10</v>
      </c>
      <c r="O157">
        <v>5</v>
      </c>
      <c r="P157" t="s">
        <v>629</v>
      </c>
      <c r="Q157" t="s">
        <v>32</v>
      </c>
      <c r="R157" s="1">
        <v>45699</v>
      </c>
      <c r="S157" t="s">
        <v>33</v>
      </c>
      <c r="T157" t="s">
        <v>34</v>
      </c>
      <c r="U157" t="str">
        <f>HYPERLINK("https://www.infotech.com.hk/itjs/job/fe-view.do?method=feView&amp;jjKey=31921")</f>
        <v>https://www.infotech.com.hk/itjs/job/fe-view.do?method=feView&amp;jjKey=31921</v>
      </c>
    </row>
    <row r="158" spans="1:21" x14ac:dyDescent="0.25">
      <c r="A158">
        <v>31724</v>
      </c>
      <c r="B158" t="s">
        <v>630</v>
      </c>
      <c r="C158">
        <v>1</v>
      </c>
      <c r="D158" t="s">
        <v>36</v>
      </c>
      <c r="E158" t="s">
        <v>23</v>
      </c>
      <c r="F158" s="1">
        <v>45709</v>
      </c>
      <c r="G158" t="s">
        <v>24</v>
      </c>
      <c r="H158" t="s">
        <v>25</v>
      </c>
      <c r="I158" t="s">
        <v>26</v>
      </c>
      <c r="J158" t="s">
        <v>37</v>
      </c>
      <c r="K158" t="s">
        <v>28</v>
      </c>
      <c r="L158" t="s">
        <v>38</v>
      </c>
      <c r="M158" t="s">
        <v>631</v>
      </c>
      <c r="N158">
        <v>4</v>
      </c>
      <c r="O158">
        <v>1</v>
      </c>
      <c r="P158" t="s">
        <v>632</v>
      </c>
      <c r="Q158" t="s">
        <v>32</v>
      </c>
      <c r="R158" s="1">
        <v>45695</v>
      </c>
      <c r="S158" t="s">
        <v>33</v>
      </c>
      <c r="T158" t="s">
        <v>34</v>
      </c>
      <c r="U158" t="str">
        <f>HYPERLINK("https://www.infotech.com.hk/itjs/job/fe-view.do?method=feView&amp;jjKey=31724")</f>
        <v>https://www.infotech.com.hk/itjs/job/fe-view.do?method=feView&amp;jjKey=31724</v>
      </c>
    </row>
    <row r="159" spans="1:21" x14ac:dyDescent="0.25">
      <c r="A159">
        <v>30718</v>
      </c>
      <c r="B159" t="s">
        <v>633</v>
      </c>
      <c r="C159">
        <v>1</v>
      </c>
      <c r="D159" t="s">
        <v>36</v>
      </c>
      <c r="E159" t="s">
        <v>23</v>
      </c>
      <c r="F159" s="1">
        <v>45715</v>
      </c>
      <c r="G159" t="s">
        <v>24</v>
      </c>
      <c r="H159" t="s">
        <v>25</v>
      </c>
      <c r="I159" t="s">
        <v>26</v>
      </c>
      <c r="J159" t="s">
        <v>468</v>
      </c>
      <c r="K159" t="s">
        <v>28</v>
      </c>
      <c r="L159" t="s">
        <v>229</v>
      </c>
      <c r="M159" t="s">
        <v>634</v>
      </c>
      <c r="N159">
        <v>6</v>
      </c>
      <c r="O159">
        <v>2</v>
      </c>
      <c r="P159" t="s">
        <v>635</v>
      </c>
      <c r="Q159" t="s">
        <v>32</v>
      </c>
      <c r="R159" s="1">
        <v>45701</v>
      </c>
      <c r="S159" t="s">
        <v>33</v>
      </c>
      <c r="T159" t="s">
        <v>34</v>
      </c>
      <c r="U159" t="str">
        <f>HYPERLINK("https://www.infotech.com.hk/itjs/job/fe-view.do?method=feView&amp;jjKey=30718")</f>
        <v>https://www.infotech.com.hk/itjs/job/fe-view.do?method=feView&amp;jjKey=30718</v>
      </c>
    </row>
    <row r="160" spans="1:21" x14ac:dyDescent="0.25">
      <c r="A160">
        <v>31864</v>
      </c>
      <c r="B160" t="s">
        <v>636</v>
      </c>
      <c r="C160">
        <v>1</v>
      </c>
      <c r="D160" t="s">
        <v>22</v>
      </c>
      <c r="E160" t="s">
        <v>23</v>
      </c>
      <c r="F160" s="1">
        <v>45712</v>
      </c>
      <c r="G160" t="s">
        <v>42</v>
      </c>
      <c r="H160" t="s">
        <v>25</v>
      </c>
      <c r="I160" t="s">
        <v>26</v>
      </c>
      <c r="J160" t="s">
        <v>65</v>
      </c>
      <c r="K160" t="s">
        <v>28</v>
      </c>
      <c r="L160" t="s">
        <v>637</v>
      </c>
      <c r="M160" t="s">
        <v>182</v>
      </c>
      <c r="N160">
        <v>4</v>
      </c>
      <c r="O160">
        <v>1</v>
      </c>
      <c r="P160" t="s">
        <v>638</v>
      </c>
      <c r="Q160" t="s">
        <v>32</v>
      </c>
      <c r="R160" s="1">
        <v>45698</v>
      </c>
      <c r="S160" t="s">
        <v>33</v>
      </c>
      <c r="T160" t="s">
        <v>34</v>
      </c>
      <c r="U160" t="str">
        <f>HYPERLINK("https://www.infotech.com.hk/itjs/job/fe-view.do?method=feView&amp;jjKey=31864")</f>
        <v>https://www.infotech.com.hk/itjs/job/fe-view.do?method=feView&amp;jjKey=31864</v>
      </c>
    </row>
    <row r="161" spans="1:21" x14ac:dyDescent="0.25">
      <c r="A161">
        <v>32013</v>
      </c>
      <c r="B161" t="s">
        <v>639</v>
      </c>
      <c r="C161">
        <v>1</v>
      </c>
      <c r="D161" t="s">
        <v>36</v>
      </c>
      <c r="E161" t="s">
        <v>23</v>
      </c>
      <c r="F161" s="1">
        <v>45716</v>
      </c>
      <c r="G161" t="s">
        <v>24</v>
      </c>
      <c r="H161" t="s">
        <v>25</v>
      </c>
      <c r="I161" t="s">
        <v>26</v>
      </c>
      <c r="J161" t="s">
        <v>640</v>
      </c>
      <c r="K161" t="s">
        <v>28</v>
      </c>
      <c r="L161" t="s">
        <v>641</v>
      </c>
      <c r="M161" t="s">
        <v>642</v>
      </c>
      <c r="N161">
        <v>5</v>
      </c>
      <c r="O161">
        <v>1</v>
      </c>
      <c r="P161" t="s">
        <v>643</v>
      </c>
      <c r="Q161" t="s">
        <v>32</v>
      </c>
      <c r="R161" s="1">
        <v>45702</v>
      </c>
      <c r="S161" t="s">
        <v>33</v>
      </c>
      <c r="T161" t="s">
        <v>34</v>
      </c>
      <c r="U161" t="str">
        <f>HYPERLINK("https://www.infotech.com.hk/itjs/job/fe-view.do?method=feView&amp;jjKey=32013")</f>
        <v>https://www.infotech.com.hk/itjs/job/fe-view.do?method=feView&amp;jjKey=32013</v>
      </c>
    </row>
    <row r="162" spans="1:21" x14ac:dyDescent="0.25">
      <c r="A162">
        <v>31565</v>
      </c>
      <c r="B162" t="s">
        <v>644</v>
      </c>
      <c r="C162">
        <v>1</v>
      </c>
      <c r="D162" t="s">
        <v>22</v>
      </c>
      <c r="E162" t="s">
        <v>23</v>
      </c>
      <c r="F162" s="1">
        <v>45708</v>
      </c>
      <c r="G162" t="s">
        <v>24</v>
      </c>
      <c r="H162" t="s">
        <v>25</v>
      </c>
      <c r="I162" t="s">
        <v>26</v>
      </c>
      <c r="J162" t="s">
        <v>70</v>
      </c>
      <c r="K162" t="s">
        <v>28</v>
      </c>
      <c r="L162" t="s">
        <v>252</v>
      </c>
      <c r="M162" t="s">
        <v>645</v>
      </c>
      <c r="N162">
        <v>6</v>
      </c>
      <c r="O162">
        <v>4</v>
      </c>
      <c r="P162" t="s">
        <v>646</v>
      </c>
      <c r="Q162" t="s">
        <v>32</v>
      </c>
      <c r="R162" s="1">
        <v>45694</v>
      </c>
      <c r="S162" t="s">
        <v>33</v>
      </c>
      <c r="T162" t="s">
        <v>34</v>
      </c>
      <c r="U162" t="str">
        <f>HYPERLINK("https://www.infotech.com.hk/itjs/job/fe-view.do?method=feView&amp;jjKey=31565")</f>
        <v>https://www.infotech.com.hk/itjs/job/fe-view.do?method=feView&amp;jjKey=31565</v>
      </c>
    </row>
    <row r="163" spans="1:21" x14ac:dyDescent="0.25">
      <c r="A163">
        <v>31946</v>
      </c>
      <c r="B163" t="s">
        <v>647</v>
      </c>
      <c r="C163">
        <v>1</v>
      </c>
      <c r="D163" t="s">
        <v>36</v>
      </c>
      <c r="E163" t="s">
        <v>23</v>
      </c>
      <c r="F163" s="1">
        <v>45714</v>
      </c>
      <c r="G163" t="s">
        <v>569</v>
      </c>
      <c r="H163" t="s">
        <v>25</v>
      </c>
      <c r="I163" t="s">
        <v>26</v>
      </c>
      <c r="J163" t="s">
        <v>648</v>
      </c>
      <c r="K163" t="s">
        <v>28</v>
      </c>
      <c r="L163" t="s">
        <v>649</v>
      </c>
      <c r="M163" t="s">
        <v>650</v>
      </c>
      <c r="N163">
        <v>4</v>
      </c>
      <c r="O163">
        <v>2</v>
      </c>
      <c r="P163" t="s">
        <v>651</v>
      </c>
      <c r="Q163" t="s">
        <v>32</v>
      </c>
      <c r="R163" s="1">
        <v>45700</v>
      </c>
      <c r="S163" t="s">
        <v>33</v>
      </c>
      <c r="T163" t="s">
        <v>34</v>
      </c>
      <c r="U163" t="str">
        <f>HYPERLINK("https://www.infotech.com.hk/itjs/job/fe-view.do?method=feView&amp;jjKey=31946")</f>
        <v>https://www.infotech.com.hk/itjs/job/fe-view.do?method=feView&amp;jjKey=31946</v>
      </c>
    </row>
    <row r="164" spans="1:21" x14ac:dyDescent="0.25">
      <c r="A164">
        <v>32024</v>
      </c>
      <c r="B164" t="s">
        <v>652</v>
      </c>
      <c r="C164">
        <v>1</v>
      </c>
      <c r="D164" t="s">
        <v>22</v>
      </c>
      <c r="E164" t="s">
        <v>23</v>
      </c>
      <c r="F164" s="1">
        <v>45719</v>
      </c>
      <c r="G164" t="s">
        <v>24</v>
      </c>
      <c r="H164" t="s">
        <v>25</v>
      </c>
      <c r="I164" t="s">
        <v>26</v>
      </c>
      <c r="J164" t="s">
        <v>191</v>
      </c>
      <c r="K164" t="s">
        <v>28</v>
      </c>
      <c r="L164" t="s">
        <v>653</v>
      </c>
      <c r="M164" t="s">
        <v>654</v>
      </c>
      <c r="N164">
        <v>6</v>
      </c>
      <c r="O164">
        <v>2</v>
      </c>
      <c r="P164" t="s">
        <v>655</v>
      </c>
      <c r="Q164" t="s">
        <v>32</v>
      </c>
      <c r="R164" s="1">
        <v>45705</v>
      </c>
      <c r="S164" t="s">
        <v>33</v>
      </c>
      <c r="T164" t="s">
        <v>34</v>
      </c>
      <c r="U164" t="str">
        <f>HYPERLINK("https://www.infotech.com.hk/itjs/job/fe-view.do?method=feView&amp;jjKey=32024")</f>
        <v>https://www.infotech.com.hk/itjs/job/fe-view.do?method=feView&amp;jjKey=32024</v>
      </c>
    </row>
    <row r="165" spans="1:21" x14ac:dyDescent="0.25">
      <c r="A165">
        <v>31979</v>
      </c>
      <c r="B165" t="s">
        <v>656</v>
      </c>
      <c r="C165">
        <v>1</v>
      </c>
      <c r="D165" t="s">
        <v>36</v>
      </c>
      <c r="E165" t="s">
        <v>23</v>
      </c>
      <c r="F165" s="1">
        <v>45715</v>
      </c>
      <c r="G165" t="s">
        <v>24</v>
      </c>
      <c r="H165" t="s">
        <v>25</v>
      </c>
      <c r="I165" t="s">
        <v>26</v>
      </c>
      <c r="J165" t="s">
        <v>657</v>
      </c>
      <c r="K165" t="s">
        <v>28</v>
      </c>
      <c r="L165" t="s">
        <v>658</v>
      </c>
      <c r="M165" t="s">
        <v>659</v>
      </c>
      <c r="N165">
        <v>6</v>
      </c>
      <c r="O165">
        <v>3</v>
      </c>
      <c r="P165" t="s">
        <v>660</v>
      </c>
      <c r="Q165" t="s">
        <v>32</v>
      </c>
      <c r="R165" s="1">
        <v>45701</v>
      </c>
      <c r="S165" t="s">
        <v>33</v>
      </c>
      <c r="T165" t="s">
        <v>34</v>
      </c>
      <c r="U165" t="str">
        <f>HYPERLINK("https://www.infotech.com.hk/itjs/job/fe-view.do?method=feView&amp;jjKey=31979")</f>
        <v>https://www.infotech.com.hk/itjs/job/fe-view.do?method=feView&amp;jjKey=31979</v>
      </c>
    </row>
    <row r="166" spans="1:21" x14ac:dyDescent="0.25">
      <c r="A166">
        <v>30717</v>
      </c>
      <c r="B166" t="s">
        <v>661</v>
      </c>
      <c r="C166">
        <v>1</v>
      </c>
      <c r="D166" t="s">
        <v>36</v>
      </c>
      <c r="E166" t="s">
        <v>23</v>
      </c>
      <c r="F166" s="1">
        <v>45712</v>
      </c>
      <c r="G166" t="s">
        <v>24</v>
      </c>
      <c r="H166" t="s">
        <v>25</v>
      </c>
      <c r="I166" t="s">
        <v>26</v>
      </c>
      <c r="J166" t="s">
        <v>468</v>
      </c>
      <c r="K166" t="s">
        <v>28</v>
      </c>
      <c r="L166" t="s">
        <v>229</v>
      </c>
      <c r="M166" t="s">
        <v>662</v>
      </c>
      <c r="N166">
        <v>4</v>
      </c>
      <c r="O166">
        <v>1</v>
      </c>
      <c r="P166" t="s">
        <v>663</v>
      </c>
      <c r="Q166" t="s">
        <v>32</v>
      </c>
      <c r="R166" s="1">
        <v>45698</v>
      </c>
      <c r="S166" t="s">
        <v>33</v>
      </c>
      <c r="T166" t="s">
        <v>34</v>
      </c>
      <c r="U166" t="str">
        <f>HYPERLINK("https://www.infotech.com.hk/itjs/job/fe-view.do?method=feView&amp;jjKey=30717")</f>
        <v>https://www.infotech.com.hk/itjs/job/fe-view.do?method=feView&amp;jjKey=30717</v>
      </c>
    </row>
    <row r="167" spans="1:21" x14ac:dyDescent="0.25">
      <c r="A167">
        <v>31570</v>
      </c>
      <c r="B167" t="s">
        <v>664</v>
      </c>
      <c r="C167">
        <v>1</v>
      </c>
      <c r="D167" t="s">
        <v>36</v>
      </c>
      <c r="E167" t="s">
        <v>23</v>
      </c>
      <c r="F167" s="1">
        <v>45708</v>
      </c>
      <c r="G167" t="s">
        <v>24</v>
      </c>
      <c r="H167" t="s">
        <v>25</v>
      </c>
      <c r="I167" t="s">
        <v>26</v>
      </c>
      <c r="J167" t="s">
        <v>70</v>
      </c>
      <c r="K167" t="s">
        <v>28</v>
      </c>
      <c r="L167" t="s">
        <v>665</v>
      </c>
      <c r="M167" t="s">
        <v>72</v>
      </c>
      <c r="N167">
        <v>6</v>
      </c>
      <c r="O167">
        <v>5</v>
      </c>
      <c r="P167" t="s">
        <v>666</v>
      </c>
      <c r="Q167" t="s">
        <v>32</v>
      </c>
      <c r="R167" s="1">
        <v>45694</v>
      </c>
      <c r="S167" t="s">
        <v>33</v>
      </c>
      <c r="T167" t="s">
        <v>34</v>
      </c>
      <c r="U167" t="str">
        <f>HYPERLINK("https://www.infotech.com.hk/itjs/job/fe-view.do?method=feView&amp;jjKey=31570")</f>
        <v>https://www.infotech.com.hk/itjs/job/fe-view.do?method=feView&amp;jjKey=31570</v>
      </c>
    </row>
    <row r="168" spans="1:21" x14ac:dyDescent="0.25">
      <c r="A168">
        <v>31843</v>
      </c>
      <c r="B168" t="s">
        <v>667</v>
      </c>
      <c r="C168">
        <v>1</v>
      </c>
      <c r="D168" t="s">
        <v>36</v>
      </c>
      <c r="E168" t="s">
        <v>23</v>
      </c>
      <c r="F168" s="1">
        <v>45712</v>
      </c>
      <c r="G168" t="s">
        <v>42</v>
      </c>
      <c r="H168" t="s">
        <v>25</v>
      </c>
      <c r="I168" t="s">
        <v>26</v>
      </c>
      <c r="J168" t="s">
        <v>65</v>
      </c>
      <c r="K168" t="s">
        <v>28</v>
      </c>
      <c r="L168" t="s">
        <v>66</v>
      </c>
      <c r="M168" t="s">
        <v>200</v>
      </c>
      <c r="N168">
        <v>6</v>
      </c>
      <c r="O168">
        <v>3</v>
      </c>
      <c r="P168" t="s">
        <v>668</v>
      </c>
      <c r="Q168" t="s">
        <v>32</v>
      </c>
      <c r="R168" s="1">
        <v>45698</v>
      </c>
      <c r="S168" t="s">
        <v>33</v>
      </c>
      <c r="T168" t="s">
        <v>34</v>
      </c>
      <c r="U168" t="str">
        <f>HYPERLINK("https://www.infotech.com.hk/itjs/job/fe-view.do?method=feView&amp;jjKey=31843")</f>
        <v>https://www.infotech.com.hk/itjs/job/fe-view.do?method=feView&amp;jjKey=31843</v>
      </c>
    </row>
    <row r="169" spans="1:21" x14ac:dyDescent="0.25">
      <c r="A169">
        <v>31686</v>
      </c>
      <c r="B169" t="s">
        <v>669</v>
      </c>
      <c r="C169">
        <v>1</v>
      </c>
      <c r="D169" t="s">
        <v>22</v>
      </c>
      <c r="E169" t="s">
        <v>23</v>
      </c>
      <c r="F169" s="1">
        <v>45709</v>
      </c>
      <c r="G169" t="s">
        <v>48</v>
      </c>
      <c r="H169" t="s">
        <v>25</v>
      </c>
      <c r="I169" t="s">
        <v>26</v>
      </c>
      <c r="J169" t="s">
        <v>49</v>
      </c>
      <c r="K169" t="s">
        <v>28</v>
      </c>
      <c r="L169" t="s">
        <v>90</v>
      </c>
      <c r="M169" t="s">
        <v>670</v>
      </c>
      <c r="N169">
        <v>5</v>
      </c>
      <c r="O169">
        <v>3</v>
      </c>
      <c r="P169" t="s">
        <v>671</v>
      </c>
      <c r="Q169" t="s">
        <v>32</v>
      </c>
      <c r="R169" s="1">
        <v>45695</v>
      </c>
      <c r="S169" t="s">
        <v>33</v>
      </c>
      <c r="T169" t="s">
        <v>34</v>
      </c>
      <c r="U169" t="str">
        <f>HYPERLINK("https://www.infotech.com.hk/itjs/job/fe-view.do?method=feView&amp;jjKey=31686")</f>
        <v>https://www.infotech.com.hk/itjs/job/fe-view.do?method=feView&amp;jjKey=31686</v>
      </c>
    </row>
    <row r="170" spans="1:21" x14ac:dyDescent="0.25">
      <c r="A170">
        <v>31671</v>
      </c>
      <c r="B170" t="s">
        <v>672</v>
      </c>
      <c r="C170">
        <v>1</v>
      </c>
      <c r="D170" t="s">
        <v>22</v>
      </c>
      <c r="E170" t="s">
        <v>23</v>
      </c>
      <c r="F170" s="1">
        <v>45709</v>
      </c>
      <c r="G170" t="s">
        <v>48</v>
      </c>
      <c r="H170" t="s">
        <v>25</v>
      </c>
      <c r="I170" t="s">
        <v>26</v>
      </c>
      <c r="J170" t="s">
        <v>49</v>
      </c>
      <c r="K170" t="s">
        <v>28</v>
      </c>
      <c r="L170" t="s">
        <v>673</v>
      </c>
      <c r="M170" t="s">
        <v>674</v>
      </c>
      <c r="N170">
        <v>5</v>
      </c>
      <c r="O170">
        <v>3</v>
      </c>
      <c r="P170" t="s">
        <v>675</v>
      </c>
      <c r="Q170" t="s">
        <v>32</v>
      </c>
      <c r="R170" s="1">
        <v>45695</v>
      </c>
      <c r="S170" t="s">
        <v>33</v>
      </c>
      <c r="T170" t="s">
        <v>34</v>
      </c>
      <c r="U170" t="str">
        <f>HYPERLINK("https://www.infotech.com.hk/itjs/job/fe-view.do?method=feView&amp;jjKey=31671")</f>
        <v>https://www.infotech.com.hk/itjs/job/fe-view.do?method=feView&amp;jjKey=31671</v>
      </c>
    </row>
    <row r="171" spans="1:21" x14ac:dyDescent="0.25">
      <c r="A171">
        <v>31910</v>
      </c>
      <c r="B171" t="s">
        <v>676</v>
      </c>
      <c r="C171">
        <v>1</v>
      </c>
      <c r="D171" t="s">
        <v>22</v>
      </c>
      <c r="E171" t="s">
        <v>23</v>
      </c>
      <c r="F171" s="1">
        <v>45712</v>
      </c>
      <c r="G171" t="s">
        <v>24</v>
      </c>
      <c r="H171" t="s">
        <v>25</v>
      </c>
      <c r="I171" t="s">
        <v>26</v>
      </c>
      <c r="J171" t="s">
        <v>677</v>
      </c>
      <c r="K171" t="s">
        <v>28</v>
      </c>
      <c r="L171" t="s">
        <v>678</v>
      </c>
      <c r="M171" t="s">
        <v>679</v>
      </c>
      <c r="N171">
        <v>4</v>
      </c>
      <c r="O171">
        <v>1</v>
      </c>
      <c r="P171" t="s">
        <v>680</v>
      </c>
      <c r="Q171" t="s">
        <v>32</v>
      </c>
      <c r="R171" s="1">
        <v>45698</v>
      </c>
      <c r="S171" t="s">
        <v>33</v>
      </c>
      <c r="T171" t="s">
        <v>34</v>
      </c>
      <c r="U171" t="str">
        <f>HYPERLINK("https://www.infotech.com.hk/itjs/job/fe-view.do?method=feView&amp;jjKey=31910")</f>
        <v>https://www.infotech.com.hk/itjs/job/fe-view.do?method=feView&amp;jjKey=31910</v>
      </c>
    </row>
    <row r="172" spans="1:21" x14ac:dyDescent="0.25">
      <c r="A172">
        <v>31709</v>
      </c>
      <c r="B172" t="s">
        <v>681</v>
      </c>
      <c r="C172">
        <v>1</v>
      </c>
      <c r="D172" t="s">
        <v>22</v>
      </c>
      <c r="E172" t="s">
        <v>23</v>
      </c>
      <c r="F172" s="1">
        <v>45709</v>
      </c>
      <c r="G172" t="s">
        <v>48</v>
      </c>
      <c r="H172" t="s">
        <v>25</v>
      </c>
      <c r="I172" t="s">
        <v>26</v>
      </c>
      <c r="J172" t="s">
        <v>395</v>
      </c>
      <c r="K172" t="s">
        <v>28</v>
      </c>
      <c r="L172" t="s">
        <v>682</v>
      </c>
      <c r="M172" t="s">
        <v>683</v>
      </c>
      <c r="N172">
        <v>5</v>
      </c>
      <c r="O172">
        <v>3</v>
      </c>
      <c r="P172" t="s">
        <v>684</v>
      </c>
      <c r="Q172" t="s">
        <v>32</v>
      </c>
      <c r="R172" s="1">
        <v>45695</v>
      </c>
      <c r="S172" t="s">
        <v>33</v>
      </c>
      <c r="T172" t="s">
        <v>34</v>
      </c>
      <c r="U172" t="str">
        <f>HYPERLINK("https://www.infotech.com.hk/itjs/job/fe-view.do?method=feView&amp;jjKey=31709")</f>
        <v>https://www.infotech.com.hk/itjs/job/fe-view.do?method=feView&amp;jjKey=31709</v>
      </c>
    </row>
    <row r="173" spans="1:21" x14ac:dyDescent="0.25">
      <c r="A173">
        <v>31933</v>
      </c>
      <c r="B173" t="s">
        <v>685</v>
      </c>
      <c r="C173">
        <v>1</v>
      </c>
      <c r="D173" t="s">
        <v>36</v>
      </c>
      <c r="E173" t="s">
        <v>23</v>
      </c>
      <c r="F173" s="1">
        <v>45713</v>
      </c>
      <c r="G173" t="s">
        <v>94</v>
      </c>
      <c r="H173" t="s">
        <v>25</v>
      </c>
      <c r="I173" t="s">
        <v>26</v>
      </c>
      <c r="J173" t="s">
        <v>259</v>
      </c>
      <c r="K173" t="s">
        <v>28</v>
      </c>
      <c r="L173" t="s">
        <v>686</v>
      </c>
      <c r="M173" t="s">
        <v>687</v>
      </c>
      <c r="N173">
        <v>4</v>
      </c>
      <c r="O173">
        <v>2</v>
      </c>
      <c r="P173" t="s">
        <v>688</v>
      </c>
      <c r="Q173" t="s">
        <v>32</v>
      </c>
      <c r="R173" s="1">
        <v>45699</v>
      </c>
      <c r="S173" t="s">
        <v>33</v>
      </c>
      <c r="T173" t="s">
        <v>34</v>
      </c>
      <c r="U173" t="str">
        <f>HYPERLINK("https://www.infotech.com.hk/itjs/job/fe-view.do?method=feView&amp;jjKey=31933")</f>
        <v>https://www.infotech.com.hk/itjs/job/fe-view.do?method=feView&amp;jjKey=31933</v>
      </c>
    </row>
    <row r="174" spans="1:21" x14ac:dyDescent="0.25">
      <c r="A174">
        <v>31560</v>
      </c>
      <c r="B174" t="s">
        <v>689</v>
      </c>
      <c r="C174">
        <v>1</v>
      </c>
      <c r="D174" t="s">
        <v>22</v>
      </c>
      <c r="E174" t="s">
        <v>23</v>
      </c>
      <c r="F174" s="1">
        <v>45708</v>
      </c>
      <c r="G174" t="s">
        <v>24</v>
      </c>
      <c r="H174" t="s">
        <v>25</v>
      </c>
      <c r="I174" t="s">
        <v>26</v>
      </c>
      <c r="J174" t="s">
        <v>70</v>
      </c>
      <c r="K174" t="s">
        <v>28</v>
      </c>
      <c r="L174" t="s">
        <v>252</v>
      </c>
      <c r="M174" t="s">
        <v>364</v>
      </c>
      <c r="N174">
        <v>6</v>
      </c>
      <c r="O174">
        <v>4</v>
      </c>
      <c r="P174" t="s">
        <v>690</v>
      </c>
      <c r="Q174" t="s">
        <v>32</v>
      </c>
      <c r="R174" s="1">
        <v>45694</v>
      </c>
      <c r="S174" t="s">
        <v>33</v>
      </c>
      <c r="T174" t="s">
        <v>34</v>
      </c>
      <c r="U174" t="str">
        <f>HYPERLINK("https://www.infotech.com.hk/itjs/job/fe-view.do?method=feView&amp;jjKey=31560")</f>
        <v>https://www.infotech.com.hk/itjs/job/fe-view.do?method=feView&amp;jjKey=31560</v>
      </c>
    </row>
    <row r="175" spans="1:21" x14ac:dyDescent="0.25">
      <c r="A175">
        <v>31929</v>
      </c>
      <c r="B175" t="s">
        <v>691</v>
      </c>
      <c r="C175">
        <v>1</v>
      </c>
      <c r="D175" t="s">
        <v>36</v>
      </c>
      <c r="E175" t="s">
        <v>23</v>
      </c>
      <c r="F175" s="1">
        <v>45713</v>
      </c>
      <c r="G175" t="s">
        <v>94</v>
      </c>
      <c r="H175" t="s">
        <v>25</v>
      </c>
      <c r="I175" t="s">
        <v>26</v>
      </c>
      <c r="J175" t="s">
        <v>259</v>
      </c>
      <c r="K175" t="s">
        <v>28</v>
      </c>
      <c r="L175" t="s">
        <v>692</v>
      </c>
      <c r="M175" t="s">
        <v>693</v>
      </c>
      <c r="N175">
        <v>4</v>
      </c>
      <c r="O175">
        <v>2</v>
      </c>
      <c r="P175" t="s">
        <v>694</v>
      </c>
      <c r="Q175" t="s">
        <v>32</v>
      </c>
      <c r="R175" s="1">
        <v>45699</v>
      </c>
      <c r="S175" t="s">
        <v>33</v>
      </c>
      <c r="T175" t="s">
        <v>34</v>
      </c>
      <c r="U175" t="str">
        <f>HYPERLINK("https://www.infotech.com.hk/itjs/job/fe-view.do?method=feView&amp;jjKey=31929")</f>
        <v>https://www.infotech.com.hk/itjs/job/fe-view.do?method=feView&amp;jjKey=31929</v>
      </c>
    </row>
    <row r="176" spans="1:21" x14ac:dyDescent="0.25">
      <c r="A176">
        <v>31899</v>
      </c>
      <c r="B176" t="s">
        <v>695</v>
      </c>
      <c r="C176">
        <v>1</v>
      </c>
      <c r="D176" t="s">
        <v>36</v>
      </c>
      <c r="E176" t="s">
        <v>23</v>
      </c>
      <c r="F176" s="1">
        <v>45712</v>
      </c>
      <c r="G176" t="s">
        <v>24</v>
      </c>
      <c r="H176" t="s">
        <v>25</v>
      </c>
      <c r="I176" t="s">
        <v>26</v>
      </c>
      <c r="J176" t="s">
        <v>60</v>
      </c>
      <c r="K176" t="s">
        <v>28</v>
      </c>
      <c r="L176" t="s">
        <v>696</v>
      </c>
      <c r="M176" t="s">
        <v>697</v>
      </c>
      <c r="N176">
        <v>6</v>
      </c>
      <c r="O176">
        <v>2</v>
      </c>
      <c r="P176" t="s">
        <v>698</v>
      </c>
      <c r="Q176" t="s">
        <v>32</v>
      </c>
      <c r="R176" s="1">
        <v>45698</v>
      </c>
      <c r="S176" t="s">
        <v>33</v>
      </c>
      <c r="T176" t="s">
        <v>34</v>
      </c>
      <c r="U176" t="str">
        <f>HYPERLINK("https://www.infotech.com.hk/itjs/job/fe-view.do?method=feView&amp;jjKey=31899")</f>
        <v>https://www.infotech.com.hk/itjs/job/fe-view.do?method=feView&amp;jjKey=31899</v>
      </c>
    </row>
    <row r="177" spans="1:21" x14ac:dyDescent="0.25">
      <c r="A177">
        <v>31558</v>
      </c>
      <c r="B177" t="s">
        <v>699</v>
      </c>
      <c r="C177">
        <v>1</v>
      </c>
      <c r="D177" t="s">
        <v>22</v>
      </c>
      <c r="E177" t="s">
        <v>23</v>
      </c>
      <c r="F177" s="1">
        <v>45708</v>
      </c>
      <c r="G177" t="s">
        <v>24</v>
      </c>
      <c r="H177" t="s">
        <v>25</v>
      </c>
      <c r="I177" t="s">
        <v>26</v>
      </c>
      <c r="J177" t="s">
        <v>70</v>
      </c>
      <c r="K177" t="s">
        <v>28</v>
      </c>
      <c r="L177" t="s">
        <v>252</v>
      </c>
      <c r="M177" t="s">
        <v>700</v>
      </c>
      <c r="N177">
        <v>9</v>
      </c>
      <c r="O177">
        <v>8</v>
      </c>
      <c r="P177" t="s">
        <v>701</v>
      </c>
      <c r="Q177" t="s">
        <v>32</v>
      </c>
      <c r="R177" s="1">
        <v>45694</v>
      </c>
      <c r="S177" t="s">
        <v>33</v>
      </c>
      <c r="T177" t="s">
        <v>34</v>
      </c>
      <c r="U177" t="str">
        <f>HYPERLINK("https://www.infotech.com.hk/itjs/job/fe-view.do?method=feView&amp;jjKey=31558")</f>
        <v>https://www.infotech.com.hk/itjs/job/fe-view.do?method=feView&amp;jjKey=31558</v>
      </c>
    </row>
    <row r="178" spans="1:21" x14ac:dyDescent="0.25">
      <c r="A178">
        <v>31661</v>
      </c>
      <c r="B178" t="s">
        <v>702</v>
      </c>
      <c r="C178">
        <v>1</v>
      </c>
      <c r="D178" t="s">
        <v>22</v>
      </c>
      <c r="E178" t="s">
        <v>23</v>
      </c>
      <c r="F178" s="1">
        <v>45709</v>
      </c>
      <c r="G178" t="s">
        <v>703</v>
      </c>
      <c r="H178" t="s">
        <v>25</v>
      </c>
      <c r="I178" t="s">
        <v>26</v>
      </c>
      <c r="J178" t="s">
        <v>43</v>
      </c>
      <c r="K178" t="s">
        <v>28</v>
      </c>
      <c r="L178" t="s">
        <v>704</v>
      </c>
      <c r="M178" t="s">
        <v>705</v>
      </c>
      <c r="N178">
        <v>8</v>
      </c>
      <c r="O178">
        <v>6</v>
      </c>
      <c r="P178" t="s">
        <v>706</v>
      </c>
      <c r="Q178" t="s">
        <v>32</v>
      </c>
      <c r="R178" s="1">
        <v>45695</v>
      </c>
      <c r="S178" t="s">
        <v>33</v>
      </c>
      <c r="T178" t="s">
        <v>34</v>
      </c>
      <c r="U178" t="str">
        <f>HYPERLINK("https://www.infotech.com.hk/itjs/job/fe-view.do?method=feView&amp;jjKey=31661")</f>
        <v>https://www.infotech.com.hk/itjs/job/fe-view.do?method=feView&amp;jjKey=31661</v>
      </c>
    </row>
    <row r="179" spans="1:21" x14ac:dyDescent="0.25">
      <c r="A179">
        <v>31920</v>
      </c>
      <c r="B179" t="s">
        <v>707</v>
      </c>
      <c r="C179">
        <v>1</v>
      </c>
      <c r="D179" t="s">
        <v>36</v>
      </c>
      <c r="E179" t="s">
        <v>23</v>
      </c>
      <c r="F179" s="1">
        <v>45713</v>
      </c>
      <c r="G179" t="s">
        <v>94</v>
      </c>
      <c r="H179" t="s">
        <v>25</v>
      </c>
      <c r="I179" t="s">
        <v>26</v>
      </c>
      <c r="J179" t="s">
        <v>95</v>
      </c>
      <c r="K179" t="s">
        <v>28</v>
      </c>
      <c r="L179" t="s">
        <v>708</v>
      </c>
      <c r="M179" t="s">
        <v>709</v>
      </c>
      <c r="N179">
        <v>8</v>
      </c>
      <c r="O179">
        <v>4</v>
      </c>
      <c r="P179" t="s">
        <v>710</v>
      </c>
      <c r="Q179" t="s">
        <v>32</v>
      </c>
      <c r="R179" s="1">
        <v>45699</v>
      </c>
      <c r="S179" t="s">
        <v>33</v>
      </c>
      <c r="T179" t="s">
        <v>34</v>
      </c>
      <c r="U179" t="str">
        <f>HYPERLINK("https://www.infotech.com.hk/itjs/job/fe-view.do?method=feView&amp;jjKey=31920")</f>
        <v>https://www.infotech.com.hk/itjs/job/fe-view.do?method=feView&amp;jjKey=31920</v>
      </c>
    </row>
    <row r="180" spans="1:21" x14ac:dyDescent="0.25">
      <c r="A180">
        <v>31555</v>
      </c>
      <c r="B180" t="s">
        <v>711</v>
      </c>
      <c r="C180">
        <v>1</v>
      </c>
      <c r="D180" t="s">
        <v>22</v>
      </c>
      <c r="E180" t="s">
        <v>23</v>
      </c>
      <c r="F180" s="1">
        <v>45708</v>
      </c>
      <c r="G180" t="s">
        <v>24</v>
      </c>
      <c r="H180" t="s">
        <v>25</v>
      </c>
      <c r="I180" t="s">
        <v>26</v>
      </c>
      <c r="J180" t="s">
        <v>70</v>
      </c>
      <c r="K180" t="s">
        <v>28</v>
      </c>
      <c r="L180" t="s">
        <v>138</v>
      </c>
      <c r="M180" t="s">
        <v>712</v>
      </c>
      <c r="N180">
        <v>4</v>
      </c>
      <c r="O180">
        <v>2</v>
      </c>
      <c r="P180" t="s">
        <v>713</v>
      </c>
      <c r="Q180" t="s">
        <v>32</v>
      </c>
      <c r="R180" s="1">
        <v>45694</v>
      </c>
      <c r="S180" t="s">
        <v>33</v>
      </c>
      <c r="T180" t="s">
        <v>34</v>
      </c>
      <c r="U180" t="str">
        <f>HYPERLINK("https://www.infotech.com.hk/itjs/job/fe-view.do?method=feView&amp;jjKey=31555")</f>
        <v>https://www.infotech.com.hk/itjs/job/fe-view.do?method=feView&amp;jjKey=31555</v>
      </c>
    </row>
    <row r="181" spans="1:21" x14ac:dyDescent="0.25">
      <c r="A181">
        <v>31905</v>
      </c>
      <c r="B181" t="s">
        <v>714</v>
      </c>
      <c r="C181">
        <v>1</v>
      </c>
      <c r="D181" t="s">
        <v>36</v>
      </c>
      <c r="E181" t="s">
        <v>23</v>
      </c>
      <c r="F181" s="1">
        <v>45712</v>
      </c>
      <c r="G181" t="s">
        <v>24</v>
      </c>
      <c r="H181" t="s">
        <v>25</v>
      </c>
      <c r="I181" t="s">
        <v>26</v>
      </c>
      <c r="J181" t="s">
        <v>43</v>
      </c>
      <c r="K181" t="s">
        <v>28</v>
      </c>
      <c r="L181" t="s">
        <v>340</v>
      </c>
      <c r="M181" t="s">
        <v>715</v>
      </c>
      <c r="N181">
        <v>6</v>
      </c>
      <c r="O181">
        <v>2</v>
      </c>
      <c r="P181" t="s">
        <v>716</v>
      </c>
      <c r="Q181" t="s">
        <v>32</v>
      </c>
      <c r="R181" s="1">
        <v>45698</v>
      </c>
      <c r="S181" t="s">
        <v>33</v>
      </c>
      <c r="T181" t="s">
        <v>34</v>
      </c>
      <c r="U181" t="str">
        <f>HYPERLINK("https://www.infotech.com.hk/itjs/job/fe-view.do?method=feView&amp;jjKey=31905")</f>
        <v>https://www.infotech.com.hk/itjs/job/fe-view.do?method=feView&amp;jjKey=31905</v>
      </c>
    </row>
    <row r="182" spans="1:21" x14ac:dyDescent="0.25">
      <c r="A182">
        <v>31543</v>
      </c>
      <c r="B182" t="s">
        <v>717</v>
      </c>
      <c r="C182">
        <v>1</v>
      </c>
      <c r="D182" t="s">
        <v>36</v>
      </c>
      <c r="E182" t="s">
        <v>23</v>
      </c>
      <c r="F182" s="1">
        <v>45708</v>
      </c>
      <c r="G182" t="s">
        <v>24</v>
      </c>
      <c r="H182" t="s">
        <v>25</v>
      </c>
      <c r="I182" t="s">
        <v>26</v>
      </c>
      <c r="J182" t="s">
        <v>718</v>
      </c>
      <c r="K182" t="s">
        <v>28</v>
      </c>
      <c r="L182" t="s">
        <v>719</v>
      </c>
      <c r="M182" t="s">
        <v>720</v>
      </c>
      <c r="N182">
        <v>5</v>
      </c>
      <c r="O182">
        <v>1</v>
      </c>
      <c r="P182" t="s">
        <v>721</v>
      </c>
      <c r="Q182" t="s">
        <v>32</v>
      </c>
      <c r="R182" s="1">
        <v>45694</v>
      </c>
      <c r="S182" t="s">
        <v>33</v>
      </c>
      <c r="T182" t="s">
        <v>34</v>
      </c>
      <c r="U182" t="str">
        <f>HYPERLINK("https://www.infotech.com.hk/itjs/job/fe-view.do?method=feView&amp;jjKey=31543")</f>
        <v>https://www.infotech.com.hk/itjs/job/fe-view.do?method=feView&amp;jjKey=31543</v>
      </c>
    </row>
    <row r="183" spans="1:21" x14ac:dyDescent="0.25">
      <c r="A183">
        <v>31893</v>
      </c>
      <c r="B183" t="s">
        <v>722</v>
      </c>
      <c r="C183">
        <v>1</v>
      </c>
      <c r="D183" t="s">
        <v>22</v>
      </c>
      <c r="E183" t="s">
        <v>23</v>
      </c>
      <c r="F183" s="1">
        <v>45712</v>
      </c>
      <c r="G183" t="s">
        <v>48</v>
      </c>
      <c r="H183" t="s">
        <v>25</v>
      </c>
      <c r="I183" t="s">
        <v>26</v>
      </c>
      <c r="J183" t="s">
        <v>60</v>
      </c>
      <c r="K183" t="s">
        <v>28</v>
      </c>
      <c r="L183" t="s">
        <v>149</v>
      </c>
      <c r="M183" t="s">
        <v>723</v>
      </c>
      <c r="N183">
        <v>4</v>
      </c>
      <c r="O183">
        <v>1</v>
      </c>
      <c r="P183" t="s">
        <v>724</v>
      </c>
      <c r="Q183" t="s">
        <v>32</v>
      </c>
      <c r="R183" s="1">
        <v>45698</v>
      </c>
      <c r="S183" t="s">
        <v>33</v>
      </c>
      <c r="T183" t="s">
        <v>34</v>
      </c>
      <c r="U183" t="str">
        <f>HYPERLINK("https://www.infotech.com.hk/itjs/job/fe-view.do?method=feView&amp;jjKey=31893")</f>
        <v>https://www.infotech.com.hk/itjs/job/fe-view.do?method=feView&amp;jjKey=31893</v>
      </c>
    </row>
    <row r="184" spans="1:21" x14ac:dyDescent="0.25">
      <c r="A184">
        <v>31936</v>
      </c>
      <c r="B184" t="s">
        <v>725</v>
      </c>
      <c r="C184">
        <v>1</v>
      </c>
      <c r="D184" t="s">
        <v>36</v>
      </c>
      <c r="E184" t="s">
        <v>23</v>
      </c>
      <c r="F184" s="1">
        <v>45713</v>
      </c>
      <c r="G184" t="s">
        <v>94</v>
      </c>
      <c r="H184" t="s">
        <v>25</v>
      </c>
      <c r="I184" t="s">
        <v>26</v>
      </c>
      <c r="J184" t="s">
        <v>259</v>
      </c>
      <c r="K184" t="s">
        <v>28</v>
      </c>
      <c r="L184" t="s">
        <v>726</v>
      </c>
      <c r="M184" t="s">
        <v>727</v>
      </c>
      <c r="N184">
        <v>4</v>
      </c>
      <c r="O184">
        <v>2</v>
      </c>
      <c r="P184" t="s">
        <v>728</v>
      </c>
      <c r="Q184" t="s">
        <v>32</v>
      </c>
      <c r="R184" s="1">
        <v>45699</v>
      </c>
      <c r="S184" t="s">
        <v>33</v>
      </c>
      <c r="T184" t="s">
        <v>34</v>
      </c>
      <c r="U184" t="str">
        <f>HYPERLINK("https://www.infotech.com.hk/itjs/job/fe-view.do?method=feView&amp;jjKey=31936")</f>
        <v>https://www.infotech.com.hk/itjs/job/fe-view.do?method=feView&amp;jjKey=31936</v>
      </c>
    </row>
    <row r="185" spans="1:21" x14ac:dyDescent="0.25">
      <c r="A185">
        <v>31544</v>
      </c>
      <c r="B185" t="s">
        <v>729</v>
      </c>
      <c r="C185">
        <v>1</v>
      </c>
      <c r="D185" t="s">
        <v>36</v>
      </c>
      <c r="E185" t="s">
        <v>23</v>
      </c>
      <c r="F185" s="1">
        <v>45708</v>
      </c>
      <c r="G185" t="s">
        <v>24</v>
      </c>
      <c r="H185" t="s">
        <v>25</v>
      </c>
      <c r="I185" t="s">
        <v>26</v>
      </c>
      <c r="J185" t="s">
        <v>718</v>
      </c>
      <c r="K185" t="s">
        <v>28</v>
      </c>
      <c r="L185" t="s">
        <v>730</v>
      </c>
      <c r="M185" t="s">
        <v>731</v>
      </c>
      <c r="N185">
        <v>5</v>
      </c>
      <c r="O185">
        <v>1</v>
      </c>
      <c r="P185" t="s">
        <v>732</v>
      </c>
      <c r="Q185" t="s">
        <v>32</v>
      </c>
      <c r="R185" s="1">
        <v>45694</v>
      </c>
      <c r="S185" t="s">
        <v>33</v>
      </c>
      <c r="T185" t="s">
        <v>34</v>
      </c>
      <c r="U185" t="str">
        <f>HYPERLINK("https://www.infotech.com.hk/itjs/job/fe-view.do?method=feView&amp;jjKey=31544")</f>
        <v>https://www.infotech.com.hk/itjs/job/fe-view.do?method=feView&amp;jjKey=31544</v>
      </c>
    </row>
    <row r="186" spans="1:21" x14ac:dyDescent="0.25">
      <c r="A186">
        <v>32033</v>
      </c>
      <c r="B186" t="s">
        <v>733</v>
      </c>
      <c r="C186">
        <v>1</v>
      </c>
      <c r="D186" t="s">
        <v>22</v>
      </c>
      <c r="E186" t="s">
        <v>23</v>
      </c>
      <c r="F186" s="1">
        <v>45716</v>
      </c>
      <c r="G186" t="s">
        <v>24</v>
      </c>
      <c r="H186" t="s">
        <v>25</v>
      </c>
      <c r="I186" t="s">
        <v>26</v>
      </c>
      <c r="J186" t="s">
        <v>604</v>
      </c>
      <c r="K186" t="s">
        <v>28</v>
      </c>
      <c r="L186" t="s">
        <v>605</v>
      </c>
      <c r="M186" t="s">
        <v>734</v>
      </c>
      <c r="N186">
        <v>6</v>
      </c>
      <c r="O186">
        <v>4</v>
      </c>
      <c r="P186" t="s">
        <v>735</v>
      </c>
      <c r="Q186" t="s">
        <v>32</v>
      </c>
      <c r="R186" s="1">
        <v>45705</v>
      </c>
      <c r="S186" t="s">
        <v>33</v>
      </c>
      <c r="T186" t="s">
        <v>34</v>
      </c>
      <c r="U186" t="str">
        <f>HYPERLINK("https://www.infotech.com.hk/itjs/job/fe-view.do?method=feView&amp;jjKey=32033")</f>
        <v>https://www.infotech.com.hk/itjs/job/fe-view.do?method=feView&amp;jjKey=32033</v>
      </c>
    </row>
    <row r="187" spans="1:21" x14ac:dyDescent="0.25">
      <c r="A187">
        <v>31963</v>
      </c>
      <c r="B187" t="s">
        <v>736</v>
      </c>
      <c r="C187">
        <v>1</v>
      </c>
      <c r="D187" t="s">
        <v>36</v>
      </c>
      <c r="E187" t="s">
        <v>23</v>
      </c>
      <c r="F187" s="1">
        <v>45714</v>
      </c>
      <c r="G187" t="s">
        <v>24</v>
      </c>
      <c r="H187" t="s">
        <v>25</v>
      </c>
      <c r="I187" t="s">
        <v>26</v>
      </c>
      <c r="J187" t="s">
        <v>104</v>
      </c>
      <c r="K187" t="s">
        <v>28</v>
      </c>
      <c r="L187" t="s">
        <v>737</v>
      </c>
      <c r="M187" t="s">
        <v>738</v>
      </c>
      <c r="N187">
        <v>4</v>
      </c>
      <c r="O187">
        <v>1</v>
      </c>
      <c r="P187" t="s">
        <v>739</v>
      </c>
      <c r="Q187" t="s">
        <v>32</v>
      </c>
      <c r="R187" s="1">
        <v>45700</v>
      </c>
      <c r="S187" t="s">
        <v>33</v>
      </c>
      <c r="T187" t="s">
        <v>34</v>
      </c>
      <c r="U187" t="str">
        <f>HYPERLINK("https://www.infotech.com.hk/itjs/job/fe-view.do?method=feView&amp;jjKey=31963")</f>
        <v>https://www.infotech.com.hk/itjs/job/fe-view.do?method=feView&amp;jjKey=31963</v>
      </c>
    </row>
    <row r="188" spans="1:21" x14ac:dyDescent="0.25">
      <c r="A188">
        <v>31707</v>
      </c>
      <c r="B188" t="s">
        <v>740</v>
      </c>
      <c r="C188">
        <v>1</v>
      </c>
      <c r="D188" t="s">
        <v>36</v>
      </c>
      <c r="E188" t="s">
        <v>23</v>
      </c>
      <c r="F188" s="1">
        <v>45709</v>
      </c>
      <c r="G188" t="s">
        <v>24</v>
      </c>
      <c r="H188" t="s">
        <v>25</v>
      </c>
      <c r="I188" t="s">
        <v>26</v>
      </c>
      <c r="J188" t="s">
        <v>395</v>
      </c>
      <c r="K188" t="s">
        <v>28</v>
      </c>
      <c r="L188" t="s">
        <v>741</v>
      </c>
      <c r="M188" t="s">
        <v>742</v>
      </c>
      <c r="N188">
        <v>5</v>
      </c>
      <c r="O188">
        <v>2</v>
      </c>
      <c r="P188" t="s">
        <v>743</v>
      </c>
      <c r="Q188" t="s">
        <v>32</v>
      </c>
      <c r="R188" s="1">
        <v>45695</v>
      </c>
      <c r="S188" t="s">
        <v>33</v>
      </c>
      <c r="T188" t="s">
        <v>34</v>
      </c>
      <c r="U188" t="str">
        <f>HYPERLINK("https://www.infotech.com.hk/itjs/job/fe-view.do?method=feView&amp;jjKey=31707")</f>
        <v>https://www.infotech.com.hk/itjs/job/fe-view.do?method=feView&amp;jjKey=31707</v>
      </c>
    </row>
    <row r="189" spans="1:21" x14ac:dyDescent="0.25">
      <c r="A189">
        <v>31680</v>
      </c>
      <c r="B189" t="s">
        <v>744</v>
      </c>
      <c r="C189">
        <v>1</v>
      </c>
      <c r="D189" t="s">
        <v>22</v>
      </c>
      <c r="E189" t="s">
        <v>23</v>
      </c>
      <c r="F189" s="1">
        <v>45709</v>
      </c>
      <c r="G189" t="s">
        <v>48</v>
      </c>
      <c r="H189" t="s">
        <v>25</v>
      </c>
      <c r="I189" t="s">
        <v>26</v>
      </c>
      <c r="J189" t="s">
        <v>49</v>
      </c>
      <c r="K189" t="s">
        <v>28</v>
      </c>
      <c r="L189" t="s">
        <v>745</v>
      </c>
      <c r="M189" t="s">
        <v>746</v>
      </c>
      <c r="N189">
        <v>5</v>
      </c>
      <c r="O189">
        <v>3</v>
      </c>
      <c r="P189" t="s">
        <v>747</v>
      </c>
      <c r="Q189" t="s">
        <v>32</v>
      </c>
      <c r="R189" s="1">
        <v>45695</v>
      </c>
      <c r="S189" t="s">
        <v>33</v>
      </c>
      <c r="T189" t="s">
        <v>34</v>
      </c>
      <c r="U189" t="str">
        <f>HYPERLINK("https://www.infotech.com.hk/itjs/job/fe-view.do?method=feView&amp;jjKey=31680")</f>
        <v>https://www.infotech.com.hk/itjs/job/fe-view.do?method=feView&amp;jjKey=31680</v>
      </c>
    </row>
    <row r="190" spans="1:21" x14ac:dyDescent="0.25">
      <c r="A190">
        <v>32006</v>
      </c>
      <c r="B190" t="s">
        <v>748</v>
      </c>
      <c r="C190">
        <v>1</v>
      </c>
      <c r="D190" t="s">
        <v>36</v>
      </c>
      <c r="E190" t="s">
        <v>23</v>
      </c>
      <c r="F190" s="1">
        <v>45716</v>
      </c>
      <c r="G190" t="s">
        <v>24</v>
      </c>
      <c r="H190" t="s">
        <v>25</v>
      </c>
      <c r="I190" t="s">
        <v>26</v>
      </c>
      <c r="J190" t="s">
        <v>104</v>
      </c>
      <c r="K190" t="s">
        <v>28</v>
      </c>
      <c r="L190" t="s">
        <v>641</v>
      </c>
      <c r="M190" t="s">
        <v>749</v>
      </c>
      <c r="N190">
        <v>6</v>
      </c>
      <c r="O190">
        <v>2</v>
      </c>
      <c r="P190" t="s">
        <v>750</v>
      </c>
      <c r="Q190" t="s">
        <v>32</v>
      </c>
      <c r="R190" s="1">
        <v>45702</v>
      </c>
      <c r="S190" t="s">
        <v>33</v>
      </c>
      <c r="T190" t="s">
        <v>34</v>
      </c>
      <c r="U190" t="str">
        <f>HYPERLINK("https://www.infotech.com.hk/itjs/job/fe-view.do?method=feView&amp;jjKey=32006")</f>
        <v>https://www.infotech.com.hk/itjs/job/fe-view.do?method=feView&amp;jjKey=32006</v>
      </c>
    </row>
    <row r="191" spans="1:21" x14ac:dyDescent="0.25">
      <c r="A191">
        <v>31672</v>
      </c>
      <c r="B191" t="s">
        <v>751</v>
      </c>
      <c r="C191">
        <v>1</v>
      </c>
      <c r="D191" t="s">
        <v>22</v>
      </c>
      <c r="E191" t="s">
        <v>23</v>
      </c>
      <c r="F191" s="1">
        <v>45709</v>
      </c>
      <c r="G191" t="s">
        <v>48</v>
      </c>
      <c r="H191" t="s">
        <v>25</v>
      </c>
      <c r="I191" t="s">
        <v>26</v>
      </c>
      <c r="J191" t="s">
        <v>49</v>
      </c>
      <c r="K191" t="s">
        <v>28</v>
      </c>
      <c r="L191" t="s">
        <v>752</v>
      </c>
      <c r="M191" t="s">
        <v>753</v>
      </c>
      <c r="N191">
        <v>6</v>
      </c>
      <c r="O191">
        <v>3</v>
      </c>
      <c r="P191" t="s">
        <v>754</v>
      </c>
      <c r="Q191" t="s">
        <v>32</v>
      </c>
      <c r="R191" s="1">
        <v>45695</v>
      </c>
      <c r="S191" t="s">
        <v>33</v>
      </c>
      <c r="T191" t="s">
        <v>34</v>
      </c>
      <c r="U191" t="str">
        <f>HYPERLINK("https://www.infotech.com.hk/itjs/job/fe-view.do?method=feView&amp;jjKey=31672")</f>
        <v>https://www.infotech.com.hk/itjs/job/fe-view.do?method=feView&amp;jjKey=31672</v>
      </c>
    </row>
    <row r="192" spans="1:21" x14ac:dyDescent="0.25">
      <c r="A192">
        <v>31850</v>
      </c>
      <c r="B192" t="s">
        <v>755</v>
      </c>
      <c r="C192">
        <v>1</v>
      </c>
      <c r="D192" t="s">
        <v>22</v>
      </c>
      <c r="E192" t="s">
        <v>23</v>
      </c>
      <c r="F192" s="1">
        <v>45712</v>
      </c>
      <c r="G192" t="s">
        <v>42</v>
      </c>
      <c r="H192" t="s">
        <v>25</v>
      </c>
      <c r="I192" t="s">
        <v>26</v>
      </c>
      <c r="J192" t="s">
        <v>65</v>
      </c>
      <c r="K192" t="s">
        <v>28</v>
      </c>
      <c r="L192" t="s">
        <v>756</v>
      </c>
      <c r="M192" t="s">
        <v>757</v>
      </c>
      <c r="N192">
        <v>8</v>
      </c>
      <c r="O192">
        <v>5</v>
      </c>
      <c r="P192" t="s">
        <v>758</v>
      </c>
      <c r="Q192" t="s">
        <v>32</v>
      </c>
      <c r="R192" s="1">
        <v>45698</v>
      </c>
      <c r="S192" t="s">
        <v>33</v>
      </c>
      <c r="T192" t="s">
        <v>34</v>
      </c>
      <c r="U192" t="str">
        <f>HYPERLINK("https://www.infotech.com.hk/itjs/job/fe-view.do?method=feView&amp;jjKey=31850")</f>
        <v>https://www.infotech.com.hk/itjs/job/fe-view.do?method=feView&amp;jjKey=31850</v>
      </c>
    </row>
    <row r="193" spans="1:21" x14ac:dyDescent="0.25">
      <c r="A193">
        <v>31553</v>
      </c>
      <c r="B193" t="s">
        <v>759</v>
      </c>
      <c r="C193">
        <v>1</v>
      </c>
      <c r="D193" t="s">
        <v>22</v>
      </c>
      <c r="E193" t="s">
        <v>23</v>
      </c>
      <c r="F193" s="1">
        <v>45708</v>
      </c>
      <c r="G193" t="s">
        <v>24</v>
      </c>
      <c r="H193" t="s">
        <v>25</v>
      </c>
      <c r="I193" t="s">
        <v>26</v>
      </c>
      <c r="J193" t="s">
        <v>137</v>
      </c>
      <c r="K193" t="s">
        <v>28</v>
      </c>
      <c r="L193" t="s">
        <v>760</v>
      </c>
      <c r="M193" t="s">
        <v>761</v>
      </c>
      <c r="N193">
        <v>5</v>
      </c>
      <c r="O193">
        <v>1</v>
      </c>
      <c r="P193" t="s">
        <v>762</v>
      </c>
      <c r="Q193" t="s">
        <v>32</v>
      </c>
      <c r="R193" s="1">
        <v>45694</v>
      </c>
      <c r="S193" t="s">
        <v>33</v>
      </c>
      <c r="T193" t="s">
        <v>34</v>
      </c>
      <c r="U193" t="str">
        <f>HYPERLINK("https://www.infotech.com.hk/itjs/job/fe-view.do?method=feView&amp;jjKey=31553")</f>
        <v>https://www.infotech.com.hk/itjs/job/fe-view.do?method=feView&amp;jjKey=31553</v>
      </c>
    </row>
    <row r="194" spans="1:21" x14ac:dyDescent="0.25">
      <c r="A194">
        <v>31535</v>
      </c>
      <c r="B194" t="s">
        <v>763</v>
      </c>
      <c r="C194">
        <v>1</v>
      </c>
      <c r="D194" t="s">
        <v>36</v>
      </c>
      <c r="E194" t="s">
        <v>23</v>
      </c>
      <c r="F194" s="1">
        <v>45708</v>
      </c>
      <c r="G194" t="s">
        <v>24</v>
      </c>
      <c r="H194" t="s">
        <v>25</v>
      </c>
      <c r="I194" t="s">
        <v>26</v>
      </c>
      <c r="J194" t="s">
        <v>70</v>
      </c>
      <c r="K194" t="s">
        <v>28</v>
      </c>
      <c r="L194" t="s">
        <v>764</v>
      </c>
      <c r="M194" t="s">
        <v>765</v>
      </c>
      <c r="N194">
        <v>5</v>
      </c>
      <c r="O194">
        <v>2</v>
      </c>
      <c r="P194" t="s">
        <v>766</v>
      </c>
      <c r="Q194" t="s">
        <v>32</v>
      </c>
      <c r="R194" s="1">
        <v>45694</v>
      </c>
      <c r="S194" t="s">
        <v>33</v>
      </c>
      <c r="T194" t="s">
        <v>34</v>
      </c>
      <c r="U194" t="str">
        <f>HYPERLINK("https://www.infotech.com.hk/itjs/job/fe-view.do?method=feView&amp;jjKey=31535")</f>
        <v>https://www.infotech.com.hk/itjs/job/fe-view.do?method=feView&amp;jjKey=31535</v>
      </c>
    </row>
    <row r="195" spans="1:21" x14ac:dyDescent="0.25">
      <c r="A195">
        <v>31955</v>
      </c>
      <c r="B195" t="s">
        <v>767</v>
      </c>
      <c r="C195">
        <v>1</v>
      </c>
      <c r="D195" t="s">
        <v>22</v>
      </c>
      <c r="E195" t="s">
        <v>23</v>
      </c>
      <c r="F195" s="1">
        <v>45714</v>
      </c>
      <c r="G195" t="s">
        <v>24</v>
      </c>
      <c r="H195" t="s">
        <v>25</v>
      </c>
      <c r="I195" t="s">
        <v>26</v>
      </c>
      <c r="J195" t="s">
        <v>191</v>
      </c>
      <c r="K195" t="s">
        <v>28</v>
      </c>
      <c r="L195" t="s">
        <v>768</v>
      </c>
      <c r="M195" t="s">
        <v>769</v>
      </c>
      <c r="N195">
        <v>6</v>
      </c>
      <c r="O195">
        <v>4</v>
      </c>
      <c r="P195" t="s">
        <v>770</v>
      </c>
      <c r="Q195" t="s">
        <v>32</v>
      </c>
      <c r="R195" s="1">
        <v>45700</v>
      </c>
      <c r="S195" t="s">
        <v>33</v>
      </c>
      <c r="T195" t="s">
        <v>34</v>
      </c>
      <c r="U195" t="str">
        <f>HYPERLINK("https://www.infotech.com.hk/itjs/job/fe-view.do?method=feView&amp;jjKey=31955")</f>
        <v>https://www.infotech.com.hk/itjs/job/fe-view.do?method=feView&amp;jjKey=31955</v>
      </c>
    </row>
    <row r="196" spans="1:21" x14ac:dyDescent="0.25">
      <c r="A196">
        <v>31734</v>
      </c>
      <c r="B196" t="s">
        <v>771</v>
      </c>
      <c r="C196">
        <v>1</v>
      </c>
      <c r="D196" t="s">
        <v>36</v>
      </c>
      <c r="E196" t="s">
        <v>23</v>
      </c>
      <c r="F196" s="1">
        <v>45709</v>
      </c>
      <c r="G196" t="s">
        <v>24</v>
      </c>
      <c r="H196" t="s">
        <v>25</v>
      </c>
      <c r="I196" t="s">
        <v>26</v>
      </c>
      <c r="J196" t="s">
        <v>37</v>
      </c>
      <c r="K196" t="s">
        <v>28</v>
      </c>
      <c r="L196" t="s">
        <v>100</v>
      </c>
      <c r="M196" t="s">
        <v>772</v>
      </c>
      <c r="N196">
        <v>4</v>
      </c>
      <c r="O196">
        <v>1</v>
      </c>
      <c r="P196" t="s">
        <v>143</v>
      </c>
      <c r="Q196" t="s">
        <v>32</v>
      </c>
      <c r="R196" s="1">
        <v>45695</v>
      </c>
      <c r="S196" t="s">
        <v>33</v>
      </c>
      <c r="T196" t="s">
        <v>34</v>
      </c>
      <c r="U196" t="str">
        <f>HYPERLINK("https://www.infotech.com.hk/itjs/job/fe-view.do?method=feView&amp;jjKey=31734")</f>
        <v>https://www.infotech.com.hk/itjs/job/fe-view.do?method=feView&amp;jjKey=31734</v>
      </c>
    </row>
    <row r="197" spans="1:21" x14ac:dyDescent="0.25">
      <c r="A197">
        <v>31747</v>
      </c>
      <c r="B197" t="s">
        <v>773</v>
      </c>
      <c r="C197">
        <v>1</v>
      </c>
      <c r="D197" t="s">
        <v>22</v>
      </c>
      <c r="E197" t="s">
        <v>23</v>
      </c>
      <c r="F197" s="1">
        <v>45712</v>
      </c>
      <c r="G197" t="s">
        <v>24</v>
      </c>
      <c r="H197" t="s">
        <v>25</v>
      </c>
      <c r="I197" t="s">
        <v>26</v>
      </c>
      <c r="J197" t="s">
        <v>160</v>
      </c>
      <c r="K197" t="s">
        <v>28</v>
      </c>
      <c r="L197" t="s">
        <v>178</v>
      </c>
      <c r="M197" t="s">
        <v>562</v>
      </c>
      <c r="N197">
        <v>4</v>
      </c>
      <c r="O197">
        <v>1</v>
      </c>
      <c r="P197" t="s">
        <v>774</v>
      </c>
      <c r="Q197" t="s">
        <v>32</v>
      </c>
      <c r="R197" s="1">
        <v>45698</v>
      </c>
      <c r="S197" t="s">
        <v>33</v>
      </c>
      <c r="T197" t="s">
        <v>34</v>
      </c>
      <c r="U197" t="str">
        <f>HYPERLINK("https://www.infotech.com.hk/itjs/job/fe-view.do?method=feView&amp;jjKey=31747")</f>
        <v>https://www.infotech.com.hk/itjs/job/fe-view.do?method=feView&amp;jjKey=31747</v>
      </c>
    </row>
    <row r="198" spans="1:21" x14ac:dyDescent="0.25">
      <c r="A198">
        <v>31653</v>
      </c>
      <c r="B198" t="s">
        <v>775</v>
      </c>
      <c r="C198">
        <v>1</v>
      </c>
      <c r="D198" t="s">
        <v>22</v>
      </c>
      <c r="E198" t="s">
        <v>23</v>
      </c>
      <c r="F198" s="1">
        <v>45708</v>
      </c>
      <c r="G198" t="s">
        <v>24</v>
      </c>
      <c r="H198" t="s">
        <v>25</v>
      </c>
      <c r="I198" t="s">
        <v>26</v>
      </c>
      <c r="J198" t="s">
        <v>70</v>
      </c>
      <c r="K198" t="s">
        <v>28</v>
      </c>
      <c r="L198" t="s">
        <v>541</v>
      </c>
      <c r="M198" t="s">
        <v>542</v>
      </c>
      <c r="N198">
        <v>5</v>
      </c>
      <c r="O198">
        <v>3</v>
      </c>
      <c r="P198" t="s">
        <v>776</v>
      </c>
      <c r="Q198" t="s">
        <v>32</v>
      </c>
      <c r="R198" s="1">
        <v>45694</v>
      </c>
      <c r="S198" t="s">
        <v>33</v>
      </c>
      <c r="T198" t="s">
        <v>34</v>
      </c>
      <c r="U198" t="str">
        <f>HYPERLINK("https://www.infotech.com.hk/itjs/job/fe-view.do?method=feView&amp;jjKey=31653")</f>
        <v>https://www.infotech.com.hk/itjs/job/fe-view.do?method=feView&amp;jjKey=31653</v>
      </c>
    </row>
    <row r="199" spans="1:21" x14ac:dyDescent="0.25">
      <c r="A199">
        <v>31825</v>
      </c>
      <c r="B199" t="s">
        <v>777</v>
      </c>
      <c r="C199">
        <v>1</v>
      </c>
      <c r="D199" t="s">
        <v>36</v>
      </c>
      <c r="E199" t="s">
        <v>23</v>
      </c>
      <c r="F199" s="1">
        <v>45712</v>
      </c>
      <c r="G199" t="s">
        <v>24</v>
      </c>
      <c r="H199" t="s">
        <v>25</v>
      </c>
      <c r="I199" t="s">
        <v>26</v>
      </c>
      <c r="J199" t="s">
        <v>778</v>
      </c>
      <c r="K199" t="s">
        <v>28</v>
      </c>
      <c r="L199" t="s">
        <v>779</v>
      </c>
      <c r="M199" t="s">
        <v>780</v>
      </c>
      <c r="N199">
        <v>6</v>
      </c>
      <c r="O199">
        <v>4</v>
      </c>
      <c r="P199" t="s">
        <v>781</v>
      </c>
      <c r="Q199" t="s">
        <v>32</v>
      </c>
      <c r="R199" s="1">
        <v>45698</v>
      </c>
      <c r="S199" t="s">
        <v>33</v>
      </c>
      <c r="T199" t="s">
        <v>34</v>
      </c>
      <c r="U199" t="str">
        <f>HYPERLINK("https://www.infotech.com.hk/itjs/job/fe-view.do?method=feView&amp;jjKey=31825")</f>
        <v>https://www.infotech.com.hk/itjs/job/fe-view.do?method=feView&amp;jjKey=31825</v>
      </c>
    </row>
    <row r="200" spans="1:21" x14ac:dyDescent="0.25">
      <c r="A200">
        <v>31681</v>
      </c>
      <c r="B200" t="s">
        <v>782</v>
      </c>
      <c r="C200">
        <v>1</v>
      </c>
      <c r="D200" t="s">
        <v>22</v>
      </c>
      <c r="E200" t="s">
        <v>23</v>
      </c>
      <c r="F200" s="1">
        <v>45709</v>
      </c>
      <c r="G200" t="s">
        <v>48</v>
      </c>
      <c r="H200" t="s">
        <v>25</v>
      </c>
      <c r="I200" t="s">
        <v>26</v>
      </c>
      <c r="J200" t="s">
        <v>49</v>
      </c>
      <c r="K200" t="s">
        <v>28</v>
      </c>
      <c r="L200" t="s">
        <v>90</v>
      </c>
      <c r="M200" t="s">
        <v>783</v>
      </c>
      <c r="N200">
        <v>5</v>
      </c>
      <c r="O200">
        <v>3</v>
      </c>
      <c r="P200" t="s">
        <v>784</v>
      </c>
      <c r="Q200" t="s">
        <v>32</v>
      </c>
      <c r="R200" s="1">
        <v>45695</v>
      </c>
      <c r="S200" t="s">
        <v>33</v>
      </c>
      <c r="T200" t="s">
        <v>34</v>
      </c>
      <c r="U200" t="str">
        <f>HYPERLINK("https://www.infotech.com.hk/itjs/job/fe-view.do?method=feView&amp;jjKey=31681")</f>
        <v>https://www.infotech.com.hk/itjs/job/fe-view.do?method=feView&amp;jjKey=31681</v>
      </c>
    </row>
    <row r="201" spans="1:21" x14ac:dyDescent="0.25">
      <c r="A201">
        <v>32860</v>
      </c>
      <c r="B201" t="s">
        <v>785</v>
      </c>
      <c r="C201">
        <v>1</v>
      </c>
      <c r="D201" t="s">
        <v>22</v>
      </c>
      <c r="E201" t="s">
        <v>23</v>
      </c>
      <c r="F201" s="1">
        <v>45720</v>
      </c>
      <c r="G201" t="s">
        <v>48</v>
      </c>
      <c r="H201" t="s">
        <v>25</v>
      </c>
      <c r="I201" t="s">
        <v>26</v>
      </c>
      <c r="J201" t="s">
        <v>297</v>
      </c>
      <c r="K201" t="s">
        <v>28</v>
      </c>
      <c r="L201" t="s">
        <v>786</v>
      </c>
      <c r="M201" t="s">
        <v>787</v>
      </c>
      <c r="N201">
        <v>6</v>
      </c>
      <c r="O201">
        <v>4</v>
      </c>
      <c r="P201" t="s">
        <v>300</v>
      </c>
      <c r="Q201" t="s">
        <v>32</v>
      </c>
      <c r="R201" s="1">
        <v>45706</v>
      </c>
      <c r="S201" t="s">
        <v>33</v>
      </c>
      <c r="T201" t="s">
        <v>34</v>
      </c>
      <c r="U201" t="str">
        <f>HYPERLINK("https://www.infotech.com.hk/itjs/job/fe-view.do?method=feView&amp;jjKey=32860")</f>
        <v>https://www.infotech.com.hk/itjs/job/fe-view.do?method=feView&amp;jjKey=32860</v>
      </c>
    </row>
    <row r="202" spans="1:21" x14ac:dyDescent="0.25">
      <c r="A202">
        <v>31727</v>
      </c>
      <c r="B202" t="s">
        <v>788</v>
      </c>
      <c r="C202">
        <v>1</v>
      </c>
      <c r="D202" t="s">
        <v>36</v>
      </c>
      <c r="E202" t="s">
        <v>23</v>
      </c>
      <c r="F202" s="1">
        <v>45709</v>
      </c>
      <c r="G202" t="s">
        <v>24</v>
      </c>
      <c r="H202" t="s">
        <v>25</v>
      </c>
      <c r="I202" t="s">
        <v>26</v>
      </c>
      <c r="J202" t="s">
        <v>37</v>
      </c>
      <c r="K202" t="s">
        <v>28</v>
      </c>
      <c r="L202" t="s">
        <v>482</v>
      </c>
      <c r="M202" t="s">
        <v>789</v>
      </c>
      <c r="N202">
        <v>4</v>
      </c>
      <c r="O202">
        <v>1</v>
      </c>
      <c r="P202" t="s">
        <v>484</v>
      </c>
      <c r="Q202" t="s">
        <v>32</v>
      </c>
      <c r="R202" s="1">
        <v>45695</v>
      </c>
      <c r="S202" t="s">
        <v>33</v>
      </c>
      <c r="T202" t="s">
        <v>34</v>
      </c>
      <c r="U202" t="str">
        <f>HYPERLINK("https://www.infotech.com.hk/itjs/job/fe-view.do?method=feView&amp;jjKey=31727")</f>
        <v>https://www.infotech.com.hk/itjs/job/fe-view.do?method=feView&amp;jjKey=31727</v>
      </c>
    </row>
    <row r="203" spans="1:21" x14ac:dyDescent="0.25">
      <c r="A203">
        <v>32855</v>
      </c>
      <c r="B203" t="s">
        <v>790</v>
      </c>
      <c r="C203">
        <v>1</v>
      </c>
      <c r="D203" t="s">
        <v>36</v>
      </c>
      <c r="E203" t="s">
        <v>23</v>
      </c>
      <c r="F203" s="1">
        <v>45720</v>
      </c>
      <c r="G203" t="s">
        <v>24</v>
      </c>
      <c r="H203" t="s">
        <v>25</v>
      </c>
      <c r="I203" t="s">
        <v>26</v>
      </c>
      <c r="J203" t="s">
        <v>191</v>
      </c>
      <c r="K203" t="s">
        <v>28</v>
      </c>
      <c r="L203" t="s">
        <v>791</v>
      </c>
      <c r="M203" t="s">
        <v>792</v>
      </c>
      <c r="N203">
        <v>8</v>
      </c>
      <c r="O203">
        <v>4</v>
      </c>
      <c r="P203" t="s">
        <v>793</v>
      </c>
      <c r="Q203" t="s">
        <v>32</v>
      </c>
      <c r="R203" s="1">
        <v>45706</v>
      </c>
      <c r="S203" t="s">
        <v>33</v>
      </c>
      <c r="T203" t="s">
        <v>34</v>
      </c>
      <c r="U203" t="str">
        <f>HYPERLINK("https://www.infotech.com.hk/itjs/job/fe-view.do?method=feView&amp;jjKey=32855")</f>
        <v>https://www.infotech.com.hk/itjs/job/fe-view.do?method=feView&amp;jjKey=32855</v>
      </c>
    </row>
    <row r="204" spans="1:21" x14ac:dyDescent="0.25">
      <c r="A204">
        <v>31937</v>
      </c>
      <c r="B204" t="s">
        <v>794</v>
      </c>
      <c r="C204">
        <v>1</v>
      </c>
      <c r="D204" t="s">
        <v>36</v>
      </c>
      <c r="E204" t="s">
        <v>23</v>
      </c>
      <c r="F204" s="1">
        <v>45713</v>
      </c>
      <c r="G204" t="s">
        <v>94</v>
      </c>
      <c r="H204" t="s">
        <v>25</v>
      </c>
      <c r="I204" t="s">
        <v>26</v>
      </c>
      <c r="J204" t="s">
        <v>347</v>
      </c>
      <c r="K204" t="s">
        <v>28</v>
      </c>
      <c r="L204" t="s">
        <v>795</v>
      </c>
      <c r="M204" t="s">
        <v>796</v>
      </c>
      <c r="N204">
        <v>4</v>
      </c>
      <c r="O204">
        <v>2</v>
      </c>
      <c r="P204" t="s">
        <v>797</v>
      </c>
      <c r="Q204" t="s">
        <v>32</v>
      </c>
      <c r="R204" s="1">
        <v>45699</v>
      </c>
      <c r="S204" t="s">
        <v>33</v>
      </c>
      <c r="T204" t="s">
        <v>34</v>
      </c>
      <c r="U204" t="str">
        <f>HYPERLINK("https://www.infotech.com.hk/itjs/job/fe-view.do?method=feView&amp;jjKey=31937")</f>
        <v>https://www.infotech.com.hk/itjs/job/fe-view.do?method=feView&amp;jjKey=31937</v>
      </c>
    </row>
    <row r="205" spans="1:21" x14ac:dyDescent="0.25">
      <c r="A205">
        <v>31964</v>
      </c>
      <c r="B205" t="s">
        <v>798</v>
      </c>
      <c r="C205">
        <v>1</v>
      </c>
      <c r="D205" t="s">
        <v>36</v>
      </c>
      <c r="E205" t="s">
        <v>23</v>
      </c>
      <c r="F205" s="1">
        <v>45714</v>
      </c>
      <c r="G205" t="s">
        <v>24</v>
      </c>
      <c r="H205" t="s">
        <v>25</v>
      </c>
      <c r="I205" t="s">
        <v>26</v>
      </c>
      <c r="J205" t="s">
        <v>104</v>
      </c>
      <c r="K205" t="s">
        <v>28</v>
      </c>
      <c r="L205" t="s">
        <v>799</v>
      </c>
      <c r="M205" t="s">
        <v>800</v>
      </c>
      <c r="N205">
        <v>4</v>
      </c>
      <c r="O205">
        <v>1</v>
      </c>
      <c r="P205" t="s">
        <v>801</v>
      </c>
      <c r="Q205" t="s">
        <v>32</v>
      </c>
      <c r="R205" s="1">
        <v>45700</v>
      </c>
      <c r="S205" t="s">
        <v>33</v>
      </c>
      <c r="T205" t="s">
        <v>34</v>
      </c>
      <c r="U205" t="str">
        <f>HYPERLINK("https://www.infotech.com.hk/itjs/job/fe-view.do?method=feView&amp;jjKey=31964")</f>
        <v>https://www.infotech.com.hk/itjs/job/fe-view.do?method=feView&amp;jjKey=31964</v>
      </c>
    </row>
    <row r="206" spans="1:21" x14ac:dyDescent="0.25">
      <c r="A206">
        <v>31677</v>
      </c>
      <c r="B206" t="s">
        <v>802</v>
      </c>
      <c r="C206">
        <v>1</v>
      </c>
      <c r="D206" t="s">
        <v>22</v>
      </c>
      <c r="E206" t="s">
        <v>23</v>
      </c>
      <c r="F206" s="1">
        <v>45709</v>
      </c>
      <c r="G206" t="s">
        <v>48</v>
      </c>
      <c r="H206" t="s">
        <v>25</v>
      </c>
      <c r="I206" t="s">
        <v>26</v>
      </c>
      <c r="J206" t="s">
        <v>49</v>
      </c>
      <c r="K206" t="s">
        <v>28</v>
      </c>
      <c r="L206" t="s">
        <v>90</v>
      </c>
      <c r="M206" t="s">
        <v>803</v>
      </c>
      <c r="N206">
        <v>5</v>
      </c>
      <c r="O206">
        <v>3</v>
      </c>
      <c r="P206" t="s">
        <v>804</v>
      </c>
      <c r="Q206" t="s">
        <v>32</v>
      </c>
      <c r="R206" s="1">
        <v>45695</v>
      </c>
      <c r="S206" t="s">
        <v>33</v>
      </c>
      <c r="T206" t="s">
        <v>34</v>
      </c>
      <c r="U206" t="str">
        <f>HYPERLINK("https://www.infotech.com.hk/itjs/job/fe-view.do?method=feView&amp;jjKey=31677")</f>
        <v>https://www.infotech.com.hk/itjs/job/fe-view.do?method=feView&amp;jjKey=31677</v>
      </c>
    </row>
    <row r="207" spans="1:21" x14ac:dyDescent="0.25">
      <c r="A207">
        <v>31877</v>
      </c>
      <c r="B207" t="s">
        <v>805</v>
      </c>
      <c r="C207">
        <v>1</v>
      </c>
      <c r="D207" t="s">
        <v>22</v>
      </c>
      <c r="E207" t="s">
        <v>23</v>
      </c>
      <c r="F207" s="1">
        <v>45712</v>
      </c>
      <c r="G207" t="s">
        <v>24</v>
      </c>
      <c r="H207" t="s">
        <v>25</v>
      </c>
      <c r="I207" t="s">
        <v>26</v>
      </c>
      <c r="J207" t="s">
        <v>806</v>
      </c>
      <c r="K207" t="s">
        <v>28</v>
      </c>
      <c r="L207" t="s">
        <v>807</v>
      </c>
      <c r="M207" t="s">
        <v>808</v>
      </c>
      <c r="N207">
        <v>12</v>
      </c>
      <c r="O207">
        <v>7</v>
      </c>
      <c r="P207" t="s">
        <v>809</v>
      </c>
      <c r="Q207" t="s">
        <v>32</v>
      </c>
      <c r="R207" s="1">
        <v>45698</v>
      </c>
      <c r="S207" t="s">
        <v>33</v>
      </c>
      <c r="T207" t="s">
        <v>34</v>
      </c>
      <c r="U207" t="str">
        <f>HYPERLINK("https://www.infotech.com.hk/itjs/job/fe-view.do?method=feView&amp;jjKey=31877")</f>
        <v>https://www.infotech.com.hk/itjs/job/fe-view.do?method=feView&amp;jjKey=31877</v>
      </c>
    </row>
    <row r="208" spans="1:21" x14ac:dyDescent="0.25">
      <c r="A208">
        <v>31573</v>
      </c>
      <c r="B208" t="s">
        <v>810</v>
      </c>
      <c r="C208">
        <v>1</v>
      </c>
      <c r="D208" t="s">
        <v>36</v>
      </c>
      <c r="E208" t="s">
        <v>23</v>
      </c>
      <c r="F208" s="1">
        <v>45708</v>
      </c>
      <c r="G208" t="s">
        <v>24</v>
      </c>
      <c r="H208" t="s">
        <v>25</v>
      </c>
      <c r="I208" t="s">
        <v>26</v>
      </c>
      <c r="J208" t="s">
        <v>292</v>
      </c>
      <c r="K208" t="s">
        <v>28</v>
      </c>
      <c r="L208" t="s">
        <v>293</v>
      </c>
      <c r="M208" t="s">
        <v>811</v>
      </c>
      <c r="N208">
        <v>8</v>
      </c>
      <c r="O208">
        <v>3</v>
      </c>
      <c r="P208" t="s">
        <v>812</v>
      </c>
      <c r="Q208" t="s">
        <v>32</v>
      </c>
      <c r="R208" s="1">
        <v>45694</v>
      </c>
      <c r="S208" t="s">
        <v>33</v>
      </c>
      <c r="T208" t="s">
        <v>34</v>
      </c>
      <c r="U208" t="str">
        <f>HYPERLINK("https://www.infotech.com.hk/itjs/job/fe-view.do?method=feView&amp;jjKey=31573")</f>
        <v>https://www.infotech.com.hk/itjs/job/fe-view.do?method=feView&amp;jjKey=31573</v>
      </c>
    </row>
    <row r="209" spans="1:21" x14ac:dyDescent="0.25">
      <c r="A209">
        <v>31922</v>
      </c>
      <c r="B209" t="s">
        <v>813</v>
      </c>
      <c r="C209">
        <v>1</v>
      </c>
      <c r="D209" t="s">
        <v>36</v>
      </c>
      <c r="E209" t="s">
        <v>23</v>
      </c>
      <c r="F209" s="1">
        <v>45713</v>
      </c>
      <c r="G209" t="s">
        <v>94</v>
      </c>
      <c r="H209" t="s">
        <v>25</v>
      </c>
      <c r="I209" t="s">
        <v>26</v>
      </c>
      <c r="J209" t="s">
        <v>347</v>
      </c>
      <c r="K209" t="s">
        <v>28</v>
      </c>
      <c r="L209" t="s">
        <v>380</v>
      </c>
      <c r="M209" t="s">
        <v>814</v>
      </c>
      <c r="N209">
        <v>4</v>
      </c>
      <c r="O209">
        <v>1</v>
      </c>
      <c r="P209" t="s">
        <v>815</v>
      </c>
      <c r="Q209" t="s">
        <v>32</v>
      </c>
      <c r="R209" s="1">
        <v>45699</v>
      </c>
      <c r="S209" t="s">
        <v>33</v>
      </c>
      <c r="T209" t="s">
        <v>34</v>
      </c>
      <c r="U209" t="str">
        <f>HYPERLINK("https://www.infotech.com.hk/itjs/job/fe-view.do?method=feView&amp;jjKey=31922")</f>
        <v>https://www.infotech.com.hk/itjs/job/fe-view.do?method=feView&amp;jjKey=31922</v>
      </c>
    </row>
    <row r="210" spans="1:21" x14ac:dyDescent="0.25">
      <c r="A210">
        <v>31528</v>
      </c>
      <c r="B210" t="s">
        <v>816</v>
      </c>
      <c r="C210">
        <v>1</v>
      </c>
      <c r="D210" t="s">
        <v>22</v>
      </c>
      <c r="E210" t="s">
        <v>23</v>
      </c>
      <c r="F210" s="1">
        <v>45708</v>
      </c>
      <c r="G210" t="s">
        <v>48</v>
      </c>
      <c r="H210" t="s">
        <v>25</v>
      </c>
      <c r="I210" t="s">
        <v>26</v>
      </c>
      <c r="J210" t="s">
        <v>55</v>
      </c>
      <c r="K210" t="s">
        <v>28</v>
      </c>
      <c r="L210" t="s">
        <v>56</v>
      </c>
      <c r="M210" t="s">
        <v>817</v>
      </c>
      <c r="N210">
        <v>8</v>
      </c>
      <c r="O210">
        <v>5</v>
      </c>
      <c r="P210" t="s">
        <v>818</v>
      </c>
      <c r="Q210" t="s">
        <v>32</v>
      </c>
      <c r="R210" s="1">
        <v>45694</v>
      </c>
      <c r="S210" t="s">
        <v>33</v>
      </c>
      <c r="T210" t="s">
        <v>34</v>
      </c>
      <c r="U210" t="str">
        <f>HYPERLINK("https://www.infotech.com.hk/itjs/job/fe-view.do?method=feView&amp;jjKey=31528")</f>
        <v>https://www.infotech.com.hk/itjs/job/fe-view.do?method=feView&amp;jjKey=31528</v>
      </c>
    </row>
    <row r="211" spans="1:21" x14ac:dyDescent="0.25">
      <c r="A211">
        <v>31895</v>
      </c>
      <c r="B211" t="s">
        <v>819</v>
      </c>
      <c r="C211">
        <v>1</v>
      </c>
      <c r="D211" t="s">
        <v>22</v>
      </c>
      <c r="E211" t="s">
        <v>23</v>
      </c>
      <c r="F211" s="1">
        <v>45712</v>
      </c>
      <c r="G211" t="s">
        <v>48</v>
      </c>
      <c r="H211" t="s">
        <v>25</v>
      </c>
      <c r="I211" t="s">
        <v>26</v>
      </c>
      <c r="J211" t="s">
        <v>60</v>
      </c>
      <c r="K211" t="s">
        <v>28</v>
      </c>
      <c r="L211" t="s">
        <v>149</v>
      </c>
      <c r="M211" t="s">
        <v>820</v>
      </c>
      <c r="N211">
        <v>6</v>
      </c>
      <c r="O211">
        <v>4</v>
      </c>
      <c r="P211" t="s">
        <v>821</v>
      </c>
      <c r="Q211" t="s">
        <v>32</v>
      </c>
      <c r="R211" s="1">
        <v>45698</v>
      </c>
      <c r="S211" t="s">
        <v>33</v>
      </c>
      <c r="T211" t="s">
        <v>34</v>
      </c>
      <c r="U211" t="str">
        <f>HYPERLINK("https://www.infotech.com.hk/itjs/job/fe-view.do?method=feView&amp;jjKey=31895")</f>
        <v>https://www.infotech.com.hk/itjs/job/fe-view.do?method=feView&amp;jjKey=31895</v>
      </c>
    </row>
    <row r="212" spans="1:21" x14ac:dyDescent="0.25">
      <c r="A212">
        <v>32003</v>
      </c>
      <c r="B212" t="s">
        <v>822</v>
      </c>
      <c r="C212">
        <v>1</v>
      </c>
      <c r="D212" t="s">
        <v>36</v>
      </c>
      <c r="E212" t="s">
        <v>23</v>
      </c>
      <c r="F212" s="1">
        <v>45716</v>
      </c>
      <c r="G212" t="s">
        <v>24</v>
      </c>
      <c r="H212" t="s">
        <v>25</v>
      </c>
      <c r="I212" t="s">
        <v>26</v>
      </c>
      <c r="J212" t="s">
        <v>104</v>
      </c>
      <c r="K212" t="s">
        <v>28</v>
      </c>
      <c r="L212" t="s">
        <v>105</v>
      </c>
      <c r="M212" t="s">
        <v>106</v>
      </c>
      <c r="N212">
        <v>5</v>
      </c>
      <c r="O212">
        <v>1</v>
      </c>
      <c r="P212" t="s">
        <v>107</v>
      </c>
      <c r="Q212" t="s">
        <v>32</v>
      </c>
      <c r="R212" s="1">
        <v>45702</v>
      </c>
      <c r="S212" t="s">
        <v>33</v>
      </c>
      <c r="T212" t="s">
        <v>34</v>
      </c>
      <c r="U212" t="str">
        <f>HYPERLINK("https://www.infotech.com.hk/itjs/job/fe-view.do?method=feView&amp;jjKey=32003")</f>
        <v>https://www.infotech.com.hk/itjs/job/fe-view.do?method=feView&amp;jjKey=32003</v>
      </c>
    </row>
    <row r="213" spans="1:21" x14ac:dyDescent="0.25">
      <c r="A213">
        <v>31542</v>
      </c>
      <c r="B213" t="s">
        <v>823</v>
      </c>
      <c r="C213">
        <v>1</v>
      </c>
      <c r="D213" t="s">
        <v>36</v>
      </c>
      <c r="E213" t="s">
        <v>23</v>
      </c>
      <c r="F213" s="1">
        <v>45708</v>
      </c>
      <c r="G213" t="s">
        <v>24</v>
      </c>
      <c r="H213" t="s">
        <v>25</v>
      </c>
      <c r="I213" t="s">
        <v>26</v>
      </c>
      <c r="J213" t="s">
        <v>718</v>
      </c>
      <c r="K213" t="s">
        <v>28</v>
      </c>
      <c r="L213" t="s">
        <v>824</v>
      </c>
      <c r="M213" t="s">
        <v>825</v>
      </c>
      <c r="N213">
        <v>6</v>
      </c>
      <c r="O213">
        <v>4</v>
      </c>
      <c r="P213" t="s">
        <v>826</v>
      </c>
      <c r="Q213" t="s">
        <v>32</v>
      </c>
      <c r="R213" s="1">
        <v>45694</v>
      </c>
      <c r="S213" t="s">
        <v>33</v>
      </c>
      <c r="T213" t="s">
        <v>34</v>
      </c>
      <c r="U213" t="str">
        <f>HYPERLINK("https://www.infotech.com.hk/itjs/job/fe-view.do?method=feView&amp;jjKey=31542")</f>
        <v>https://www.infotech.com.hk/itjs/job/fe-view.do?method=feView&amp;jjKey=31542</v>
      </c>
    </row>
    <row r="214" spans="1:21" x14ac:dyDescent="0.25">
      <c r="A214">
        <v>31904</v>
      </c>
      <c r="B214" t="s">
        <v>827</v>
      </c>
      <c r="C214">
        <v>1</v>
      </c>
      <c r="D214" t="s">
        <v>22</v>
      </c>
      <c r="E214" t="s">
        <v>23</v>
      </c>
      <c r="F214" s="1">
        <v>45712</v>
      </c>
      <c r="G214" t="s">
        <v>24</v>
      </c>
      <c r="H214" t="s">
        <v>25</v>
      </c>
      <c r="I214" t="s">
        <v>26</v>
      </c>
      <c r="J214" t="s">
        <v>468</v>
      </c>
      <c r="K214" t="s">
        <v>28</v>
      </c>
      <c r="L214" t="s">
        <v>469</v>
      </c>
      <c r="M214" t="s">
        <v>828</v>
      </c>
      <c r="N214">
        <v>4</v>
      </c>
      <c r="O214">
        <v>1</v>
      </c>
      <c r="P214" t="s">
        <v>829</v>
      </c>
      <c r="Q214" t="s">
        <v>32</v>
      </c>
      <c r="R214" s="1">
        <v>45698</v>
      </c>
      <c r="S214" t="s">
        <v>33</v>
      </c>
      <c r="T214" t="s">
        <v>34</v>
      </c>
      <c r="U214" t="str">
        <f>HYPERLINK("https://www.infotech.com.hk/itjs/job/fe-view.do?method=feView&amp;jjKey=31904")</f>
        <v>https://www.infotech.com.hk/itjs/job/fe-view.do?method=feView&amp;jjKey=31904</v>
      </c>
    </row>
    <row r="215" spans="1:21" x14ac:dyDescent="0.25">
      <c r="A215">
        <v>31536</v>
      </c>
      <c r="B215" t="s">
        <v>830</v>
      </c>
      <c r="C215">
        <v>1</v>
      </c>
      <c r="D215" t="s">
        <v>36</v>
      </c>
      <c r="E215" t="s">
        <v>23</v>
      </c>
      <c r="F215" s="1">
        <v>45708</v>
      </c>
      <c r="G215" t="s">
        <v>24</v>
      </c>
      <c r="H215" t="s">
        <v>25</v>
      </c>
      <c r="I215" t="s">
        <v>26</v>
      </c>
      <c r="J215" t="s">
        <v>137</v>
      </c>
      <c r="K215" t="s">
        <v>28</v>
      </c>
      <c r="L215" t="s">
        <v>831</v>
      </c>
      <c r="M215" t="s">
        <v>832</v>
      </c>
      <c r="N215">
        <v>4</v>
      </c>
      <c r="O215">
        <v>3</v>
      </c>
      <c r="P215" t="s">
        <v>833</v>
      </c>
      <c r="Q215" t="s">
        <v>32</v>
      </c>
      <c r="R215" s="1">
        <v>45694</v>
      </c>
      <c r="S215" t="s">
        <v>33</v>
      </c>
      <c r="T215" t="s">
        <v>34</v>
      </c>
      <c r="U215" t="str">
        <f>HYPERLINK("https://www.infotech.com.hk/itjs/job/fe-view.do?method=feView&amp;jjKey=31536")</f>
        <v>https://www.infotech.com.hk/itjs/job/fe-view.do?method=feView&amp;jjKey=31536</v>
      </c>
    </row>
  </sheetData>
  <phoneticPr fontId="18"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job_ads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WEI KWAN JASON (jkwei.try)</dc:creator>
  <cp:lastModifiedBy>Jason Wei</cp:lastModifiedBy>
  <dcterms:created xsi:type="dcterms:W3CDTF">2025-02-19T07:40:09Z</dcterms:created>
  <dcterms:modified xsi:type="dcterms:W3CDTF">2025-02-19T07:40:09Z</dcterms:modified>
</cp:coreProperties>
</file>