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odira/Documents/BerkeleyBootCamp/homework/"/>
    </mc:Choice>
  </mc:AlternateContent>
  <bookViews>
    <workbookView xWindow="-34540" yWindow="460" windowWidth="24580" windowHeight="19580" activeTab="4"/>
  </bookViews>
  <sheets>
    <sheet name="Category Stats" sheetId="2" r:id="rId1"/>
    <sheet name="Subcategory Stats" sheetId="3" r:id="rId2"/>
    <sheet name="Launch Date Outcomes" sheetId="4" r:id="rId3"/>
    <sheet name="Kickstarter" sheetId="1" r:id="rId4"/>
    <sheet name="Goal Outcomes" sheetId="5" r:id="rId5"/>
  </sheets>
  <definedNames>
    <definedName name="_xlnm._FilterDatabase" localSheetId="3" hidden="1">Kickstarter!$A$1:$R$4115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B2" i="5"/>
  <c r="E3" i="5"/>
  <c r="E4" i="5"/>
  <c r="E5" i="5"/>
  <c r="E6" i="5"/>
  <c r="E7" i="5"/>
  <c r="E8" i="5"/>
  <c r="E9" i="5"/>
  <c r="E10" i="5"/>
  <c r="E11" i="5"/>
  <c r="E12" i="5"/>
  <c r="E13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D2" i="5"/>
  <c r="D13" i="5"/>
  <c r="C13" i="5"/>
  <c r="B13" i="5"/>
  <c r="E2" i="5" l="1"/>
  <c r="C2" i="5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<sst xmlns="http://schemas.openxmlformats.org/spreadsheetml/2006/main" count="33047" uniqueCount="8400">
  <si>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</si>
  <si>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</si>
  <si>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</si>
  <si>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</si>
  <si>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</si>
  <si>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</si>
  <si>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</si>
  <si>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</si>
  <si>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</si>
  <si>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</si>
  <si>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</si>
  <si>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</si>
  <si>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</si>
  <si>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</si>
  <si>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</si>
  <si>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</si>
  <si>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</si>
  <si>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</si>
  <si>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</si>
  <si>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</si>
  <si>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</si>
  <si>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</si>
  <si>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</si>
  <si>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</si>
  <si>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</si>
  <si>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</si>
  <si>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</si>
  <si>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</si>
  <si>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</si>
  <si>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</si>
  <si>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</si>
  <si>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</si>
  <si>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</si>
  <si>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</si>
  <si>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</si>
  <si>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</si>
  <si>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</si>
  <si>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</si>
  <si>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</si>
  <si>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</si>
  <si>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</si>
  <si>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</si>
  <si>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</si>
  <si>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</si>
  <si>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</si>
  <si>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</si>
  <si>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</si>
  <si>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</si>
  <si>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</si>
  <si>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</si>
  <si>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</si>
  <si>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</si>
  <si>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</si>
  <si>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</si>
  <si>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</si>
  <si>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</si>
  <si>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</si>
  <si>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</si>
  <si>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</si>
  <si>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</si>
  <si>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</si>
  <si>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</si>
  <si>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</si>
  <si>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</si>
  <si>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</si>
  <si>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</si>
  <si>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</si>
  <si>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</si>
  <si>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</si>
  <si>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</si>
  <si>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</si>
  <si>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</si>
  <si>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</si>
  <si>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</si>
  <si>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</si>
  <si>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</si>
  <si>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</si>
  <si>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</si>
  <si>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</si>
  <si>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</si>
  <si>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</si>
  <si>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</si>
  <si>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</si>
  <si>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</si>
  <si>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</si>
  <si>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</si>
  <si>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</si>
  <si>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</si>
  <si>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</si>
  <si>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</si>
  <si>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</si>
  <si>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</si>
  <si>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</si>
  <si>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</si>
  <si>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</si>
  <si>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</si>
  <si>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</si>
  <si>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</si>
  <si>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</si>
  <si>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</si>
  <si>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</si>
  <si>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</si>
  <si>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</si>
  <si>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</si>
  <si>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</si>
  <si>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</si>
  <si>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</si>
  <si>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</si>
  <si>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</si>
  <si>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</si>
  <si>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</si>
  <si>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</si>
  <si>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</si>
  <si>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</si>
  <si>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</si>
  <si>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</si>
  <si>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</si>
  <si>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</si>
  <si>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</si>
  <si>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</si>
  <si>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</si>
  <si>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</si>
  <si>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</si>
  <si>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</si>
  <si>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</si>
  <si>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</si>
  <si>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</si>
  <si>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</si>
  <si>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</si>
  <si>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</si>
  <si>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</si>
  <si>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</si>
  <si>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</si>
  <si>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</si>
  <si>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</si>
  <si>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</si>
  <si>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</si>
  <si>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</si>
  <si>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</si>
  <si>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</si>
  <si>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</si>
  <si>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</si>
  <si>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</si>
  <si>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</si>
  <si>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</si>
  <si>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</si>
  <si>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</si>
  <si>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</si>
  <si>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</si>
  <si>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</si>
  <si>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</si>
  <si>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</si>
  <si>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</si>
  <si>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</si>
  <si>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</si>
  <si>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</si>
  <si>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</si>
  <si>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</si>
  <si>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</si>
  <si>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</si>
  <si>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</si>
  <si>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</si>
  <si>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</si>
  <si>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</si>
  <si>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</si>
  <si>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</si>
  <si>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</si>
  <si>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</si>
  <si>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</si>
  <si>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</si>
  <si>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</si>
  <si>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</si>
  <si>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</si>
  <si>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</si>
  <si>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</si>
  <si>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</si>
  <si>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</si>
  <si>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</si>
  <si>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</si>
  <si>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</si>
  <si>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</si>
  <si>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</si>
  <si>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</si>
  <si>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</si>
  <si>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</si>
  <si>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</si>
  <si>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</si>
  <si>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</si>
  <si>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</si>
  <si>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</si>
  <si>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</si>
  <si>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</si>
  <si>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</si>
  <si>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</si>
  <si>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</si>
  <si>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</si>
  <si>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</si>
  <si>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</si>
  <si>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</si>
  <si>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</si>
  <si>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</si>
  <si>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</si>
  <si>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</si>
  <si>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</si>
  <si>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</si>
  <si>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</si>
  <si>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</si>
  <si>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</si>
  <si>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</si>
  <si>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</si>
  <si>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</si>
  <si>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</si>
  <si>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</si>
  <si>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</si>
  <si>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</si>
  <si>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</si>
  <si>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</si>
  <si>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</si>
  <si>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</si>
  <si>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</si>
  <si>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</si>
  <si>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</si>
  <si>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</si>
  <si>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</si>
  <si>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</si>
  <si>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</si>
  <si>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</si>
  <si>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</si>
  <si>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</si>
  <si>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</si>
  <si>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</si>
  <si>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</si>
  <si>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</si>
  <si>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</si>
  <si>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</si>
  <si>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</si>
  <si>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</si>
  <si>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</si>
  <si>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</si>
  <si>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</si>
  <si>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</si>
  <si>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</si>
  <si>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</si>
  <si>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</si>
  <si>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</si>
  <si>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</si>
  <si>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</si>
  <si>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</si>
  <si>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</si>
  <si>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</si>
  <si>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</si>
  <si>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</si>
  <si>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</si>
  <si>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</si>
  <si>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</si>
  <si>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</si>
  <si>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</si>
  <si>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</si>
  <si>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</si>
  <si>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</si>
  <si>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</si>
  <si>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</si>
  <si>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</si>
  <si>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</si>
  <si>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</si>
  <si>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</si>
  <si>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</si>
  <si>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</si>
  <si>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</si>
  <si>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</si>
  <si>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</si>
  <si>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</si>
  <si>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</si>
  <si>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</si>
  <si>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</si>
  <si>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</si>
  <si>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</si>
  <si>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</si>
  <si>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</si>
  <si>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</si>
  <si>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</si>
  <si>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</si>
  <si>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</si>
  <si>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</si>
  <si>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</si>
  <si>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</si>
  <si>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</si>
  <si>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</si>
  <si>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</si>
  <si>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</si>
  <si>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</si>
  <si>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</si>
  <si>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</si>
  <si>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</si>
  <si>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</si>
  <si>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</si>
  <si>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</si>
  <si>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</si>
  <si>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</si>
  <si>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</si>
  <si>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</si>
  <si>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</si>
  <si>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</si>
  <si>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</si>
  <si>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</si>
  <si>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</si>
  <si>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</si>
  <si>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</si>
  <si>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</si>
  <si>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</si>
  <si>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</si>
  <si>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</si>
  <si>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</si>
  <si>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</si>
  <si>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</si>
  <si>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</si>
  <si>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</si>
  <si>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</si>
  <si>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</si>
  <si>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</si>
  <si>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</si>
  <si>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</si>
  <si>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</si>
  <si>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</si>
  <si>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</si>
  <si>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</si>
  <si>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</si>
  <si>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</si>
  <si>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</si>
  <si>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</si>
  <si>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</si>
  <si>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</si>
  <si>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</si>
  <si>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</si>
  <si>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</si>
  <si>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</si>
  <si>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</si>
  <si>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</si>
  <si>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</si>
  <si>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</si>
  <si>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</si>
  <si>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</si>
  <si>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</si>
  <si>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</si>
  <si>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</si>
  <si>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</si>
  <si>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</si>
  <si>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</si>
  <si>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</si>
  <si>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</si>
  <si>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</si>
  <si>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</si>
  <si>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</si>
  <si>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</si>
  <si>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</si>
  <si>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</si>
  <si>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</si>
  <si>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</si>
  <si>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</si>
  <si>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</si>
  <si>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</si>
  <si>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</si>
  <si>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</si>
  <si>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</si>
  <si>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</si>
  <si>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</si>
  <si>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</si>
  <si>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</si>
  <si>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</si>
  <si>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</si>
  <si>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</si>
  <si>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</si>
  <si>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</si>
  <si>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</si>
  <si>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</si>
  <si>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</si>
  <si>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</si>
  <si>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</si>
  <si>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</si>
  <si>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</si>
  <si>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</si>
  <si>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</si>
  <si>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</si>
  <si>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</si>
  <si>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</si>
  <si>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</si>
  <si>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</si>
  <si>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</si>
  <si>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</si>
  <si>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</si>
  <si>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</si>
  <si>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</si>
  <si>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</si>
  <si>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</si>
  <si>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</si>
  <si>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</si>
  <si>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</si>
  <si>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</si>
  <si>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</si>
  <si>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</si>
  <si>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</si>
  <si>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</si>
  <si>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</si>
  <si>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</si>
  <si>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</si>
  <si>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</si>
  <si>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</si>
  <si>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</si>
  <si>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</si>
  <si>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</si>
  <si>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</si>
  <si>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</si>
  <si>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</si>
  <si>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</si>
  <si>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</si>
  <si>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</si>
  <si>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</si>
  <si>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</si>
  <si>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</si>
  <si>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</si>
  <si>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</si>
  <si>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</si>
  <si>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</si>
  <si>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</si>
  <si>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</si>
  <si>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</si>
  <si>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</si>
  <si>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</si>
  <si>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</si>
  <si>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</si>
  <si>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</si>
  <si>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</si>
  <si>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</si>
  <si>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</si>
  <si>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</si>
  <si>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</si>
  <si>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</si>
  <si>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</si>
  <si>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</si>
  <si>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</si>
  <si>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</si>
  <si>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</si>
  <si>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</si>
  <si>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</si>
  <si>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</si>
  <si>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</si>
  <si>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</si>
  <si>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</si>
  <si>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</si>
  <si>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</si>
  <si>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</si>
  <si>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</si>
  <si>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</si>
  <si>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</si>
  <si>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</si>
  <si>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</si>
  <si>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</si>
  <si>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</si>
  <si>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</si>
  <si>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</si>
  <si>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</si>
  <si>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</si>
  <si>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</si>
  <si>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</si>
  <si>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</si>
  <si>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</si>
  <si>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</si>
  <si>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</si>
  <si>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</si>
  <si>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</si>
  <si>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</si>
  <si>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</si>
  <si>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</si>
  <si>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</si>
  <si>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</si>
  <si>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</si>
  <si>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</si>
  <si>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</si>
  <si>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</si>
  <si>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</si>
  <si>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</si>
  <si>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</si>
  <si>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</si>
  <si>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</si>
  <si>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</si>
  <si>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</si>
  <si>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</si>
  <si>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</si>
  <si>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</si>
  <si>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</si>
  <si>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</si>
  <si>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</si>
  <si>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</si>
  <si>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</si>
  <si>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</si>
  <si>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</si>
  <si>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</si>
  <si>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</si>
  <si>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</si>
  <si>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</si>
  <si>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</si>
  <si>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</si>
  <si>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</si>
  <si>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</si>
  <si>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</si>
  <si>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</si>
  <si>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</si>
  <si>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</si>
  <si>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</si>
  <si>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</si>
  <si>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</si>
  <si>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</si>
  <si>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</si>
  <si>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</si>
  <si>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</si>
  <si>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</si>
  <si>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</si>
  <si>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</si>
  <si>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</si>
  <si>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</si>
  <si>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</si>
  <si>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</si>
  <si>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</si>
  <si>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</si>
  <si>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</si>
  <si>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</si>
  <si>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</si>
  <si>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</si>
  <si>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</si>
  <si>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</si>
  <si>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</si>
  <si>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</si>
  <si>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</si>
  <si>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</si>
  <si>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</si>
  <si>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</si>
  <si>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</si>
  <si>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</si>
  <si>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</si>
  <si>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</si>
  <si>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</si>
  <si>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</si>
  <si>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</si>
  <si>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</si>
  <si>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</si>
  <si>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</si>
  <si>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</si>
  <si>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</si>
  <si>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</si>
  <si>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</si>
  <si>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</si>
  <si>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</si>
  <si>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</si>
  <si>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</si>
  <si>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</si>
  <si>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</si>
  <si>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</si>
  <si>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</si>
  <si>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</si>
  <si>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</si>
  <si>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</si>
  <si>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</si>
  <si>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</si>
  <si>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</si>
  <si>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</si>
  <si>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</si>
  <si>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</si>
  <si>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</si>
  <si>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</si>
  <si>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</si>
  <si>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</si>
  <si>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</si>
  <si>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</si>
  <si>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</si>
  <si>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</si>
  <si>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</si>
  <si>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</si>
  <si>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</si>
  <si>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</si>
  <si>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</si>
  <si>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</si>
  <si>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</si>
  <si>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</si>
  <si>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</si>
  <si>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</si>
  <si>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</si>
  <si>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</si>
  <si>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</si>
  <si>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</si>
  <si>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</si>
  <si>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</si>
  <si>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</si>
  <si>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</si>
  <si>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</si>
  <si>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</si>
  <si>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</si>
  <si>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</si>
  <si>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</si>
  <si>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</si>
  <si>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</si>
  <si>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</si>
  <si>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</si>
  <si>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</si>
  <si>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</si>
  <si>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</si>
  <si>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</si>
  <si>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</si>
  <si>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</si>
  <si>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</si>
  <si>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</si>
  <si>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</si>
  <si>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</si>
  <si>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</si>
  <si>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</si>
  <si>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</si>
  <si>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</si>
  <si>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</si>
  <si>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</si>
  <si>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</si>
  <si>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</si>
  <si>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</si>
  <si>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</si>
  <si>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</si>
  <si>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</si>
  <si>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</si>
  <si>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</si>
  <si>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</si>
  <si>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</si>
  <si>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</si>
  <si>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</si>
  <si>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</si>
  <si>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</si>
  <si>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</si>
  <si>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</si>
  <si>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</si>
  <si>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</si>
  <si>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</si>
  <si>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</si>
  <si>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</si>
  <si>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</si>
  <si>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</si>
  <si>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</si>
  <si>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</si>
  <si>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</si>
  <si>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</si>
  <si>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</si>
  <si>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</si>
  <si>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</si>
  <si>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</si>
  <si>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</si>
  <si>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</si>
  <si>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</si>
  <si>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</si>
  <si>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</si>
  <si>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</si>
  <si>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</si>
  <si>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</si>
  <si>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</si>
  <si>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</si>
  <si>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</si>
  <si>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</si>
  <si>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</si>
  <si>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</si>
  <si>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</si>
  <si>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</si>
  <si>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</si>
  <si>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</si>
  <si>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</si>
  <si>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</si>
  <si>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</si>
  <si>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</si>
  <si>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</si>
  <si>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</si>
  <si>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</si>
  <si>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</si>
  <si>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</si>
  <si>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</si>
  <si>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</si>
  <si>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</si>
  <si>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</si>
  <si>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</si>
  <si>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</si>
  <si>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</si>
  <si>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</si>
  <si>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</si>
  <si>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</si>
  <si>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</si>
  <si>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</si>
  <si>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</si>
  <si>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</si>
  <si>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</si>
  <si>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</si>
  <si>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</si>
  <si>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</si>
  <si>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</si>
  <si>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</si>
  <si>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</si>
  <si>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</si>
  <si>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</si>
  <si>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</si>
  <si>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</si>
  <si>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</si>
  <si>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</si>
  <si>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</si>
  <si>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</si>
  <si>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</si>
  <si>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</si>
  <si>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</si>
  <si>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</si>
  <si>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</si>
  <si>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</si>
  <si>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</si>
  <si>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</si>
  <si>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</si>
  <si>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</si>
  <si>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</si>
  <si>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</si>
  <si>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</si>
  <si>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</si>
  <si>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</si>
  <si>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</si>
  <si>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</si>
  <si>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</si>
  <si>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</si>
  <si>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</si>
  <si>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</si>
  <si>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</si>
  <si>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</si>
  <si>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</si>
  <si>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</si>
  <si>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</si>
  <si>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</si>
  <si>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</si>
  <si>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</si>
  <si>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</si>
  <si>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</si>
  <si>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</si>
  <si>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</si>
  <si>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</si>
  <si>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</si>
  <si>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</si>
  <si>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</si>
  <si>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</si>
  <si>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</si>
  <si>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</si>
  <si>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</si>
  <si>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</si>
  <si>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</si>
  <si>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</si>
  <si>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</si>
  <si>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</si>
  <si>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</si>
  <si>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</si>
  <si>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</si>
  <si>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</si>
  <si>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</si>
  <si>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</si>
  <si>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</si>
  <si>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</si>
  <si>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</si>
  <si>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</si>
  <si>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</si>
  <si>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</si>
  <si>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</si>
  <si>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</si>
  <si>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</si>
  <si>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</si>
  <si>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</si>
  <si>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</si>
  <si>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</si>
  <si>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</si>
  <si>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</si>
  <si>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</si>
  <si>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</si>
  <si>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</si>
  <si>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</si>
  <si>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</si>
  <si>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</si>
  <si>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</si>
  <si>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</si>
  <si>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</si>
  <si>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</si>
  <si>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</si>
  <si>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</si>
  <si>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</si>
  <si>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</si>
  <si>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</si>
  <si>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</si>
  <si>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</si>
  <si>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</si>
  <si>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</si>
  <si>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</si>
  <si>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</si>
  <si>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</si>
  <si>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</si>
  <si>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</si>
  <si>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</si>
  <si>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</si>
  <si>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</si>
  <si>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</si>
  <si>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</si>
  <si>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</si>
  <si>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</si>
  <si>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</si>
  <si>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</si>
  <si>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</si>
  <si>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</si>
  <si>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</si>
  <si>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</si>
  <si>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</si>
  <si>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</si>
  <si>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</si>
  <si>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</si>
  <si>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</si>
  <si>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</si>
  <si>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</si>
  <si>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</si>
  <si>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</si>
  <si>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</si>
  <si>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</si>
  <si>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</si>
  <si>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</si>
  <si>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</si>
  <si>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</si>
  <si>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</si>
  <si>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</si>
  <si>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</si>
  <si>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</si>
  <si>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</si>
  <si>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</si>
  <si>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</si>
  <si>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</si>
  <si>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</si>
  <si>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</si>
  <si>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</si>
  <si>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</si>
  <si>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</si>
  <si>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</si>
  <si>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</si>
  <si>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</si>
  <si>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</si>
  <si>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</si>
  <si>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</si>
  <si>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</si>
  <si>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</si>
  <si>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</si>
  <si>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</si>
  <si>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</si>
  <si>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</si>
  <si>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</si>
  <si>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</si>
  <si>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</si>
  <si>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</si>
  <si>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</si>
  <si>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</si>
  <si>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</si>
  <si>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</si>
  <si>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</si>
  <si>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</si>
  <si>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</si>
  <si>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</si>
  <si>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</si>
  <si>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</si>
  <si>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</si>
  <si>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</si>
  <si>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</si>
  <si>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</si>
  <si>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</si>
  <si>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</si>
  <si>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</si>
  <si>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</si>
  <si>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</si>
  <si>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</si>
  <si>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</si>
  <si>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</si>
  <si>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</si>
  <si>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</si>
  <si>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</si>
  <si>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</si>
  <si>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</si>
  <si>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</si>
  <si>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</si>
  <si>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</si>
  <si>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</si>
  <si>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</si>
  <si>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</si>
  <si>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</si>
  <si>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</si>
  <si>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</si>
  <si>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</si>
  <si>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</si>
  <si>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</si>
  <si>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</si>
  <si>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</si>
  <si>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</si>
  <si>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</si>
  <si>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</si>
  <si>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</si>
  <si>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</si>
  <si>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</si>
  <si>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</si>
  <si>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</si>
  <si>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</si>
  <si>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</si>
  <si>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</si>
  <si>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</si>
  <si>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</si>
  <si>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</si>
  <si>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</si>
  <si>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</si>
  <si>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</si>
  <si>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</si>
  <si>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</si>
  <si>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</si>
  <si>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</si>
  <si>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</si>
  <si>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</si>
  <si>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</si>
  <si>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</si>
  <si>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</si>
  <si>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</si>
  <si>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</si>
  <si>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</si>
  <si>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</si>
  <si>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</si>
  <si>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</si>
  <si>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</si>
  <si>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</si>
  <si>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</si>
  <si>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</si>
  <si>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</si>
  <si>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</si>
  <si>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</si>
  <si>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</si>
  <si>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</si>
  <si>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</si>
  <si>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</si>
  <si>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</si>
  <si>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</si>
  <si>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</si>
  <si>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</si>
  <si>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</si>
  <si>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</si>
  <si>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</si>
  <si>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</si>
  <si>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</si>
  <si>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</si>
  <si>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</si>
  <si>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</si>
  <si>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</si>
  <si>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</si>
  <si>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</si>
  <si>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</si>
  <si>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</si>
  <si>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</si>
  <si>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</si>
  <si>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</si>
  <si>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</si>
  <si>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</si>
  <si>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</si>
  <si>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</si>
  <si>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</si>
  <si>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</si>
  <si>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</si>
  <si>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</si>
  <si>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</si>
  <si>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</si>
  <si>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</si>
  <si>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</si>
  <si>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</si>
  <si>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</si>
  <si>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</si>
  <si>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</si>
  <si>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</si>
  <si>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</si>
  <si>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</si>
  <si>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</si>
  <si>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</si>
  <si>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</si>
  <si>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</si>
  <si>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</si>
  <si>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</si>
  <si>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</si>
  <si>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</si>
  <si>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</si>
  <si>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</si>
  <si>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</si>
  <si>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</si>
  <si>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</si>
  <si>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</si>
  <si>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</si>
  <si>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</si>
  <si>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</si>
  <si>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</si>
  <si>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</si>
  <si>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</si>
  <si>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</si>
  <si>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</si>
  <si>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</si>
  <si>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</si>
  <si>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</si>
  <si>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</si>
  <si>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</si>
  <si>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</si>
  <si>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</si>
  <si>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</si>
  <si>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</si>
  <si>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</si>
  <si>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</si>
  <si>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</si>
  <si>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</si>
  <si>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</si>
  <si>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</si>
  <si>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</si>
  <si>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</si>
  <si>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</si>
  <si>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</si>
  <si>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</si>
  <si>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</si>
  <si>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</si>
  <si>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</si>
  <si>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</si>
  <si>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</si>
  <si>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</si>
  <si>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</si>
  <si>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</si>
  <si>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</si>
  <si>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</si>
  <si>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</si>
  <si>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</si>
  <si>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</si>
  <si>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</si>
  <si>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</si>
  <si>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</si>
  <si>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</si>
  <si>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</si>
  <si>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</si>
  <si>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</si>
  <si>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</si>
  <si>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</si>
  <si>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</si>
  <si>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</si>
  <si>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</si>
  <si>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</si>
  <si>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</si>
  <si>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</si>
  <si>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</si>
  <si>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</si>
  <si>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</si>
  <si>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</si>
  <si>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</si>
  <si>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</si>
  <si>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</si>
  <si>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</si>
  <si>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</si>
  <si>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</si>
  <si>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</si>
  <si>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</si>
  <si>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</si>
  <si>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</si>
  <si>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</si>
  <si>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</si>
  <si>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</si>
  <si>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</si>
  <si>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</si>
  <si>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</si>
  <si>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</si>
  <si>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</si>
  <si>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</si>
  <si>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</si>
  <si>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</si>
  <si>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</si>
  <si>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</si>
  <si>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</si>
  <si>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</si>
  <si>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</si>
  <si>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</si>
  <si>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</si>
  <si>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</si>
  <si>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</si>
  <si>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</si>
  <si>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</si>
  <si>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</si>
  <si>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</si>
  <si>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</si>
  <si>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</si>
  <si>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</si>
  <si>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</si>
  <si>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</si>
  <si>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</si>
  <si>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</si>
  <si>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</si>
  <si>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</si>
  <si>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</si>
  <si>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</si>
  <si>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</si>
  <si>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</si>
  <si>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</si>
  <si>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</si>
  <si>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</si>
  <si>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</si>
  <si>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</si>
  <si>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</si>
  <si>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</si>
  <si>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</si>
  <si>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</si>
  <si>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</si>
  <si>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</si>
  <si>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</si>
  <si>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</si>
  <si>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</si>
  <si>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</si>
  <si>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</si>
  <si>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</si>
  <si>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</si>
  <si>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</si>
  <si>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</si>
  <si>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</si>
  <si>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</si>
  <si>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</si>
  <si>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</si>
  <si>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</si>
  <si>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</si>
  <si>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</si>
  <si>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</si>
  <si>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</si>
  <si>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</si>
  <si>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</si>
  <si>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</si>
  <si>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</si>
  <si>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</si>
  <si>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</si>
  <si>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</si>
  <si>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</si>
  <si>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</si>
  <si>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</si>
  <si>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</si>
  <si>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</si>
  <si>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</si>
  <si>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</si>
  <si>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</si>
  <si>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</si>
  <si>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</si>
  <si>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</si>
  <si>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</si>
  <si>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</si>
  <si>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</si>
  <si>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</si>
  <si>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</si>
  <si>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</si>
  <si>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</si>
  <si>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</si>
  <si>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</si>
  <si>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</si>
  <si>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</si>
  <si>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</si>
  <si>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</si>
  <si>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</si>
  <si>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</si>
  <si>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</si>
  <si>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</si>
  <si>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</si>
  <si>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</si>
  <si>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</si>
  <si>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</si>
  <si>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</si>
  <si>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</si>
  <si>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</si>
  <si>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</si>
  <si>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</si>
  <si>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</si>
  <si>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</si>
  <si>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</si>
  <si>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</si>
  <si>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</si>
  <si>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</si>
  <si>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</si>
  <si>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</si>
  <si>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</si>
  <si>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</si>
  <si>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</si>
  <si>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</si>
  <si>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</si>
  <si>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</si>
  <si>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</si>
  <si>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</si>
  <si>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</si>
  <si>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</si>
  <si>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</si>
  <si>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</si>
  <si>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</si>
  <si>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</si>
  <si>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</si>
  <si>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</si>
  <si>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</si>
  <si>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</si>
  <si>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</si>
  <si>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</si>
  <si>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</si>
  <si>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</si>
  <si>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</si>
  <si>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</si>
  <si>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</si>
  <si>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</si>
  <si>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</si>
  <si>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</si>
  <si>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</si>
  <si>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</si>
  <si>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</si>
  <si>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</si>
  <si>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</si>
  <si>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</si>
  <si>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</si>
  <si>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</si>
  <si>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</si>
  <si>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</si>
  <si>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</si>
  <si>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</si>
  <si>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</si>
  <si>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</si>
  <si>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</si>
  <si>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</si>
  <si>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</si>
  <si>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</si>
  <si>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</si>
  <si>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</si>
  <si>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</si>
  <si>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</si>
  <si>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</si>
  <si>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</si>
  <si>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</si>
  <si>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</si>
  <si>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</si>
  <si>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</si>
  <si>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</si>
  <si>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</si>
  <si>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</si>
  <si>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</si>
  <si>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</si>
  <si>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</si>
  <si>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</si>
  <si>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</si>
  <si>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</si>
  <si>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</si>
  <si>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</si>
  <si>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</si>
  <si>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</si>
  <si>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</si>
  <si>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</si>
  <si>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</si>
  <si>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</si>
  <si>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</si>
  <si>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</si>
  <si>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</si>
  <si>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</si>
  <si>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</si>
  <si>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</si>
  <si>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</si>
  <si>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</si>
  <si>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</si>
  <si>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</si>
  <si>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</si>
  <si>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</si>
  <si>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</si>
  <si>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</si>
  <si>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</si>
  <si>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</si>
  <si>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</si>
  <si>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</si>
  <si>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</si>
  <si>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</si>
  <si>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</si>
  <si>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</si>
  <si>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</si>
  <si>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</si>
  <si>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</si>
  <si>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</si>
  <si>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</si>
  <si>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</si>
  <si>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</si>
  <si>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</si>
  <si>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</si>
  <si>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</si>
  <si>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</si>
  <si>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</si>
  <si>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</si>
  <si>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</si>
  <si>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</si>
  <si>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</si>
  <si>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</si>
  <si>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</si>
  <si>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</si>
  <si>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</si>
  <si>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</si>
  <si>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</si>
  <si>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</si>
  <si>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</si>
  <si>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</si>
  <si>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</si>
  <si>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</si>
  <si>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</si>
  <si>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</si>
  <si>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</si>
  <si>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</si>
  <si>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</si>
  <si>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</si>
  <si>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</si>
  <si>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</si>
  <si>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</si>
  <si>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</si>
  <si>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</si>
  <si>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</si>
  <si>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</si>
  <si>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</si>
  <si>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</si>
  <si>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</si>
  <si>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</si>
  <si>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</si>
  <si>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</si>
  <si>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</si>
  <si>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</si>
  <si>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</si>
  <si>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</si>
  <si>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</si>
  <si>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</si>
  <si>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</si>
  <si>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</si>
  <si>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</si>
  <si>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</si>
  <si>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</si>
  <si>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</si>
  <si>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</si>
  <si>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</si>
  <si>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</si>
  <si>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</si>
  <si>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</si>
  <si>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</si>
  <si>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</si>
  <si>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</si>
  <si>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</si>
  <si>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</si>
  <si>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</si>
  <si>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</si>
  <si>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</si>
  <si>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</si>
  <si>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</si>
  <si>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</si>
  <si>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</si>
  <si>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</si>
  <si>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</si>
  <si>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</si>
  <si>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</si>
  <si>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</si>
  <si>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</si>
  <si>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</si>
  <si>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</si>
  <si>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</si>
  <si>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</si>
  <si>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</si>
  <si>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</si>
  <si>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</si>
  <si>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</si>
  <si>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</si>
  <si>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</si>
  <si>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</si>
  <si>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</si>
  <si>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</si>
  <si>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</si>
  <si>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</si>
  <si>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</si>
  <si>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</si>
  <si>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</si>
  <si>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</si>
  <si>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</si>
  <si>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</si>
  <si>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</si>
  <si>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</si>
  <si>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</si>
  <si>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</si>
  <si>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</si>
  <si>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</si>
  <si>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</si>
  <si>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</si>
  <si>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</si>
  <si>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</si>
  <si>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</si>
  <si>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</si>
  <si>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</si>
  <si>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</si>
  <si>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</si>
  <si>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</si>
  <si>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</si>
  <si>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</si>
  <si>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</si>
  <si>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</si>
  <si>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</si>
  <si>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</si>
  <si>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</si>
  <si>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</si>
  <si>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</si>
  <si>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</si>
  <si>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</si>
  <si>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</si>
  <si>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</si>
  <si>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</si>
  <si>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</si>
  <si>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</si>
  <si>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</si>
  <si>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</si>
  <si>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</si>
  <si>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</si>
  <si>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</si>
  <si>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</si>
  <si>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</si>
  <si>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</si>
  <si>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</si>
  <si>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</si>
  <si>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</si>
  <si>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</si>
  <si>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</si>
  <si>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</si>
  <si>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</si>
  <si>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</si>
  <si>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</si>
  <si>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</si>
  <si>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</si>
  <si>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</si>
  <si>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</si>
  <si>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</si>
  <si>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</si>
  <si>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</si>
  <si>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</si>
  <si>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</si>
  <si>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</si>
  <si>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</si>
  <si>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</si>
  <si>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</si>
  <si>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</si>
  <si>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</si>
  <si>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</si>
  <si>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</si>
  <si>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</si>
  <si>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</si>
  <si>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</si>
  <si>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</si>
  <si>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</si>
  <si>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</si>
  <si>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</si>
  <si>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</si>
  <si>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</si>
  <si>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</si>
  <si>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</si>
  <si>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</si>
  <si>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</si>
  <si>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</si>
  <si>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</si>
  <si>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</si>
  <si>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</si>
  <si>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</si>
  <si>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</si>
  <si>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</si>
  <si>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</si>
  <si>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</si>
  <si>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</si>
  <si>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</si>
  <si>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</si>
  <si>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</si>
  <si>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</si>
  <si>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</si>
  <si>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</si>
  <si>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</si>
  <si>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</si>
  <si>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</si>
  <si>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</si>
  <si>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</si>
  <si>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</si>
  <si>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</si>
  <si>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</si>
  <si>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</si>
  <si>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</si>
  <si>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</si>
  <si>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</si>
  <si>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</si>
  <si>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</si>
  <si>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</si>
  <si>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</si>
  <si>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</si>
  <si>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</si>
  <si>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</si>
  <si>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</si>
  <si>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</si>
  <si>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</si>
  <si>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</si>
  <si>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</si>
  <si>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</si>
  <si>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</si>
  <si>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</si>
  <si>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</si>
  <si>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</si>
  <si>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</si>
  <si>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</si>
  <si>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</si>
  <si>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</si>
  <si>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</si>
  <si>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</si>
  <si>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</si>
  <si>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</si>
  <si>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</si>
  <si>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</si>
  <si>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</si>
  <si>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</si>
  <si>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</si>
  <si>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</si>
  <si>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</si>
  <si>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</si>
  <si>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</si>
  <si>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</si>
  <si>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</si>
  <si>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</si>
  <si>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</si>
  <si>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</si>
  <si>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</si>
  <si>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</si>
  <si>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</si>
  <si>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</si>
  <si>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</si>
  <si>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</si>
  <si>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</si>
  <si>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</si>
  <si>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</si>
  <si>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</si>
  <si>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</si>
  <si>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</si>
  <si>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</si>
  <si>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</si>
  <si>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</si>
  <si>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</si>
  <si>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</si>
  <si>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</si>
  <si>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</si>
  <si>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</si>
  <si>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</si>
  <si>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</si>
  <si>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</si>
  <si>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</si>
  <si>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</si>
  <si>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</si>
  <si>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</si>
  <si>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</si>
  <si>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</si>
  <si>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</si>
  <si>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</si>
  <si>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</si>
  <si>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</si>
  <si>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</si>
  <si>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</si>
  <si>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</si>
  <si>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</si>
  <si>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</si>
  <si>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</si>
  <si>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</si>
  <si>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</si>
  <si>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</si>
  <si>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</si>
  <si>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</si>
  <si>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</si>
  <si>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</si>
  <si>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</si>
  <si>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</si>
  <si>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</si>
  <si>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</si>
  <si>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</si>
  <si>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</si>
  <si>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</si>
  <si>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</si>
  <si>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</si>
  <si>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</si>
  <si>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</si>
  <si>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</si>
  <si>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</si>
  <si>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</si>
  <si>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</si>
  <si>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</si>
  <si>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</si>
  <si>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</si>
  <si>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</si>
  <si>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</si>
  <si>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</si>
  <si>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</si>
  <si>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</si>
  <si>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</si>
  <si>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</si>
  <si>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</si>
  <si>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</si>
  <si>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</si>
  <si>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</si>
  <si>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</si>
  <si>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</si>
  <si>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</si>
  <si>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</si>
  <si>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</si>
  <si>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</si>
  <si>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</si>
  <si>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</si>
  <si>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</si>
  <si>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</si>
  <si>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</si>
  <si>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</si>
  <si>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</si>
  <si>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</si>
  <si>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</si>
  <si>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</si>
  <si>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</si>
  <si>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</si>
  <si>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</si>
  <si>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</si>
  <si>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</si>
  <si>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</si>
  <si>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</si>
  <si>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</si>
  <si>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</si>
  <si>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</si>
  <si>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</si>
  <si>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</si>
  <si>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</si>
  <si>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</si>
  <si>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</si>
  <si>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</si>
  <si>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</si>
  <si>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</si>
  <si>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</si>
  <si>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</si>
  <si>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</si>
  <si>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</si>
  <si>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</si>
  <si>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</si>
  <si>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</si>
  <si>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</si>
  <si>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</si>
  <si>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</si>
  <si>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</si>
  <si>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</si>
  <si>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</si>
  <si>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</si>
  <si>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</si>
  <si>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</si>
  <si>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</si>
  <si>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</si>
  <si>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</si>
  <si>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</si>
  <si>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</si>
  <si>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</si>
  <si>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</si>
  <si>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</si>
  <si>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</si>
  <si>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</si>
  <si>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</si>
  <si>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</si>
  <si>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</si>
  <si>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</si>
  <si>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</si>
  <si>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</si>
  <si>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</si>
  <si>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</si>
  <si>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</si>
  <si>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</si>
  <si>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</si>
  <si>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</si>
  <si>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</si>
  <si>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</si>
  <si>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</si>
  <si>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</si>
  <si>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</si>
  <si>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</si>
  <si>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</si>
  <si>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</si>
  <si>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</si>
  <si>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</si>
  <si>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</si>
  <si>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</si>
  <si>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</si>
  <si>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</si>
  <si>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</si>
  <si>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</si>
  <si>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</si>
  <si>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</si>
  <si>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</si>
  <si>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</si>
  <si>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</si>
  <si>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</si>
  <si>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</si>
  <si>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</si>
  <si>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</si>
  <si>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</si>
  <si>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</si>
  <si>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</si>
  <si>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</si>
  <si>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</si>
  <si>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</si>
  <si>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</si>
  <si>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</si>
  <si>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</si>
  <si>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</si>
  <si>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</si>
  <si>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</si>
  <si>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</si>
  <si>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</si>
  <si>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</si>
  <si>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</si>
  <si>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</si>
  <si>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</si>
  <si>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</si>
  <si>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</si>
  <si>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</si>
  <si>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</si>
  <si>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</si>
  <si>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</si>
  <si>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</si>
  <si>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</si>
  <si>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</si>
  <si>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</si>
  <si>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</si>
  <si>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</si>
  <si>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</si>
  <si>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</si>
  <si>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</si>
  <si>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</si>
  <si>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</si>
  <si>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</si>
  <si>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</si>
  <si>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</si>
  <si>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</si>
  <si>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</si>
  <si>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</si>
  <si>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</si>
  <si>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</si>
  <si>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</si>
  <si>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</si>
  <si>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</si>
  <si>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</si>
  <si>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</si>
  <si>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</si>
  <si>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</si>
  <si>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</si>
  <si>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</si>
  <si>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</si>
  <si>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</si>
  <si>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</si>
  <si>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</si>
  <si>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</si>
  <si>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</si>
  <si>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</si>
  <si>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</si>
  <si>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</si>
  <si>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</si>
  <si>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</si>
  <si>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</si>
  <si>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</si>
  <si>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</si>
  <si>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</si>
  <si>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</si>
  <si>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</si>
  <si>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</si>
  <si>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</si>
  <si>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</si>
  <si>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</si>
  <si>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</si>
  <si>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</si>
  <si>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</si>
  <si>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</si>
  <si>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</si>
  <si>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</si>
  <si>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</si>
  <si>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</si>
  <si>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</si>
  <si>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</si>
  <si>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</si>
  <si>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</si>
  <si>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</si>
  <si>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</si>
  <si>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</si>
  <si>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</si>
  <si>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</si>
  <si>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</si>
  <si>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</si>
  <si>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</si>
  <si>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</si>
  <si>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</si>
  <si>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</si>
  <si>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</si>
  <si>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</si>
  <si>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</si>
  <si>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</si>
  <si>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</si>
  <si>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</si>
  <si>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</si>
  <si>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</si>
  <si>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</si>
  <si>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</si>
  <si>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</si>
  <si>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</si>
  <si>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</si>
  <si>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</si>
  <si>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</si>
  <si>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</si>
  <si>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</si>
  <si>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</si>
  <si>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</si>
  <si>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</si>
  <si>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</si>
  <si>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</si>
  <si>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</si>
  <si>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</si>
  <si>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</si>
  <si>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</si>
  <si>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</si>
  <si>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</si>
  <si>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</si>
  <si>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</si>
  <si>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</si>
  <si>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</si>
  <si>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</si>
  <si>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</si>
  <si>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</si>
  <si>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</si>
  <si>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</si>
  <si>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</si>
  <si>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</si>
  <si>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</si>
  <si>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</si>
  <si>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</si>
  <si>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</si>
  <si>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</si>
  <si>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</si>
  <si>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</si>
  <si>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</si>
  <si>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</si>
  <si>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</si>
  <si>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</si>
  <si>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</si>
  <si>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</si>
  <si>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</si>
  <si>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</si>
  <si>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</si>
  <si>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</si>
  <si>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</si>
  <si>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</si>
  <si>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</si>
  <si>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</si>
  <si>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</si>
  <si>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</si>
  <si>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</si>
  <si>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</si>
  <si>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</si>
  <si>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</si>
  <si>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</si>
  <si>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</si>
  <si>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</si>
  <si>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</si>
  <si>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</si>
  <si>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</si>
  <si>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</si>
  <si>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</si>
  <si>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</si>
  <si>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</si>
  <si>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</si>
  <si>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</si>
  <si>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</si>
  <si>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</si>
  <si>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</si>
  <si>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</si>
  <si>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</si>
  <si>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</si>
  <si>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</si>
  <si>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</si>
  <si>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</si>
  <si>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</si>
  <si>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</si>
  <si>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</si>
  <si>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</si>
  <si>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</si>
  <si>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</si>
  <si>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</si>
  <si>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</si>
  <si>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</si>
  <si>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</si>
  <si>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</si>
  <si>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</si>
  <si>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</si>
  <si>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</si>
  <si>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</si>
  <si>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</si>
  <si>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</si>
  <si>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</si>
  <si>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</si>
  <si>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</si>
  <si>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</si>
  <si>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</si>
  <si>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</si>
  <si>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</si>
  <si>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</si>
  <si>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</si>
  <si>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</si>
  <si>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</si>
  <si>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</si>
  <si>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</si>
  <si>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</si>
  <si>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</si>
  <si>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</si>
  <si>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</si>
  <si>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</si>
  <si>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</si>
  <si>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</si>
  <si>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</si>
  <si>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</si>
  <si>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</si>
  <si>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</si>
  <si>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</si>
  <si>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</si>
  <si>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</si>
  <si>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</si>
  <si>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</si>
  <si>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</si>
  <si>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</si>
  <si>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</si>
  <si>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</si>
  <si>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</si>
  <si>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</si>
  <si>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</si>
  <si>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</si>
  <si>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</si>
  <si>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</si>
  <si>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</si>
  <si>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</si>
  <si>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</si>
  <si>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</si>
  <si>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</si>
  <si>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</si>
  <si>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</si>
  <si>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</si>
  <si>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</si>
  <si>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</si>
  <si>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</si>
  <si>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</si>
  <si>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</si>
  <si>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</si>
  <si>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</si>
  <si>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</si>
  <si>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</si>
  <si>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</si>
  <si>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</si>
  <si>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</si>
  <si>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</si>
  <si>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</si>
  <si>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</si>
  <si>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</si>
  <si>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</si>
  <si>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</si>
  <si>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</si>
  <si>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</si>
  <si>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</si>
  <si>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</si>
  <si>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</si>
  <si>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</si>
  <si>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</si>
  <si>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</si>
  <si>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</si>
  <si>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</si>
  <si>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</si>
  <si>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</si>
  <si>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</si>
  <si>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</si>
  <si>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</si>
  <si>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</si>
  <si>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</si>
  <si>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</si>
  <si>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</si>
  <si>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</si>
  <si>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</si>
  <si>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</si>
  <si>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</si>
  <si>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</si>
  <si>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</si>
  <si>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</si>
  <si>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</si>
  <si>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</si>
  <si>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</si>
  <si>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</si>
  <si>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</si>
  <si>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</si>
  <si>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</si>
  <si>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</si>
  <si>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</si>
  <si>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</si>
  <si>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</si>
  <si>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</si>
  <si>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</si>
  <si>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</si>
  <si>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</si>
  <si>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</si>
  <si>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</si>
  <si>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</si>
  <si>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</si>
  <si>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</si>
  <si>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</si>
  <si>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</si>
  <si>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</si>
  <si>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</si>
  <si>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</si>
  <si>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</si>
  <si>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</si>
  <si>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</si>
  <si>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</si>
  <si>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</si>
  <si>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</si>
  <si>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</si>
  <si>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</si>
  <si>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</si>
  <si>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</si>
  <si>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</si>
  <si>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</si>
  <si>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</si>
  <si>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</si>
  <si>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</si>
  <si>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</si>
  <si>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</si>
  <si>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</si>
  <si>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</si>
  <si>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</si>
  <si>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</si>
  <si>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</si>
  <si>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</si>
  <si>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</si>
  <si>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</si>
  <si>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</si>
  <si>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</si>
  <si>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</si>
  <si>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</si>
  <si>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</si>
  <si>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</si>
  <si>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</si>
  <si>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</si>
  <si>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</si>
  <si>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</si>
  <si>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</si>
  <si>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</si>
  <si>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</si>
  <si>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</si>
  <si>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</si>
  <si>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</si>
  <si>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</si>
  <si>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</si>
  <si>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</si>
  <si>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</si>
  <si>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</si>
  <si>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</si>
  <si>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</si>
  <si>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</si>
  <si>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</si>
  <si>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</si>
  <si>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</si>
  <si>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</si>
  <si>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</si>
  <si>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</si>
  <si>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</si>
  <si>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</si>
  <si>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</si>
  <si>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</si>
  <si>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</si>
  <si>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</si>
  <si>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</si>
  <si>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</si>
  <si>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</si>
  <si>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</si>
  <si>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</si>
  <si>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</si>
  <si>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</si>
  <si>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</si>
  <si>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</si>
  <si>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</si>
  <si>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</si>
  <si>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</si>
  <si>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</si>
  <si>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</si>
  <si>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</si>
  <si>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</si>
  <si>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</si>
  <si>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</si>
  <si>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</si>
  <si>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</si>
  <si>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</si>
  <si>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</si>
  <si>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</si>
  <si>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</si>
  <si>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</si>
  <si>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</si>
  <si>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</si>
  <si>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</si>
  <si>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</si>
  <si>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</si>
  <si>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</si>
  <si>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</si>
  <si>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</si>
  <si>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</si>
  <si>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</si>
  <si>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</si>
  <si>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</si>
  <si>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</si>
  <si>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</si>
  <si>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</si>
  <si>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</si>
  <si>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</si>
  <si>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</si>
  <si>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</si>
  <si>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</si>
  <si>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</si>
  <si>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</si>
  <si>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</si>
  <si>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</si>
  <si>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</si>
  <si>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</si>
  <si>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</si>
  <si>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</si>
  <si>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</si>
  <si>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</si>
  <si>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</si>
  <si>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</si>
  <si>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</si>
  <si>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</si>
  <si>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</si>
  <si>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</si>
  <si>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</si>
  <si>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</si>
  <si>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</si>
  <si>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</si>
  <si>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</si>
  <si>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</si>
  <si>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</si>
  <si>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</si>
  <si>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</si>
  <si>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</si>
  <si>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</si>
  <si>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</si>
  <si>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</si>
  <si>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</si>
  <si>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</si>
  <si>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</si>
  <si>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</si>
  <si>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</si>
  <si>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</si>
  <si>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</si>
  <si>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</si>
  <si>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</si>
  <si>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</si>
  <si>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</si>
  <si>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</si>
  <si>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</si>
  <si>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</si>
  <si>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</si>
  <si>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</si>
  <si>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</si>
  <si>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</si>
  <si>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</si>
  <si>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</si>
  <si>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</si>
  <si>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</si>
  <si>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</si>
  <si>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</si>
  <si>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</si>
  <si>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</si>
  <si>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</si>
  <si>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</si>
  <si>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</si>
  <si>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</si>
  <si>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</si>
  <si>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</si>
  <si>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</si>
  <si>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</si>
  <si>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</si>
  <si>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</si>
  <si>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</si>
  <si>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</si>
  <si>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</si>
  <si>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</si>
  <si>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</si>
  <si>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</si>
  <si>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</si>
  <si>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</si>
  <si>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</si>
  <si>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</si>
  <si>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</si>
  <si>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</si>
  <si>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</si>
  <si>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</si>
  <si>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</si>
  <si>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</si>
  <si>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</si>
  <si>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</si>
  <si>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</si>
  <si>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</si>
  <si>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</si>
  <si>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</si>
  <si>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</si>
  <si>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</si>
  <si>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</si>
  <si>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</si>
  <si>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</si>
  <si>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</si>
  <si>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</si>
  <si>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</si>
  <si>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</si>
  <si>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</si>
  <si>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</si>
  <si>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</si>
  <si>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</si>
  <si>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</si>
  <si>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</si>
  <si>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</si>
  <si>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</si>
  <si>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</si>
  <si>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</si>
  <si>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</si>
  <si>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</si>
  <si>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</si>
  <si>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</si>
  <si>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</si>
  <si>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</si>
  <si>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</si>
  <si>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</si>
  <si>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</si>
  <si>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</si>
  <si>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</si>
  <si>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</si>
  <si>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</si>
  <si>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</si>
  <si>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</si>
  <si>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</si>
  <si>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</si>
  <si>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</si>
  <si>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</si>
  <si>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</si>
  <si>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</si>
  <si>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</si>
  <si>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</si>
  <si>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</si>
  <si>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</si>
  <si>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</si>
  <si>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</si>
  <si>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</si>
  <si>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</si>
  <si>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</si>
  <si>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</si>
  <si>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</si>
  <si>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</si>
  <si>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</si>
  <si>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</si>
  <si>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</si>
  <si>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</si>
  <si>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</si>
  <si>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</si>
  <si>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</si>
  <si>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</si>
  <si>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</si>
  <si>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</si>
  <si>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</si>
  <si>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</si>
  <si>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</si>
  <si>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</si>
  <si>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</si>
  <si>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</si>
  <si>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</si>
  <si>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</si>
  <si>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</si>
  <si>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</si>
  <si>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</si>
  <si>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</si>
  <si>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</si>
  <si>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</si>
  <si>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</si>
  <si>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</si>
  <si>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</si>
  <si>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</si>
  <si>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</si>
  <si>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</si>
  <si>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</si>
  <si>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</si>
  <si>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</si>
  <si>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</si>
  <si>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</si>
  <si>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</si>
  <si>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</si>
  <si>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</si>
  <si>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</si>
  <si>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</si>
  <si>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</si>
  <si>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</si>
  <si>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</si>
  <si>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</si>
  <si>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</si>
  <si>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</si>
  <si>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</si>
  <si>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</si>
  <si>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</si>
  <si>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</si>
  <si>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</si>
  <si>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</si>
  <si>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</si>
  <si>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</si>
  <si>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</si>
  <si>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</si>
  <si>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</si>
  <si>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</si>
  <si>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</si>
  <si>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</si>
  <si>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</si>
  <si>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</si>
  <si>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</si>
  <si>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</si>
  <si>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</si>
  <si>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</si>
  <si>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</si>
  <si>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</si>
  <si>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</si>
  <si>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</si>
  <si>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</si>
  <si>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</si>
  <si>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</si>
  <si>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</si>
  <si>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</si>
  <si>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</si>
  <si>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</si>
  <si>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</si>
  <si>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</si>
  <si>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</si>
  <si>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</si>
  <si>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</si>
  <si>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</si>
  <si>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</si>
  <si>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</si>
  <si>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</si>
  <si>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</si>
  <si>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</si>
  <si>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</si>
  <si>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</si>
  <si>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</si>
  <si>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</si>
  <si>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</si>
  <si>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</si>
  <si>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</si>
  <si>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</si>
  <si>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</si>
  <si>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</si>
  <si>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</si>
  <si>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</si>
  <si>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</si>
  <si>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</si>
  <si>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</si>
  <si>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</si>
  <si>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</si>
  <si>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</si>
  <si>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</si>
  <si>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</si>
  <si>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</si>
  <si>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</si>
  <si>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</si>
  <si>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</si>
  <si>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</si>
  <si>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</si>
  <si>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</si>
  <si>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</si>
  <si>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</si>
  <si>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</si>
  <si>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</si>
  <si>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</si>
  <si>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</si>
  <si>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</si>
  <si>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</si>
  <si>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</si>
  <si>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</si>
  <si>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</si>
  <si>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</si>
  <si>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</si>
  <si>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</si>
  <si>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</si>
  <si>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</si>
  <si>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</si>
  <si>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</si>
  <si>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</si>
  <si>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</si>
  <si>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</si>
  <si>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</si>
  <si>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</si>
  <si>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</si>
  <si>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</si>
  <si>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</si>
  <si>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</si>
  <si>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</si>
  <si>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</si>
  <si>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</si>
  <si>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</si>
  <si>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</si>
  <si>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</si>
  <si>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</si>
  <si>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</si>
  <si>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</si>
  <si>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</si>
  <si>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</si>
  <si>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</si>
  <si>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</si>
  <si>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</si>
  <si>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</si>
  <si>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</si>
  <si>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</si>
  <si>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</si>
  <si>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</si>
  <si>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</si>
  <si>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</si>
  <si>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</si>
  <si>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</si>
  <si>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</si>
  <si>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</si>
  <si>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</si>
  <si>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</si>
  <si>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</si>
  <si>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</si>
  <si>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</si>
  <si>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</si>
  <si>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</si>
  <si>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</si>
  <si>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</si>
  <si>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</si>
  <si>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</si>
  <si>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</si>
  <si>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</si>
  <si>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</si>
  <si>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</si>
  <si>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</si>
  <si>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</si>
  <si>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</si>
  <si>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</si>
  <si>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</si>
  <si>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</si>
  <si>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</si>
  <si>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</si>
  <si>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</si>
  <si>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</si>
  <si>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</si>
  <si>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</si>
  <si>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</si>
  <si>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</si>
  <si>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</si>
  <si>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</si>
  <si>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</si>
  <si>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</si>
  <si>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</si>
  <si>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</si>
  <si>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</si>
  <si>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</si>
  <si>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</si>
  <si>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</si>
  <si>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</si>
  <si>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</si>
  <si>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</si>
  <si>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</si>
  <si>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</si>
  <si>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</si>
  <si>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</si>
  <si>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</si>
  <si>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</si>
  <si>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</si>
  <si>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</si>
  <si>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</si>
  <si>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</si>
  <si>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</si>
  <si>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</si>
  <si>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</si>
  <si>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</si>
  <si>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</si>
  <si>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</si>
  <si>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</si>
  <si>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</si>
  <si>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</si>
  <si>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</si>
  <si>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</si>
  <si>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</si>
  <si>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</si>
  <si>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</si>
  <si>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</si>
  <si>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</si>
  <si>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</si>
  <si>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</si>
  <si>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</si>
  <si>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</si>
  <si>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</si>
  <si>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</si>
  <si>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</si>
  <si>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</si>
  <si>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</si>
  <si>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</si>
  <si>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</si>
  <si>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</si>
  <si>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</si>
  <si>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</si>
  <si>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</si>
  <si>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</si>
  <si>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</si>
  <si>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</si>
  <si>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</si>
  <si>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</si>
  <si>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</si>
  <si>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</si>
  <si>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</si>
  <si>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</si>
  <si>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</si>
  <si>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</si>
  <si>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</si>
  <si>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</si>
  <si>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</si>
  <si>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</si>
  <si>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</si>
  <si>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</si>
  <si>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</si>
  <si>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</si>
  <si>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</si>
  <si>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</si>
  <si>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</si>
  <si>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</si>
  <si>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</si>
  <si>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</si>
  <si>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</si>
  <si>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</si>
  <si>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</si>
  <si>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</si>
  <si>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</si>
  <si>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</si>
  <si>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</si>
  <si>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</si>
  <si>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</si>
  <si>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</si>
  <si>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</si>
  <si>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</si>
  <si>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</si>
  <si>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</si>
  <si>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</si>
  <si>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</si>
  <si>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</si>
  <si>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</si>
  <si>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</si>
  <si>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</si>
  <si>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</si>
  <si>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</si>
  <si>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</si>
  <si>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</si>
  <si>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</si>
  <si>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</si>
  <si>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</si>
  <si>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</si>
  <si>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</si>
  <si>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</si>
  <si>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</si>
  <si>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</si>
  <si>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</si>
  <si>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</si>
  <si>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</si>
  <si>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</si>
  <si>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</si>
  <si>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</si>
  <si>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</si>
  <si>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</si>
  <si>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</si>
  <si>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</si>
  <si>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</si>
  <si>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</si>
  <si>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</si>
  <si>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</si>
  <si>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</si>
  <si>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</si>
  <si>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</si>
  <si>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</si>
  <si>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</si>
  <si>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</si>
  <si>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</si>
  <si>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</si>
  <si>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</si>
  <si>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</si>
  <si>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</si>
  <si>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</si>
  <si>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</si>
  <si>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</si>
  <si>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</si>
  <si>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</si>
  <si>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</si>
  <si>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</si>
  <si>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</si>
  <si>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</si>
  <si>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</si>
  <si>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</si>
  <si>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</si>
  <si>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</si>
  <si>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</si>
  <si>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</si>
  <si>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</si>
  <si>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</si>
  <si>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</si>
  <si>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</si>
  <si>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</si>
  <si>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</si>
  <si>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</si>
  <si>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</si>
  <si>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</si>
  <si>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</si>
  <si>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</si>
  <si>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</si>
  <si>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</si>
  <si>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</si>
  <si>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</si>
  <si>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</si>
  <si>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</si>
  <si>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</si>
  <si>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</si>
  <si>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</si>
  <si>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</si>
  <si>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</si>
  <si>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</si>
  <si>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</si>
  <si>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</si>
  <si>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</si>
  <si>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</si>
  <si>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</si>
  <si>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</si>
  <si>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</si>
  <si>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</si>
  <si>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</si>
  <si>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</si>
  <si>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</si>
  <si>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</si>
  <si>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</si>
  <si>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</si>
  <si>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</si>
  <si>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</si>
  <si>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</si>
  <si>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</si>
  <si>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</si>
  <si>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</si>
  <si>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</si>
  <si>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</si>
  <si>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</si>
  <si>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</si>
  <si>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</si>
  <si>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</si>
  <si>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</si>
  <si>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</si>
  <si>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</si>
  <si>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</si>
  <si>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</si>
  <si>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</si>
  <si>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</si>
  <si>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</si>
  <si>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</si>
  <si>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</si>
  <si>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</si>
  <si>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</si>
  <si>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</si>
  <si>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</si>
  <si>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</si>
  <si>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</si>
  <si>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</si>
  <si>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</si>
  <si>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</si>
  <si>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</si>
  <si>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</si>
  <si>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</si>
  <si>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</si>
  <si>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</si>
  <si>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</si>
  <si>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</si>
  <si>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</si>
  <si>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</si>
  <si>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</si>
  <si>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</si>
  <si>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</si>
  <si>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</si>
  <si>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</si>
  <si>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</si>
  <si>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</si>
  <si>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</si>
  <si>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</si>
  <si>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</si>
  <si>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</si>
  <si>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</si>
  <si>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</si>
  <si>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</si>
  <si>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</si>
  <si>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</si>
  <si>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</si>
  <si>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</si>
  <si>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</si>
  <si>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</si>
  <si>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</si>
  <si>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</si>
  <si>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</si>
  <si>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</si>
  <si>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</si>
  <si>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</si>
  <si>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</si>
  <si>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</si>
  <si>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</si>
  <si>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</si>
  <si>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</si>
  <si>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</si>
  <si>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</si>
  <si>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</si>
  <si>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</si>
  <si>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</si>
  <si>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</si>
  <si>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</si>
  <si>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</si>
  <si>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</si>
  <si>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</si>
  <si>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</si>
  <si>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</si>
  <si>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</si>
  <si>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</si>
  <si>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</si>
  <si>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</si>
  <si>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</si>
  <si>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</si>
  <si>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</si>
  <si>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</si>
  <si>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</si>
  <si>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</si>
  <si>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</si>
  <si>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</si>
  <si>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</si>
  <si>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</si>
  <si>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</si>
  <si>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</si>
  <si>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</si>
  <si>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</si>
  <si>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</si>
  <si>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</si>
  <si>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</si>
  <si>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</si>
  <si>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</si>
  <si>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</si>
  <si>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</si>
  <si>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</si>
  <si>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</si>
  <si>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</si>
  <si>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</si>
  <si>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</si>
  <si>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</si>
  <si>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</si>
  <si>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</si>
  <si>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</si>
  <si>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</si>
  <si>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</si>
  <si>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</si>
  <si>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</si>
  <si>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</si>
  <si>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</si>
  <si>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</si>
  <si>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</si>
  <si>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</si>
  <si>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</si>
  <si>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</si>
  <si>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</si>
  <si>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</si>
  <si>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</si>
  <si>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</si>
  <si>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</si>
  <si>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</si>
  <si>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</si>
  <si>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</si>
  <si>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</si>
  <si>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</si>
  <si>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</si>
  <si>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</si>
  <si>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</si>
  <si>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</si>
  <si>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</si>
  <si>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</si>
  <si>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</si>
  <si>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</si>
  <si>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</si>
  <si>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</si>
  <si>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</si>
  <si>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</si>
  <si>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</si>
  <si>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</si>
  <si>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</si>
  <si>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</si>
  <si>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</si>
  <si>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</si>
  <si>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</si>
  <si>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</si>
  <si>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</si>
  <si>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</si>
  <si>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</si>
  <si>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</si>
  <si>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</si>
  <si>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</si>
  <si>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</si>
  <si>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</si>
  <si>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</si>
  <si>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</si>
  <si>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</si>
  <si>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</si>
  <si>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</si>
  <si>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</si>
  <si>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</si>
  <si>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</si>
  <si>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</si>
  <si>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</si>
  <si>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</si>
  <si>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</si>
  <si>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</si>
  <si>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</si>
  <si>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</si>
  <si>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</si>
  <si>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</si>
  <si>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</si>
  <si>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</si>
  <si>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</si>
  <si>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</si>
  <si>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</si>
  <si>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</si>
  <si>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</si>
  <si>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</si>
  <si>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</si>
  <si>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</si>
  <si>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</si>
  <si>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</si>
  <si>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</si>
  <si>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</si>
  <si>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</si>
  <si>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</si>
  <si>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</si>
  <si>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</si>
  <si>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</si>
  <si>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</si>
  <si>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</si>
  <si>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</si>
  <si>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</si>
  <si>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</si>
  <si>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</si>
  <si>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</si>
  <si>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</si>
  <si>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</si>
  <si>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</si>
  <si>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</si>
  <si>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</si>
  <si>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</si>
  <si>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</si>
  <si>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</si>
  <si>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</si>
  <si>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</si>
  <si>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</si>
  <si>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</si>
  <si>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</si>
  <si>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</si>
  <si>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</si>
  <si>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</si>
  <si>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</si>
  <si>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</si>
  <si>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</si>
  <si>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</si>
  <si>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</si>
  <si>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</si>
  <si>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</si>
  <si>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</si>
  <si>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</si>
  <si>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</si>
  <si>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</si>
  <si>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</si>
  <si>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</si>
  <si>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</si>
  <si>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</si>
  <si>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</si>
  <si>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</si>
  <si>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</si>
  <si>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</si>
  <si>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</si>
  <si>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</si>
  <si>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</si>
  <si>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</si>
  <si>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</si>
  <si>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</si>
  <si>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</si>
  <si>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</si>
  <si>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</si>
  <si>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</si>
  <si>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</si>
  <si>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</si>
  <si>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</si>
  <si>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</si>
  <si>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</si>
  <si>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</si>
  <si>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</si>
  <si>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</si>
  <si>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</si>
  <si>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</si>
  <si>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</si>
  <si>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</si>
  <si>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</si>
  <si>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</si>
  <si>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</si>
  <si>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</si>
  <si>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</si>
  <si>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</si>
  <si>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</si>
  <si>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</si>
  <si>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</si>
  <si>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</si>
  <si>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</si>
  <si>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</si>
  <si>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</si>
  <si>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</si>
  <si>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</si>
  <si>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</si>
  <si>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</si>
  <si>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</si>
  <si>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</si>
  <si>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</si>
  <si>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</si>
  <si>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</si>
  <si>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</si>
  <si>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</si>
  <si>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</si>
  <si>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</si>
  <si>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</si>
  <si>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</si>
  <si>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</si>
  <si>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</si>
  <si>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</si>
  <si>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</si>
  <si>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</si>
  <si>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</si>
  <si>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</si>
  <si>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</si>
  <si>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</si>
  <si>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</si>
  <si>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</si>
  <si>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</si>
  <si>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</si>
  <si>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</si>
  <si>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</si>
  <si>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</si>
  <si>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</si>
  <si>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</si>
  <si>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</si>
  <si>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</si>
  <si>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</si>
  <si>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</si>
  <si>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</si>
  <si>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</si>
  <si>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</si>
  <si>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</si>
  <si>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</si>
  <si>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</si>
  <si>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</si>
  <si>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</si>
  <si>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</si>
  <si>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</si>
  <si>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</si>
  <si>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</si>
  <si>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</si>
  <si>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</si>
  <si>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</si>
  <si>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</si>
  <si>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</si>
  <si>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</si>
  <si>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</si>
  <si>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</si>
  <si>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</si>
  <si>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</si>
  <si>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</si>
  <si>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</si>
  <si>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</si>
  <si>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</si>
  <si>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</si>
  <si>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</si>
  <si>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</si>
  <si>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</si>
  <si>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</si>
  <si>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</si>
  <si>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</si>
  <si>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</si>
  <si>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</si>
  <si>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</si>
  <si>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</si>
  <si>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</si>
  <si>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</si>
  <si>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</si>
  <si>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</si>
  <si>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</si>
  <si>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</si>
  <si>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</si>
  <si>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</si>
  <si>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</si>
  <si>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</si>
  <si>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</si>
  <si>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</si>
  <si>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</si>
  <si>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</si>
  <si>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</si>
  <si>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</si>
  <si>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</si>
  <si>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</si>
  <si>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</si>
  <si>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</si>
  <si>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</si>
  <si>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</si>
  <si>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</si>
  <si>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</si>
  <si>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</si>
  <si>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</si>
  <si>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</si>
  <si>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</si>
  <si>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</si>
  <si>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</si>
  <si>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</si>
  <si>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</si>
  <si>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</si>
  <si>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</si>
  <si>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</si>
  <si>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</si>
  <si>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</si>
  <si>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</si>
  <si>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</si>
  <si>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</si>
  <si>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</si>
  <si>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</si>
  <si>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</si>
  <si>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</si>
  <si>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</si>
  <si>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</si>
  <si>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</si>
  <si>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</si>
  <si>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</si>
  <si>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</si>
  <si>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</si>
  <si>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</si>
  <si>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</si>
  <si>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</si>
  <si>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</si>
  <si>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</si>
  <si>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</si>
  <si>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</si>
  <si>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</si>
  <si>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</si>
  <si>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</si>
  <si>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</si>
  <si>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</si>
  <si>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</si>
  <si>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</si>
  <si>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</si>
  <si>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</si>
  <si>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</si>
  <si>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</si>
  <si>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</si>
  <si>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</si>
  <si>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</si>
  <si>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</si>
  <si>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</si>
  <si>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</si>
  <si>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</si>
  <si>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</si>
  <si>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</si>
  <si>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</si>
  <si>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</si>
  <si>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</si>
  <si>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</si>
  <si>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</si>
  <si>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</si>
  <si>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</si>
  <si>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</si>
  <si>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</si>
  <si>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</si>
  <si>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</si>
  <si>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</si>
  <si>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</si>
  <si>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</si>
  <si>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</si>
  <si>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</si>
  <si>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</si>
  <si>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</si>
  <si>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</si>
  <si>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</si>
  <si>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</si>
  <si>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</si>
  <si>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</si>
  <si>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</si>
  <si>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</si>
  <si>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</si>
  <si>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</si>
  <si>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</si>
  <si>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</si>
  <si>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</si>
  <si>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</si>
  <si>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</si>
  <si>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</si>
  <si>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</si>
  <si>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</si>
  <si>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</si>
  <si>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</si>
  <si>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</si>
  <si>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</si>
  <si>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</si>
  <si>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</si>
  <si>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</si>
  <si>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</si>
  <si>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</si>
  <si>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</si>
  <si>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</si>
  <si>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</si>
  <si>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</si>
  <si>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</si>
  <si>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</si>
  <si>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</si>
  <si>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</si>
  <si>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</si>
  <si>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</si>
  <si>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</si>
  <si>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</si>
  <si>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</si>
  <si>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</si>
  <si>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</si>
  <si>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</si>
  <si>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</si>
  <si>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</si>
  <si>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</si>
  <si>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</si>
  <si>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</si>
  <si>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</si>
  <si>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</si>
  <si>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</si>
  <si>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</si>
  <si>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</si>
  <si>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</si>
  <si>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</si>
  <si>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</si>
  <si>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</si>
  <si>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</si>
  <si>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</si>
  <si>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</si>
  <si>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</si>
  <si>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</si>
  <si>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</si>
  <si>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</si>
  <si>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</si>
  <si>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</si>
  <si>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</si>
  <si>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</si>
  <si>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</si>
  <si>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</si>
  <si>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</si>
  <si>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</si>
  <si>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</si>
  <si>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</si>
  <si>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</si>
  <si>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</si>
  <si>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</si>
  <si>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</si>
  <si>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</si>
  <si>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</si>
  <si>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</si>
  <si>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</si>
  <si>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</si>
  <si>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</si>
  <si>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</si>
  <si>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</si>
  <si>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</si>
  <si>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</si>
  <si>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</si>
  <si>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</si>
  <si>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</si>
  <si>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</si>
  <si>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</si>
  <si>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</si>
  <si>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</si>
  <si>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</si>
  <si>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</si>
  <si>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</si>
  <si>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</si>
  <si>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</si>
  <si>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</si>
  <si>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</si>
  <si>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</si>
  <si>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</si>
  <si>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</si>
  <si>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</si>
  <si>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</si>
  <si>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</si>
  <si>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</si>
  <si>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</si>
  <si>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</si>
  <si>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</si>
  <si>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</si>
  <si>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</si>
  <si>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</si>
  <si>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</si>
  <si>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</si>
  <si>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</si>
  <si>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</si>
  <si>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</si>
  <si>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</si>
  <si>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</si>
  <si>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</si>
  <si>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</si>
  <si>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</si>
  <si>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</si>
  <si>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</si>
  <si>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</si>
  <si>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</si>
  <si>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</si>
  <si>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</si>
  <si>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</si>
  <si>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</si>
  <si>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</si>
  <si>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</si>
  <si>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</si>
  <si>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</si>
  <si>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</si>
  <si>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</si>
  <si>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</si>
  <si>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</si>
  <si>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</si>
  <si>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</si>
  <si>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</si>
  <si>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</si>
  <si>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</si>
  <si>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</si>
  <si>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</si>
  <si>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</si>
  <si>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</si>
  <si>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</si>
  <si>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</si>
  <si>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</si>
  <si>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</si>
  <si>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</si>
  <si>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</si>
  <si>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</si>
  <si>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</si>
  <si>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</si>
  <si>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</si>
  <si>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</si>
  <si>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</si>
  <si>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</si>
  <si>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</si>
  <si>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</si>
  <si>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</si>
  <si>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</si>
  <si>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</si>
  <si>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</si>
  <si>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</si>
  <si>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</si>
  <si>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</si>
  <si>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</si>
  <si>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</si>
  <si>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</si>
  <si>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</si>
  <si>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</si>
  <si>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</si>
  <si>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</si>
  <si>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</si>
  <si>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</si>
  <si>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</si>
  <si>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</si>
  <si>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</si>
  <si>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</si>
  <si>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</si>
  <si>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</si>
  <si>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</si>
  <si>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</si>
  <si>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</si>
  <si>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</si>
  <si>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</si>
  <si>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</si>
  <si>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</si>
  <si>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</si>
  <si>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</si>
  <si>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</si>
  <si>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</si>
  <si>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</si>
  <si>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</si>
  <si>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</si>
  <si>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</si>
  <si>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</si>
  <si>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</si>
  <si>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</si>
  <si>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</si>
  <si>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</si>
  <si>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</si>
  <si>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</si>
  <si>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</si>
  <si>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</si>
  <si>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</si>
  <si>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</si>
  <si>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</si>
  <si>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</si>
  <si>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</si>
  <si>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</si>
  <si>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</si>
  <si>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</si>
  <si>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</si>
  <si>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</si>
  <si>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</si>
  <si>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</si>
  <si>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</si>
  <si>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</si>
  <si>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</si>
  <si>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</si>
  <si>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</si>
  <si>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</si>
  <si>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</si>
  <si>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</si>
  <si>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</si>
  <si>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</si>
  <si>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</si>
  <si>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</si>
  <si>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</si>
  <si>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</si>
  <si>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</si>
  <si>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</si>
  <si>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</si>
  <si>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</si>
  <si>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</si>
  <si>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</si>
  <si>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</si>
  <si>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</si>
  <si>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</si>
  <si>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</si>
  <si>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</si>
  <si>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</si>
  <si>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</si>
  <si>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</si>
  <si>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</si>
  <si>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</si>
  <si>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</si>
  <si>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</si>
  <si>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</si>
  <si>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</si>
  <si>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</si>
  <si>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</si>
  <si>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</si>
  <si>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</si>
  <si>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</si>
  <si>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</si>
  <si>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</si>
  <si>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</si>
  <si>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</si>
  <si>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</si>
  <si>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</si>
  <si>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</si>
  <si>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</si>
  <si>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</si>
  <si>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</si>
  <si>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</si>
  <si>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</si>
  <si>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</si>
  <si>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</si>
  <si>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</si>
  <si>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</si>
  <si>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</si>
  <si>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</si>
  <si>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</si>
  <si>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</si>
  <si>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</si>
  <si>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</si>
  <si>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</si>
  <si>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</si>
  <si>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</si>
  <si>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</si>
  <si>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</si>
  <si>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</si>
  <si>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</si>
  <si>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</si>
  <si>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</si>
  <si>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</si>
  <si>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</si>
  <si>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</si>
  <si>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</si>
  <si>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</si>
  <si>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</si>
  <si>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</si>
  <si>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</si>
  <si>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</si>
  <si>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</si>
  <si>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</si>
  <si>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</si>
  <si>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</si>
  <si>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</si>
  <si>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</si>
  <si>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</si>
  <si>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</si>
  <si>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</si>
  <si>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</si>
  <si>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</si>
  <si>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</si>
  <si>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</si>
  <si>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</si>
  <si>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</si>
  <si>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</si>
  <si>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</si>
  <si>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</si>
  <si>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</si>
  <si>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</si>
  <si>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</si>
  <si>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</si>
  <si>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</si>
  <si>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</si>
  <si>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</si>
  <si>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</si>
  <si>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</si>
  <si>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</si>
  <si>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</si>
  <si>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</si>
  <si>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</si>
  <si>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</si>
  <si>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</si>
  <si>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</si>
  <si>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</si>
  <si>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</si>
  <si>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</si>
  <si>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</si>
  <si>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</si>
  <si>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</si>
  <si>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</si>
  <si>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</si>
  <si>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</si>
  <si>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</si>
  <si>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</si>
  <si>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</si>
  <si>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</si>
  <si>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</si>
  <si>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</si>
  <si>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</si>
  <si>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</si>
  <si>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</si>
  <si>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</si>
  <si>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</si>
  <si>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</si>
  <si>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</si>
  <si>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</si>
  <si>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</si>
  <si>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</si>
  <si>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</si>
  <si>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</si>
  <si>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</si>
  <si>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</si>
  <si>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</si>
  <si>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</si>
  <si>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</si>
  <si>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</si>
  <si>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</si>
  <si>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</si>
  <si>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</si>
  <si>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</si>
  <si>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</si>
  <si>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</si>
  <si>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</si>
  <si>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</si>
  <si>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</si>
  <si>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</si>
  <si>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</si>
  <si>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</si>
  <si>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</si>
  <si>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</si>
  <si>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</si>
  <si>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</si>
  <si>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</si>
  <si>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</si>
  <si>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</si>
  <si>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</si>
  <si>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</si>
  <si>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</si>
  <si>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</si>
  <si>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</si>
  <si>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</si>
  <si>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</si>
  <si>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</si>
  <si>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</si>
  <si>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</si>
  <si>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</si>
  <si>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</si>
  <si>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</si>
  <si>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</si>
  <si>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</si>
  <si>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</si>
  <si>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</si>
  <si>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</si>
  <si>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</si>
  <si>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</si>
  <si>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</si>
  <si>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</si>
  <si>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</si>
  <si>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</si>
  <si>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</si>
  <si>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</si>
  <si>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</si>
  <si>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</si>
  <si>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</si>
  <si>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</si>
  <si>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</si>
  <si>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</si>
  <si>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</si>
  <si>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</si>
  <si>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</si>
  <si>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</si>
  <si>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</si>
  <si>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</si>
  <si>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</si>
  <si>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</si>
  <si>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</si>
  <si>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</si>
  <si>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</si>
  <si>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</si>
  <si>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</si>
  <si>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</si>
  <si>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</si>
  <si>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</si>
  <si>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</si>
  <si>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</si>
  <si>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</si>
  <si>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</si>
  <si>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</si>
  <si>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</si>
  <si>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</si>
  <si>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</si>
  <si>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</si>
  <si>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</si>
  <si>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</si>
  <si>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</si>
  <si>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</si>
  <si>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</si>
  <si>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</si>
  <si>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</si>
  <si>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</si>
  <si>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</si>
  <si>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</si>
  <si>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</si>
  <si>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</si>
  <si>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</si>
  <si>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</si>
  <si>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</si>
  <si>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</si>
  <si>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</si>
  <si>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</si>
  <si>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</si>
  <si>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</si>
  <si>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</si>
  <si>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</si>
  <si>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</si>
  <si>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</si>
  <si>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</si>
  <si>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</si>
  <si>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</si>
  <si>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</si>
  <si>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</si>
  <si>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</si>
  <si>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</si>
  <si>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</si>
  <si>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</si>
  <si>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</si>
  <si>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</si>
  <si>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</si>
  <si>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</si>
  <si>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</si>
  <si>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</si>
  <si>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</si>
  <si>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</si>
  <si>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</si>
  <si>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</si>
  <si>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</si>
  <si>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</si>
  <si>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</si>
  <si>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</si>
  <si>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</si>
  <si>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</si>
  <si>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</si>
  <si>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</si>
  <si>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</si>
  <si>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</si>
  <si>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</si>
  <si>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</si>
  <si>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</si>
  <si>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</si>
  <si>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</si>
  <si>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</si>
  <si>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</si>
  <si>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</si>
  <si>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</si>
  <si>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</si>
  <si>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</si>
  <si>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</si>
  <si>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</si>
  <si>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</si>
  <si>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</si>
  <si>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</si>
  <si>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</si>
  <si>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</si>
  <si>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</si>
  <si>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</si>
  <si>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</si>
  <si>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</si>
  <si>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</si>
  <si>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</si>
  <si>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</si>
  <si>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</si>
  <si>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</si>
  <si>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</si>
  <si>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</si>
  <si>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</si>
  <si>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</si>
  <si>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</si>
  <si>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</si>
  <si>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</si>
  <si>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</si>
  <si>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</si>
  <si>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</si>
  <si>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</si>
  <si>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</si>
  <si>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</si>
  <si>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</si>
  <si>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</si>
  <si>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</si>
  <si>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</si>
  <si>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</si>
  <si>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</si>
  <si>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</si>
  <si>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</si>
  <si>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</si>
  <si>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</si>
  <si>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</si>
  <si>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</si>
  <si>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</si>
  <si>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</si>
  <si>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</si>
  <si>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</si>
  <si>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</si>
  <si>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</si>
  <si>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</si>
  <si>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</si>
  <si>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</si>
  <si>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</si>
  <si>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</si>
  <si>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</si>
  <si>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</si>
  <si>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</si>
  <si>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</si>
  <si>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</si>
  <si>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</si>
  <si>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</si>
  <si>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</si>
  <si>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</si>
  <si>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</si>
  <si>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</si>
  <si>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</si>
  <si>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</si>
  <si>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</si>
  <si>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</si>
  <si>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</si>
  <si>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</si>
  <si>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</si>
  <si>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</si>
  <si>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</si>
  <si>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</si>
  <si>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</si>
  <si>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</si>
  <si>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</si>
  <si>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</si>
  <si>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</si>
  <si>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</si>
  <si>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</si>
  <si>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</si>
  <si>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</si>
  <si>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</si>
  <si>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</si>
  <si>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</si>
  <si>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</si>
  <si>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</si>
  <si>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</si>
  <si>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</si>
  <si>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</si>
  <si>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</si>
  <si>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</si>
  <si>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</si>
  <si>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</si>
  <si>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</si>
  <si>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</si>
  <si>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</si>
  <si>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</si>
  <si>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</si>
  <si>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</si>
  <si>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</si>
  <si>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</si>
  <si>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</si>
  <si>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</si>
  <si>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</si>
  <si>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</si>
  <si>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</si>
  <si>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</si>
  <si>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</si>
  <si>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</si>
  <si>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</si>
  <si>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</si>
  <si>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</si>
  <si>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</si>
  <si>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</si>
  <si>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</si>
  <si>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</si>
  <si>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</si>
  <si>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</si>
  <si>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</si>
  <si>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</si>
  <si>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</si>
  <si>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</si>
  <si>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</si>
  <si>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</si>
  <si>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</si>
  <si>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</si>
  <si>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</si>
  <si>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</si>
  <si>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</si>
  <si>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</si>
  <si>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</si>
  <si>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</si>
  <si>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</si>
  <si>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</si>
  <si>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</si>
  <si>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</si>
  <si>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</si>
  <si>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</si>
  <si>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</si>
  <si>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</si>
  <si>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</si>
  <si>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</si>
  <si>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</si>
  <si>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</si>
  <si>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</si>
  <si>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</si>
  <si>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</si>
  <si>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</si>
  <si>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</si>
  <si>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</si>
  <si>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</si>
  <si>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</si>
  <si>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</si>
  <si>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</si>
  <si>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</si>
  <si>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</si>
  <si>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</si>
  <si>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</si>
  <si>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</si>
  <si>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</si>
  <si>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</si>
  <si>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</si>
  <si>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</si>
  <si>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</si>
  <si>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</si>
  <si>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</si>
  <si>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</si>
  <si>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</si>
  <si>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</si>
  <si>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</si>
  <si>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</si>
  <si>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</si>
  <si>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</si>
  <si>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</si>
  <si>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</si>
  <si>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</si>
  <si>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</si>
  <si>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</si>
  <si>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</si>
  <si>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</si>
  <si>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</si>
  <si>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</si>
  <si>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</si>
  <si>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</si>
  <si>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</si>
  <si>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</si>
  <si>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</si>
  <si>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</si>
  <si>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</si>
  <si>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</si>
  <si>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</si>
  <si>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</si>
  <si>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</si>
  <si>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</si>
  <si>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</si>
  <si>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</si>
  <si>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</si>
  <si>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</si>
  <si>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</si>
  <si>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</si>
  <si>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</si>
  <si>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</si>
  <si>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</si>
  <si>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</si>
  <si>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</si>
  <si>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</si>
  <si>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</si>
  <si>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</si>
  <si>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</si>
  <si>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</si>
  <si>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</si>
  <si>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</si>
  <si>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</si>
  <si>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</si>
  <si>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</si>
  <si>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</si>
  <si>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</si>
  <si>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</si>
  <si>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</si>
  <si>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</si>
  <si>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</si>
  <si>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</si>
  <si>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</si>
  <si>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</si>
  <si>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</si>
  <si>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</si>
  <si>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</si>
  <si>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</si>
  <si>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</si>
  <si>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</si>
  <si>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</si>
  <si>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</si>
  <si>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</si>
  <si>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</si>
  <si>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</si>
  <si>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</si>
  <si>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</si>
  <si>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</si>
  <si>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</si>
  <si>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</si>
  <si>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</si>
  <si>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</si>
  <si>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</si>
  <si>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</si>
  <si>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</si>
  <si>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</si>
  <si>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</si>
  <si>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</si>
  <si>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</si>
  <si>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</si>
  <si>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</si>
  <si>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</si>
  <si>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</si>
  <si>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</si>
  <si>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</si>
  <si>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</si>
  <si>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</si>
  <si>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</si>
  <si>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</si>
  <si>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</si>
  <si>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</si>
  <si>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</si>
  <si>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</si>
  <si>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</si>
  <si>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</si>
  <si>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</si>
  <si>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</si>
  <si>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</si>
  <si>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</si>
  <si>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</si>
  <si>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</si>
  <si>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</si>
  <si>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</si>
  <si>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</si>
  <si>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</si>
  <si>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</si>
  <si>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</si>
  <si>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</si>
  <si>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</si>
  <si>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</si>
  <si>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</si>
  <si>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</si>
  <si>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</si>
  <si>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</si>
  <si>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</si>
  <si>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</si>
  <si>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</si>
  <si>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</si>
  <si>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</si>
  <si>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</si>
  <si>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</si>
  <si>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</si>
  <si>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</si>
  <si>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</si>
  <si>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</si>
  <si>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</si>
  <si>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</si>
  <si>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</si>
  <si>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</si>
  <si>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</si>
  <si>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</si>
  <si>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</si>
  <si>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</si>
  <si>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</si>
  <si>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</si>
  <si>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</si>
  <si>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</si>
  <si>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</si>
  <si>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</si>
  <si>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</si>
  <si>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</si>
  <si>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</si>
  <si>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</si>
  <si>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</si>
  <si>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</si>
  <si>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</si>
  <si>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</si>
  <si>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</si>
  <si>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</si>
  <si>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</si>
  <si>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</si>
  <si>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</si>
  <si>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</si>
  <si>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</si>
  <si>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</si>
  <si>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</si>
  <si>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</si>
  <si>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</si>
  <si>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</si>
  <si>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</si>
  <si>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</si>
  <si>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</si>
  <si>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</si>
  <si>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</si>
  <si>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</si>
  <si>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</si>
  <si>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</si>
  <si>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</si>
  <si>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</si>
  <si>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</si>
  <si>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</si>
  <si>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</si>
  <si>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</si>
  <si>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</si>
  <si>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</si>
  <si>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</si>
  <si>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</si>
  <si>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</si>
  <si>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</si>
  <si>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</si>
  <si>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</si>
  <si>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</si>
  <si>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</si>
  <si>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</si>
  <si>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</si>
  <si>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</si>
  <si>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</si>
  <si>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</si>
  <si>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</si>
  <si>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</si>
  <si>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</si>
  <si>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</si>
  <si>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</si>
  <si>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</si>
  <si>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</si>
  <si>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</si>
  <si>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</si>
  <si>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</si>
  <si>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</si>
  <si>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</si>
  <si>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</si>
  <si>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</si>
  <si>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</si>
  <si>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</si>
  <si>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</si>
  <si>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</si>
  <si>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</si>
  <si>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</si>
  <si>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</si>
  <si>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</si>
  <si>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</si>
  <si>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</si>
  <si>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</si>
  <si>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</si>
  <si>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</si>
  <si>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</si>
  <si>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</si>
  <si>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</si>
  <si>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</si>
  <si>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</si>
  <si>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</si>
  <si>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</si>
  <si>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</si>
  <si>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</si>
  <si>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</si>
  <si>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</si>
  <si>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</si>
  <si>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</si>
  <si>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</si>
  <si>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</si>
  <si>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</si>
  <si>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</si>
  <si>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</si>
  <si>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</si>
  <si>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</si>
  <si>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</si>
  <si>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</si>
  <si>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</si>
  <si>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</si>
  <si>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</si>
  <si>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</si>
  <si>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</si>
  <si>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</si>
  <si>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</si>
  <si>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</si>
  <si>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</si>
  <si>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</si>
  <si>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</si>
  <si>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</si>
  <si>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</si>
  <si>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</si>
  <si>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</si>
  <si>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</si>
  <si>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</si>
  <si>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</si>
  <si>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</si>
  <si>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</si>
  <si>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</si>
  <si>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</si>
  <si>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</si>
  <si>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</si>
  <si>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</si>
  <si>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</si>
  <si>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</si>
  <si>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</si>
  <si>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</si>
  <si>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</si>
  <si>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</si>
  <si>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</si>
  <si>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</si>
  <si>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</si>
  <si>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</si>
  <si>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</si>
  <si>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</si>
  <si>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</si>
  <si>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</si>
  <si>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</si>
  <si>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</si>
  <si>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</si>
  <si>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</si>
  <si>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</si>
  <si>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</si>
  <si>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</si>
  <si>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</si>
  <si>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</si>
  <si>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</si>
  <si>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</si>
  <si>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</si>
  <si>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</si>
  <si>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</si>
  <si>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</si>
  <si>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</si>
  <si>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</si>
  <si>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</si>
  <si>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</si>
  <si>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</si>
  <si>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</si>
  <si>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</si>
  <si>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</si>
  <si>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</si>
  <si>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</si>
  <si>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</si>
  <si>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</si>
  <si>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</si>
  <si>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</si>
  <si>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</si>
  <si>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</si>
  <si>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</si>
  <si>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</si>
  <si>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</si>
  <si>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</si>
  <si>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</si>
  <si>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</si>
  <si>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</si>
  <si>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</si>
  <si>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</si>
  <si>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</si>
  <si>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</si>
  <si>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</si>
  <si>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</si>
  <si>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</si>
  <si>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</si>
  <si>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</si>
  <si>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</si>
  <si>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</si>
  <si>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</si>
  <si>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</si>
  <si>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</si>
  <si>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</si>
  <si>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</si>
  <si>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</si>
  <si>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</si>
  <si>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</si>
  <si>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</si>
  <si>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</si>
  <si>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</si>
  <si>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</si>
  <si>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</si>
  <si>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</si>
  <si>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</si>
  <si>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</si>
  <si>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</si>
  <si>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</si>
  <si>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</si>
  <si>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</si>
  <si>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</si>
  <si>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</si>
  <si>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</si>
  <si>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</si>
  <si>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</si>
  <si>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</si>
  <si>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</si>
  <si>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</si>
  <si>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</si>
  <si>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</si>
  <si>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</si>
  <si>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</si>
  <si>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</si>
  <si>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</si>
  <si>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</si>
  <si>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</si>
  <si>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</si>
  <si>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</si>
  <si>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</si>
  <si>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</si>
  <si>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</si>
  <si>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</si>
  <si>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</si>
  <si>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</si>
  <si>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</si>
  <si>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</si>
  <si>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</si>
  <si>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</si>
  <si>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</si>
  <si>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</si>
  <si>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</si>
  <si>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</si>
  <si>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</si>
  <si>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</si>
  <si>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</si>
  <si>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</si>
  <si>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</si>
  <si>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</si>
  <si>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</si>
  <si>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</si>
  <si>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</si>
  <si>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</si>
  <si>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</si>
  <si>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</si>
  <si>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</si>
  <si>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</si>
  <si>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</si>
  <si>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</si>
  <si>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</si>
  <si>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</si>
  <si>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</si>
  <si>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</si>
  <si>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</si>
  <si>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</si>
  <si>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</si>
  <si>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</si>
  <si>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</si>
  <si>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</si>
  <si>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</si>
  <si>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</si>
  <si>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</si>
  <si>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</si>
  <si>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</si>
  <si>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</si>
  <si>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</si>
  <si>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</si>
  <si>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</si>
  <si>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</si>
  <si>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</si>
  <si>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</si>
  <si>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</si>
  <si>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</si>
  <si>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</si>
  <si>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</si>
  <si>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</si>
  <si>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</si>
  <si>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</si>
  <si>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</si>
  <si>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</si>
  <si>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</si>
  <si>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</si>
  <si>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</si>
  <si>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</si>
  <si>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</si>
  <si>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</si>
  <si>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</si>
  <si>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</si>
  <si>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</si>
  <si>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</si>
  <si>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</si>
  <si>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</si>
  <si>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</si>
  <si>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</si>
  <si>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</si>
  <si>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</si>
  <si>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</si>
  <si>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</si>
  <si>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</si>
  <si>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</si>
  <si>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</si>
  <si>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</si>
  <si>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</si>
  <si>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</si>
  <si>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</si>
  <si>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</si>
  <si>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</si>
  <si>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</si>
  <si>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</si>
  <si>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</si>
  <si>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</si>
  <si>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</si>
  <si>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</si>
  <si>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</si>
  <si>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</si>
  <si>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</si>
  <si>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</si>
  <si>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</si>
  <si>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</si>
  <si>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</si>
  <si>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</si>
  <si>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</si>
  <si>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</si>
  <si>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</si>
  <si>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</si>
  <si>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</si>
  <si>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</si>
  <si>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</si>
  <si>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</si>
  <si>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</si>
  <si>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</si>
  <si>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</si>
  <si>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</si>
  <si>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</si>
  <si>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</si>
  <si>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</si>
  <si>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</si>
  <si>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</si>
  <si>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</si>
  <si>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</si>
  <si>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</si>
  <si>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</si>
  <si>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</si>
  <si>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</si>
  <si>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</si>
  <si>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</si>
  <si>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</si>
  <si>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</si>
  <si>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</si>
  <si>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</si>
  <si>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</si>
  <si>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</si>
  <si>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</si>
  <si>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</si>
  <si>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</si>
  <si>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</si>
  <si>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</si>
  <si>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</si>
  <si>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</si>
  <si>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</si>
  <si>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</si>
  <si>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</si>
  <si>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</si>
  <si>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</si>
  <si>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</si>
  <si>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</si>
  <si>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</si>
  <si>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</si>
  <si>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</si>
  <si>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</si>
  <si>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</si>
  <si>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</si>
  <si>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</si>
  <si>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</si>
  <si>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</si>
  <si>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</si>
  <si>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</si>
  <si>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</si>
  <si>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</si>
  <si>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</si>
  <si>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</si>
  <si>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</si>
  <si>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</si>
  <si>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</si>
  <si>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</si>
  <si>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</si>
  <si>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</si>
  <si>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</si>
  <si>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</si>
  <si>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</si>
  <si>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</si>
  <si>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</si>
  <si>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</si>
  <si>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</si>
  <si>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</si>
  <si>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</si>
  <si>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</si>
  <si>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</si>
  <si>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</si>
  <si>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</si>
  <si>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</si>
  <si>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</si>
  <si>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</si>
  <si>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</si>
  <si>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</si>
  <si>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</si>
  <si>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</si>
  <si>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</si>
  <si>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</si>
  <si>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</si>
  <si>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</si>
  <si>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</si>
  <si>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</si>
  <si>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</si>
  <si>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</si>
  <si>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</si>
  <si>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</si>
  <si>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</si>
  <si>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</si>
  <si>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</si>
  <si>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</si>
  <si>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</si>
  <si>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</si>
  <si>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</si>
  <si>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</si>
  <si>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</si>
  <si>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</si>
  <si>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</si>
  <si>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</si>
  <si>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</si>
  <si>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</si>
  <si>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</si>
  <si>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</si>
  <si>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</si>
  <si>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</si>
  <si>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</si>
  <si>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</si>
  <si>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</si>
  <si>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</si>
  <si>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</si>
  <si>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</si>
  <si>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</si>
  <si>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</si>
  <si>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</si>
  <si>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</si>
  <si>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</si>
  <si>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</si>
  <si>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</si>
  <si>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</si>
  <si>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</si>
  <si>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</si>
  <si>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</si>
  <si>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</si>
  <si>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</si>
  <si>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</si>
  <si>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</si>
  <si>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</si>
  <si>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</si>
  <si>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</si>
  <si>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</si>
  <si>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</si>
  <si>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</si>
  <si>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</si>
  <si>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</si>
  <si>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</si>
  <si>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</si>
  <si>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</si>
  <si>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</si>
  <si>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</si>
  <si>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</si>
  <si>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</si>
  <si>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</si>
  <si>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</si>
  <si>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</si>
  <si>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</si>
  <si>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</si>
  <si>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</si>
  <si>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</si>
  <si>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</si>
  <si>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</si>
  <si>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</si>
  <si>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</si>
  <si>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</si>
  <si>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</si>
  <si>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</si>
  <si>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</si>
  <si>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</si>
  <si>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</si>
  <si>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</si>
  <si>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</si>
  <si>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</si>
  <si>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</si>
  <si>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</si>
  <si>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</si>
  <si>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</si>
  <si>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</si>
  <si>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</si>
  <si>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</si>
  <si>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</si>
  <si>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</si>
  <si>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</si>
  <si>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</si>
  <si>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</si>
  <si>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</si>
  <si>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</si>
  <si>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</si>
  <si>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</si>
  <si>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</si>
  <si>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</si>
  <si>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</si>
  <si>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</si>
  <si>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</si>
  <si>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</si>
  <si>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</si>
  <si>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</si>
  <si>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</si>
  <si>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</si>
  <si>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</si>
  <si>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</si>
  <si>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</si>
  <si>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</si>
  <si>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</si>
  <si>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</si>
  <si>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</si>
  <si>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</si>
  <si>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</si>
  <si>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</si>
  <si>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</si>
  <si>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</si>
  <si>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</si>
  <si>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</si>
  <si>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</si>
  <si>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</si>
  <si>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</si>
  <si>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</si>
  <si>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</si>
  <si>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</si>
  <si>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</si>
  <si>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</si>
  <si>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</si>
  <si>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</si>
  <si>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</si>
  <si>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</si>
  <si>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</si>
  <si>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</si>
  <si>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</si>
  <si>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</si>
  <si>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</si>
  <si>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</si>
  <si>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</si>
  <si>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</si>
  <si>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</si>
  <si>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</si>
  <si>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</si>
  <si>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</si>
  <si>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</si>
  <si>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</si>
  <si>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</si>
  <si>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</si>
  <si>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</si>
  <si>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</si>
  <si>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</si>
  <si>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</si>
  <si>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</si>
  <si>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</si>
  <si>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</si>
  <si>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</si>
  <si>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</si>
  <si>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</si>
  <si>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</si>
  <si>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</si>
  <si>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</si>
  <si>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</si>
  <si>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</si>
  <si>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</si>
  <si>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</si>
  <si>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</si>
  <si>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</si>
  <si>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</si>
  <si>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</si>
  <si>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</si>
  <si>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</si>
  <si>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</si>
  <si>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</si>
  <si>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</si>
  <si>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</si>
  <si>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</si>
  <si>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</si>
  <si>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</si>
  <si>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</si>
  <si>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</si>
  <si>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</si>
  <si>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</si>
  <si>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</si>
  <si>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</si>
  <si>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</si>
  <si>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</si>
  <si>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</si>
  <si>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</si>
  <si>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</si>
  <si>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</si>
  <si>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</si>
  <si>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</si>
  <si>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</si>
  <si>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</si>
  <si>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</si>
  <si>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</si>
  <si>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</si>
  <si>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</si>
  <si>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</si>
  <si>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</si>
  <si>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</si>
  <si>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</si>
  <si>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</si>
  <si>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</si>
  <si>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</si>
  <si>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</si>
  <si>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</si>
  <si>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</si>
  <si>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</si>
  <si>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</si>
  <si>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</si>
  <si>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</si>
  <si>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</si>
  <si>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</si>
  <si>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</si>
  <si>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</si>
  <si>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</si>
  <si>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</si>
  <si>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</si>
  <si>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</si>
  <si>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</si>
  <si>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</si>
  <si>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</si>
  <si>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</si>
  <si>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</si>
  <si>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</si>
  <si>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</si>
  <si>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</si>
  <si>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</si>
  <si>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</si>
  <si>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</si>
  <si>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</si>
  <si>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</si>
  <si>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</si>
  <si>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</si>
  <si>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</si>
  <si>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</si>
  <si>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</si>
  <si>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</si>
  <si>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</si>
  <si>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</si>
  <si>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</si>
  <si>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</si>
  <si>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</si>
  <si>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</si>
  <si>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</si>
  <si>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</si>
  <si>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</si>
  <si>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</si>
  <si>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</si>
  <si>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</si>
  <si>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</si>
  <si>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</si>
  <si>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</si>
  <si>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</si>
  <si>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</si>
  <si>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</si>
  <si>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</si>
  <si>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</si>
  <si>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</si>
  <si>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</si>
  <si>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</si>
  <si>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</si>
  <si>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</si>
  <si>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</si>
  <si>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</si>
  <si>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</si>
  <si>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</si>
  <si>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</si>
  <si>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</si>
  <si>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</si>
  <si>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</si>
  <si>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</si>
  <si>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</si>
  <si>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</si>
  <si>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</si>
  <si>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</si>
  <si>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</si>
  <si>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</si>
  <si>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</si>
  <si>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</si>
  <si>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</si>
  <si>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</si>
  <si>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</si>
  <si>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</si>
  <si>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</si>
  <si>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</si>
  <si>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</si>
  <si>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</si>
  <si>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</si>
  <si>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</si>
  <si>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</si>
  <si>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</si>
  <si>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</si>
  <si>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</si>
  <si>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</si>
  <si>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</si>
  <si>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</si>
  <si>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</si>
  <si>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</si>
  <si>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</si>
  <si>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</si>
  <si>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</si>
  <si>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</si>
  <si>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</si>
  <si>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</si>
  <si>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</si>
  <si>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</si>
  <si>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</si>
  <si>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</si>
  <si>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</si>
  <si>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</si>
  <si>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</si>
  <si>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</si>
  <si>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</si>
  <si>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</si>
  <si>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</si>
  <si>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</si>
  <si>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</si>
  <si>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</si>
  <si>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</si>
  <si>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</si>
  <si>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</si>
  <si>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</si>
  <si>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</si>
  <si>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</si>
  <si>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</si>
  <si>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</si>
  <si>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</si>
  <si>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</si>
  <si>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</si>
  <si>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</si>
  <si>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</si>
  <si>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</si>
  <si>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</si>
  <si>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</si>
  <si>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</si>
  <si>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</si>
  <si>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</si>
  <si>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</si>
  <si>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</si>
  <si>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</si>
  <si>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</si>
  <si>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</si>
  <si>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</si>
  <si>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</si>
  <si>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</si>
  <si>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</si>
  <si>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</si>
  <si>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</si>
  <si>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</si>
  <si>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</si>
  <si>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</si>
  <si>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</si>
  <si>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</si>
  <si>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</si>
  <si>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</si>
  <si>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</si>
  <si>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</si>
  <si>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</si>
  <si>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</si>
  <si>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</si>
  <si>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</si>
  <si>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</si>
  <si>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</si>
  <si>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</si>
  <si>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</si>
  <si>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</si>
  <si>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</si>
  <si>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</si>
  <si>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</si>
  <si>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</si>
  <si>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</si>
  <si>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</si>
  <si>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</si>
  <si>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</si>
  <si>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</si>
  <si>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</si>
  <si>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</si>
  <si>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</si>
  <si>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</si>
  <si>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</si>
  <si>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</si>
  <si>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</si>
  <si>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</si>
  <si>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</si>
  <si>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</si>
  <si>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</si>
  <si>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</si>
  <si>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</si>
  <si>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</si>
  <si>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</si>
  <si>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</si>
  <si>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</si>
  <si>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</si>
  <si>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</si>
  <si>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</si>
  <si>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</si>
  <si>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</si>
  <si>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</si>
  <si>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</si>
  <si>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</si>
  <si>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</si>
  <si>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</si>
  <si>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</si>
  <si>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</si>
  <si>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</si>
  <si>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</si>
  <si>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</si>
  <si>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</si>
  <si>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</si>
  <si>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</si>
  <si>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</si>
  <si>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</si>
  <si>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</si>
  <si>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</si>
  <si>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</si>
  <si>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</si>
  <si>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</si>
  <si>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</si>
  <si>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</si>
  <si>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</si>
  <si>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</si>
  <si>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</si>
  <si>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</si>
  <si>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</si>
  <si>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</si>
  <si>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</si>
  <si>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</si>
  <si>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</si>
  <si>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</si>
  <si>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</si>
  <si>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</si>
  <si>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</si>
  <si>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</si>
  <si>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</si>
  <si>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</si>
  <si>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</si>
  <si>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</si>
  <si>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</si>
  <si>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</si>
  <si>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</si>
  <si>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</si>
  <si>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</si>
  <si>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</si>
  <si>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</si>
  <si>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</si>
  <si>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</si>
  <si>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</si>
  <si>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</si>
  <si>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</si>
  <si>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</si>
  <si>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</si>
  <si>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</si>
  <si>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</si>
  <si>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</si>
  <si>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</si>
  <si>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</si>
  <si>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</si>
  <si>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</si>
  <si>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</si>
  <si>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</si>
  <si>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</si>
  <si>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</si>
  <si>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</si>
  <si>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</si>
  <si>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</si>
  <si>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</si>
  <si>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</si>
  <si>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</si>
  <si>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</si>
  <si>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</si>
  <si>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</si>
  <si>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</si>
  <si>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</si>
  <si>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</si>
  <si>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</si>
  <si>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</si>
  <si>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</si>
  <si>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</si>
  <si>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</si>
  <si>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</si>
  <si>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</si>
  <si>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</si>
  <si>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</si>
  <si>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</si>
  <si>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</si>
  <si>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</si>
  <si>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</si>
  <si>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</si>
  <si>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</si>
  <si>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</si>
  <si>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</si>
  <si>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</si>
  <si>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</si>
  <si>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</si>
  <si>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</si>
  <si>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</si>
  <si>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</si>
  <si>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</si>
  <si>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</si>
  <si>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</si>
  <si>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</si>
  <si>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</si>
  <si>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</si>
  <si>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</si>
  <si>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</si>
  <si>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</si>
  <si>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</si>
  <si>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</si>
  <si>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</si>
  <si>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</si>
  <si>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</si>
  <si>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</si>
  <si>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</si>
  <si>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</si>
  <si>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</si>
  <si>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</si>
  <si>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</si>
  <si>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</si>
  <si>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</si>
  <si>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</si>
  <si>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</si>
  <si>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</si>
  <si>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</si>
  <si>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</si>
  <si>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</si>
  <si>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</si>
  <si>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</si>
  <si>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</si>
  <si>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</si>
  <si>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</si>
  <si>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</si>
  <si>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</si>
  <si>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</si>
  <si>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</si>
  <si>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</si>
  <si>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</si>
  <si>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</si>
  <si>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</si>
  <si>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</si>
  <si>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</si>
  <si>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</si>
  <si>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</si>
  <si>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</si>
  <si>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</si>
  <si>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</si>
  <si>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</si>
  <si>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</si>
  <si>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</si>
  <si>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</si>
  <si>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</si>
  <si>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</si>
  <si>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</si>
  <si>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</si>
  <si>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</si>
  <si>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</si>
  <si>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</si>
  <si>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</si>
  <si>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</si>
  <si>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</si>
  <si>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</si>
  <si>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</si>
  <si>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</si>
  <si>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</si>
  <si>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</si>
  <si>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</si>
  <si>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</si>
  <si>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</si>
  <si>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</si>
  <si>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</si>
  <si>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</si>
  <si>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</si>
  <si>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</si>
  <si>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</si>
  <si>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</si>
  <si>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</si>
  <si>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</si>
  <si>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</si>
  <si>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</si>
  <si>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</si>
  <si>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</si>
  <si>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</si>
  <si>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</si>
  <si>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</si>
  <si>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</si>
  <si>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</si>
  <si>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</si>
  <si>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</si>
  <si>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</si>
  <si>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</si>
  <si>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</si>
  <si>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</si>
  <si>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</si>
  <si>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</si>
  <si>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</si>
  <si>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</si>
  <si>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</si>
  <si>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</si>
  <si>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</si>
  <si>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</si>
  <si>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</si>
  <si>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</si>
  <si>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</si>
  <si>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</si>
  <si>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</si>
  <si>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</si>
  <si>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</si>
  <si>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</si>
  <si>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</si>
  <si>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</si>
  <si>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</si>
  <si>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</si>
  <si>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</si>
  <si>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</si>
  <si>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</si>
  <si>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</si>
  <si>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</si>
  <si>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</si>
  <si>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</si>
  <si>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</si>
  <si>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</si>
  <si>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</si>
  <si>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</si>
  <si>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</si>
  <si>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</si>
  <si>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</si>
  <si>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</si>
  <si>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</si>
  <si>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</si>
  <si>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</si>
  <si>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</si>
  <si>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</si>
  <si>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</si>
  <si>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</si>
  <si>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</si>
  <si>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</si>
  <si>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</si>
  <si>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</si>
  <si>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</si>
  <si>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</si>
  <si>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</si>
  <si>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</si>
  <si>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</si>
  <si>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</si>
  <si>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</si>
  <si>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</si>
  <si>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</si>
  <si>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</si>
  <si>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</si>
  <si>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</si>
  <si>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</si>
  <si>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</si>
  <si>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</si>
  <si>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</si>
  <si>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</si>
  <si>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</si>
  <si>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</si>
  <si>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</si>
  <si>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</si>
  <si>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</si>
  <si>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</si>
  <si>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</si>
  <si>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</si>
  <si>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</si>
  <si>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</si>
  <si>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</si>
  <si>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</si>
  <si>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</si>
  <si>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</si>
  <si>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</si>
  <si>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</si>
  <si>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</si>
  <si>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</si>
  <si>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</si>
  <si>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</si>
  <si>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</si>
  <si>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</si>
  <si>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</si>
  <si>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</si>
  <si>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</si>
  <si>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</si>
  <si>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</si>
  <si>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</si>
  <si>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</si>
  <si>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</si>
  <si>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</si>
  <si>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</si>
  <si>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</si>
  <si>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</si>
  <si>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</si>
  <si>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</si>
  <si>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</si>
  <si>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</si>
  <si>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</si>
  <si>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</si>
  <si>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</si>
  <si>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</si>
  <si>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</si>
  <si>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</si>
  <si>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</si>
  <si>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</si>
  <si>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</si>
  <si>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</si>
  <si>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</si>
  <si>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</si>
  <si>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</si>
  <si>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</si>
  <si>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</si>
  <si>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</si>
  <si>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</si>
  <si>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</si>
  <si>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</si>
  <si>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</si>
  <si>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</si>
  <si>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</si>
  <si>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</si>
  <si>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</si>
  <si>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</si>
  <si>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</si>
  <si>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</si>
  <si>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</si>
  <si>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</si>
  <si>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</si>
  <si>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</si>
  <si>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</si>
  <si>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</si>
  <si>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</si>
  <si>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</si>
  <si>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</si>
  <si>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</si>
  <si>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</si>
  <si>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</si>
  <si>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</si>
  <si>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</si>
  <si>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</si>
  <si>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</si>
  <si>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</si>
  <si>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</si>
  <si>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</si>
  <si>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</si>
  <si>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</si>
  <si>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</si>
  <si>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</si>
  <si>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</si>
  <si>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</si>
  <si>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</si>
  <si>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</si>
  <si>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</si>
  <si>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</si>
  <si>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</si>
  <si>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</si>
  <si>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</si>
  <si>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</si>
  <si>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</si>
  <si>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</si>
  <si>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</si>
  <si>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</si>
  <si>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</si>
  <si>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</si>
  <si>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</si>
  <si>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</si>
  <si>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</si>
  <si>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</si>
  <si>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</si>
  <si>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</si>
  <si>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</si>
  <si>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</si>
  <si>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</si>
  <si>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</si>
  <si>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</si>
  <si>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</si>
  <si>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</si>
  <si>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</si>
  <si>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</si>
  <si>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</si>
  <si>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</si>
  <si>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</si>
  <si>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</si>
  <si>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</si>
  <si>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</si>
  <si>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</si>
  <si>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</si>
  <si>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</si>
  <si>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</si>
  <si>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</si>
  <si>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</si>
  <si>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</si>
  <si>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</si>
  <si>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</si>
  <si>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</si>
  <si>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</si>
  <si>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</si>
  <si>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</si>
  <si>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</si>
  <si>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</si>
  <si>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</si>
  <si>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</si>
  <si>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</si>
  <si>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</si>
  <si>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</si>
  <si>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</si>
  <si>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</si>
  <si>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</si>
  <si>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</si>
  <si>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</si>
  <si>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</si>
  <si>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</si>
  <si>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</si>
  <si>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</si>
  <si>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</si>
  <si>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</si>
  <si>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</si>
  <si>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</si>
  <si>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</si>
  <si>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</si>
  <si>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</si>
  <si>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</si>
  <si>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</si>
  <si>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</si>
  <si>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</si>
  <si>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</si>
  <si>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</si>
  <si>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</si>
  <si>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</si>
  <si>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</si>
  <si>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</si>
  <si>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</si>
  <si>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</si>
  <si>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</si>
  <si>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</si>
  <si>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</si>
  <si>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</si>
  <si>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</si>
  <si>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</si>
  <si>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</si>
  <si>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</si>
  <si>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</si>
  <si>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</si>
  <si>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</si>
  <si>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</si>
  <si>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</si>
  <si>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</si>
  <si>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</si>
  <si>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</si>
  <si>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</si>
  <si>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</si>
  <si>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</si>
  <si>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</si>
  <si>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</si>
  <si>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</si>
  <si>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</si>
  <si>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</si>
  <si>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</si>
  <si>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</si>
  <si>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</si>
  <si>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</si>
  <si>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</si>
  <si>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</si>
  <si>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</si>
  <si>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</si>
  <si>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</si>
  <si>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</si>
  <si>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</si>
  <si>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</si>
  <si>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</si>
  <si>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</si>
  <si>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</si>
  <si>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</si>
  <si>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</si>
  <si>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</si>
  <si>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</si>
  <si>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</si>
  <si>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</si>
  <si>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</si>
  <si>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</si>
  <si>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</si>
  <si>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</si>
  <si>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</si>
  <si>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</si>
  <si>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</si>
  <si>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</si>
  <si>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</si>
  <si>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</si>
  <si>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</si>
  <si>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</si>
  <si>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</si>
  <si>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</si>
  <si>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</si>
  <si>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</si>
  <si>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</si>
  <si>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</si>
  <si>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</si>
  <si>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</si>
  <si>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</si>
  <si>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</si>
  <si>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</si>
  <si>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</si>
  <si>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</si>
  <si>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</si>
  <si>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</si>
  <si>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</si>
  <si>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</si>
  <si>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</si>
  <si>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</si>
  <si>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</si>
  <si>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</si>
  <si>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</si>
  <si>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</si>
  <si>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</si>
  <si>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</si>
  <si>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</si>
  <si>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</si>
  <si>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</si>
  <si>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</si>
  <si>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</si>
  <si>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</si>
  <si>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</si>
  <si>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</si>
  <si>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</si>
  <si>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</si>
  <si>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</si>
  <si>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</si>
  <si>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</si>
  <si>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</si>
  <si>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</si>
  <si>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</si>
  <si>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</si>
  <si>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</si>
  <si>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</si>
  <si>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</si>
  <si>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</si>
  <si>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</si>
  <si>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</si>
  <si>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</si>
  <si>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</si>
  <si>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</si>
  <si>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</si>
  <si>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</si>
  <si>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</si>
  <si>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</si>
  <si>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</si>
  <si>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</si>
  <si>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</si>
  <si>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</si>
  <si>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</si>
  <si>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</si>
  <si>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</si>
  <si>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</si>
  <si>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</si>
  <si>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</si>
  <si>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</si>
  <si>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</si>
  <si>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</si>
  <si>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</si>
  <si>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</si>
  <si>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</si>
  <si>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</si>
  <si>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</si>
  <si>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</si>
  <si>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</si>
  <si>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</si>
  <si>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</si>
  <si>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</si>
  <si>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</si>
  <si>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</si>
  <si>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</si>
  <si>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</si>
  <si>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</si>
  <si>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</si>
  <si>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</si>
  <si>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</si>
  <si>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</si>
  <si>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</si>
  <si>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</si>
  <si>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</si>
  <si>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</si>
  <si>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</si>
  <si>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</si>
  <si>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</si>
  <si>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</si>
  <si>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</si>
  <si>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</si>
  <si>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</si>
  <si>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</si>
  <si>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</si>
  <si>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</si>
  <si>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</si>
  <si>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</si>
  <si>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</si>
  <si>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</si>
  <si>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</si>
  <si>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</si>
  <si>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</si>
  <si>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</si>
  <si>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</si>
  <si>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</si>
  <si>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</si>
  <si>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</si>
  <si>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</si>
  <si>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</si>
  <si>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</si>
  <si>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</si>
  <si>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</si>
  <si>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</si>
  <si>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</si>
  <si>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</si>
  <si>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</si>
  <si>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</si>
  <si>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</si>
  <si>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</si>
  <si>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</si>
  <si>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</si>
  <si>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</si>
  <si>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</si>
  <si>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</si>
  <si>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</si>
  <si>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</si>
  <si>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</si>
  <si>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</si>
  <si>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</si>
  <si>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</si>
  <si>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</si>
  <si>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</si>
  <si>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</si>
  <si>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</si>
  <si>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</si>
  <si>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</si>
  <si>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</si>
  <si>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</si>
  <si>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</si>
  <si>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</si>
  <si>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</si>
  <si>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</si>
  <si>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</si>
  <si>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</si>
  <si>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</si>
  <si>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</si>
  <si>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</si>
  <si>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</si>
  <si>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</si>
  <si>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</si>
  <si>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</si>
  <si>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</si>
  <si>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</si>
  <si>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</si>
  <si>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</si>
  <si>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</si>
  <si>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</si>
  <si>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</si>
  <si>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</si>
  <si>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</si>
  <si>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</si>
  <si>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</si>
  <si>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</si>
  <si>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</si>
  <si>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</si>
  <si>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</si>
  <si>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</si>
  <si>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</si>
  <si>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</si>
  <si>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</si>
  <si>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</si>
  <si>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</si>
  <si>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</si>
  <si>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</si>
  <si>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</si>
  <si>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</si>
  <si>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</si>
  <si>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</si>
  <si>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</si>
  <si>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</si>
  <si>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</si>
  <si>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</si>
  <si>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</si>
  <si>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</si>
  <si>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</si>
  <si>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</si>
  <si>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</si>
  <si>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</si>
  <si>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</si>
  <si>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</si>
  <si>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</si>
  <si>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</si>
  <si>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</si>
  <si>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</si>
  <si>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</si>
  <si>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</si>
  <si>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</si>
  <si>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</si>
  <si>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</si>
  <si>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</si>
  <si>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</si>
  <si>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</si>
  <si>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</si>
  <si>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</si>
  <si>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</si>
  <si>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</si>
  <si>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</si>
  <si>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</si>
  <si>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</si>
  <si>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</si>
  <si>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</si>
  <si>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</si>
  <si>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</si>
  <si>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</si>
  <si>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</si>
  <si>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</si>
  <si>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</si>
  <si>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</si>
  <si>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</si>
  <si>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</si>
  <si>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</si>
  <si>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</si>
  <si>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</si>
  <si>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</si>
  <si>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</si>
  <si>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</si>
  <si>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</si>
  <si>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</si>
  <si>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</si>
  <si>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</si>
  <si>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</si>
  <si>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</si>
  <si>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</si>
  <si>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</si>
  <si>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</si>
  <si>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</si>
  <si>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</si>
  <si>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</si>
  <si>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</si>
  <si>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</si>
  <si>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</si>
  <si>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</si>
  <si>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</si>
  <si>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</si>
  <si>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</si>
  <si>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</si>
  <si>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</si>
  <si>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</si>
  <si>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</si>
  <si>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</si>
  <si>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</si>
  <si>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</si>
  <si>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</si>
  <si>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</si>
  <si>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</si>
  <si>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</si>
  <si>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</si>
  <si>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</si>
  <si>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</si>
  <si>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</si>
  <si>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</si>
  <si>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</si>
  <si>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</si>
  <si>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</si>
  <si>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</si>
  <si>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</si>
  <si>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</si>
  <si>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</si>
  <si>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</si>
  <si>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</si>
  <si>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</si>
  <si>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</si>
  <si>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</si>
  <si>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</si>
  <si>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</si>
  <si>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</si>
  <si>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</si>
  <si>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</si>
  <si>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</si>
  <si>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</si>
  <si>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</si>
  <si>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</si>
  <si>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</si>
  <si>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</si>
  <si>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</si>
  <si>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</si>
  <si>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</si>
  <si>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</si>
  <si>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</si>
  <si>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</si>
  <si>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</si>
  <si>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</si>
  <si>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</si>
  <si>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</si>
  <si>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</si>
  <si>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</si>
  <si>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</si>
  <si>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</si>
  <si>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</si>
  <si>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</si>
  <si>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</si>
  <si>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</si>
  <si>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</si>
  <si>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</si>
  <si>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</si>
  <si>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</si>
  <si>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</si>
  <si>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</si>
  <si>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</si>
  <si>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</si>
  <si>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</si>
  <si>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</si>
  <si>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</si>
  <si>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</si>
  <si>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</si>
  <si>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</si>
  <si>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</si>
  <si>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</si>
  <si>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</si>
  <si>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</si>
  <si>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</si>
  <si>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</si>
  <si>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</si>
  <si>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</si>
  <si>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</si>
  <si>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</si>
  <si>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</si>
  <si>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</si>
  <si>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</si>
  <si>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</si>
  <si>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</si>
  <si>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</si>
  <si>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</si>
  <si>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</si>
  <si>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</si>
  <si>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</si>
  <si>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</si>
  <si>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</si>
  <si>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</si>
  <si>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</si>
  <si>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</si>
  <si>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</si>
  <si>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</si>
  <si>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</si>
  <si>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</si>
  <si>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</si>
  <si>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</si>
  <si>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</si>
  <si>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</si>
  <si>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</si>
  <si>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</si>
  <si>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</si>
  <si>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</si>
  <si>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</si>
  <si>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</si>
  <si>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</si>
  <si>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</si>
  <si>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</si>
  <si>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</si>
  <si>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</si>
  <si>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</si>
  <si>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</si>
  <si>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</si>
  <si>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</si>
  <si>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</si>
  <si>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</si>
  <si>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</si>
  <si>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</si>
  <si>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</si>
  <si>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</si>
  <si>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</si>
  <si>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</si>
  <si>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</si>
  <si>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</si>
  <si>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</si>
  <si>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</si>
  <si>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</si>
  <si>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</si>
  <si>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</si>
  <si>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</si>
  <si>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</si>
  <si>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</si>
  <si>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</si>
  <si>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</si>
  <si>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</si>
  <si>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</si>
  <si>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</si>
  <si>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</si>
  <si>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</si>
  <si>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</si>
  <si>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</si>
  <si>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</si>
  <si>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</si>
  <si>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</si>
  <si>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</si>
  <si>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</si>
  <si>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</si>
  <si>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</si>
  <si>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</si>
  <si>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</si>
  <si>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</si>
  <si>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</si>
  <si>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</si>
  <si>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</si>
  <si>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</si>
  <si>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</si>
  <si>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</si>
  <si>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</si>
  <si>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</si>
  <si>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</si>
  <si>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</si>
  <si>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</si>
  <si>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</si>
  <si>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</si>
  <si>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</si>
  <si>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</si>
  <si>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</si>
  <si>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</si>
  <si>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</si>
  <si>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</si>
  <si>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</si>
  <si>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</si>
  <si>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</si>
  <si>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</si>
  <si>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</si>
  <si>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</si>
  <si>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</si>
  <si>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</si>
  <si>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</si>
  <si>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</si>
  <si>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</si>
  <si>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</si>
  <si>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</si>
  <si>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</si>
  <si>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</si>
  <si>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</si>
  <si>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</si>
  <si>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</si>
  <si>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</si>
  <si>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</si>
  <si>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</si>
  <si>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</si>
  <si>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</si>
  <si>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</si>
  <si>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</si>
  <si>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</si>
  <si>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</si>
  <si>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</si>
  <si>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</si>
  <si>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</si>
  <si>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</si>
  <si>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</si>
  <si>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</si>
  <si>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</si>
  <si>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</si>
  <si>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</si>
  <si>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</si>
  <si>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</si>
  <si>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</si>
  <si>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</si>
  <si>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</si>
  <si>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</si>
  <si>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</si>
  <si>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</si>
  <si>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</si>
  <si>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</si>
  <si>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</si>
  <si>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</si>
  <si>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</si>
  <si>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</si>
  <si>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</si>
  <si>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</si>
  <si>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</si>
  <si>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</si>
  <si>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</si>
  <si>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</si>
  <si>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</si>
  <si>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</si>
  <si>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</si>
  <si>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</si>
  <si>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</si>
  <si>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</si>
  <si>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</si>
  <si>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</si>
  <si>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</si>
  <si>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</si>
  <si>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</si>
  <si>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</si>
  <si>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</si>
  <si>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</si>
  <si>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</si>
  <si>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</si>
  <si>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</si>
  <si>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</si>
  <si>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</si>
  <si>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</si>
  <si>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</si>
  <si>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</si>
  <si>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</si>
  <si>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</si>
  <si>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</si>
  <si>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</si>
  <si>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</si>
  <si>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</si>
  <si>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</si>
  <si>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</si>
  <si>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</si>
  <si>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</si>
  <si>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</si>
  <si>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</si>
  <si>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</si>
  <si>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</si>
  <si>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</si>
  <si>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</si>
  <si>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</si>
  <si>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</si>
  <si>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</si>
  <si>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</si>
  <si>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</si>
  <si>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</si>
  <si>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</si>
  <si>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</si>
  <si>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</si>
  <si>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</si>
  <si>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</si>
  <si>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</si>
  <si>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</si>
  <si>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</si>
  <si>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</si>
  <si>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</si>
  <si>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</si>
  <si>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</si>
  <si>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</si>
  <si>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</si>
  <si>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</si>
  <si>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</si>
  <si>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</si>
  <si>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</si>
  <si>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</si>
  <si>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</si>
  <si>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</si>
  <si>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</si>
  <si>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</si>
  <si>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</si>
  <si>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</si>
  <si>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</si>
  <si>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</si>
  <si>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</si>
  <si>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</si>
  <si>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</si>
  <si>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</si>
  <si>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</si>
  <si>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</si>
  <si>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</si>
  <si>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</si>
  <si>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</si>
  <si>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</si>
  <si>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</si>
  <si>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</si>
  <si>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</si>
  <si>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</si>
  <si>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</si>
  <si>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</si>
  <si>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</si>
  <si>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</si>
  <si>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</si>
  <si>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</si>
  <si>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</si>
  <si>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</si>
  <si>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</si>
  <si>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</si>
  <si>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</si>
  <si>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</si>
  <si>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</si>
  <si>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</si>
  <si>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</si>
  <si>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</si>
  <si>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</si>
  <si>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</si>
  <si>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</si>
  <si>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</si>
  <si>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</si>
  <si>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</si>
  <si>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</si>
  <si>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</si>
  <si>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</si>
  <si>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</si>
  <si>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</si>
  <si>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</si>
  <si>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</si>
  <si>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</si>
  <si>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</si>
  <si>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</si>
  <si>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</si>
  <si>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</si>
  <si>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</si>
  <si>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</si>
  <si>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</si>
  <si>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</si>
  <si>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</si>
  <si>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</si>
  <si>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</si>
  <si>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</si>
  <si>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</si>
  <si>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</si>
  <si>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</si>
  <si>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</si>
  <si>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</si>
  <si>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</si>
  <si>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</si>
  <si>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</si>
  <si>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</si>
  <si>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</si>
  <si>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</si>
  <si>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</si>
  <si>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</si>
  <si>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</si>
  <si>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</si>
  <si>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</si>
  <si>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</si>
  <si>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</si>
  <si>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</si>
  <si>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</si>
  <si>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</si>
  <si>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</si>
  <si>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</si>
  <si>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</si>
  <si>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</si>
  <si>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</si>
  <si>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</si>
  <si>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</si>
  <si>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</si>
  <si>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</si>
  <si>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</si>
  <si>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</si>
  <si>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</si>
  <si>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</si>
  <si>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</si>
  <si>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</si>
  <si>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</si>
  <si>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</si>
  <si>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</si>
  <si>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</si>
  <si>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</si>
  <si>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</si>
  <si>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</si>
  <si>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</si>
  <si>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</si>
  <si>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</si>
  <si>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</si>
  <si>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</si>
  <si>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</si>
  <si>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</si>
  <si>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</si>
  <si>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</si>
  <si>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</si>
  <si>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</si>
  <si>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</si>
  <si>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</si>
  <si>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</si>
  <si>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</si>
  <si>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</si>
  <si>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</si>
  <si>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</si>
  <si>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</si>
  <si>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</si>
  <si>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</si>
  <si>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</si>
  <si>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</si>
  <si>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</si>
  <si>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</si>
  <si>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</si>
  <si>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</si>
  <si>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</si>
  <si>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</si>
  <si>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</si>
  <si>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</si>
  <si>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</si>
  <si>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</si>
  <si>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</si>
  <si>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</si>
  <si>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</si>
  <si>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</si>
  <si>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</si>
  <si>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</si>
  <si>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</si>
  <si>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</si>
  <si>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</si>
  <si>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</si>
  <si>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</si>
  <si>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</si>
  <si>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</si>
  <si>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</si>
  <si>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</si>
  <si>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</si>
  <si>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</si>
  <si>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</si>
  <si>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</si>
  <si>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</si>
  <si>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</si>
  <si>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</si>
  <si>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</si>
  <si>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</si>
  <si>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</si>
  <si>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</si>
  <si>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</si>
  <si>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</si>
  <si>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</si>
  <si>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</si>
  <si>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</si>
  <si>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</si>
  <si>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</si>
  <si>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</si>
  <si>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</si>
  <si>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</si>
  <si>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</si>
  <si>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</si>
  <si>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</si>
  <si>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</si>
  <si>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</si>
  <si>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</si>
  <si>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</si>
  <si>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</si>
  <si>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</si>
  <si>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</si>
  <si>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</si>
  <si>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</si>
  <si>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</si>
  <si>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</si>
  <si>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</si>
  <si>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</si>
  <si>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</si>
  <si>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</si>
  <si>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</si>
  <si>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</si>
  <si>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</si>
  <si>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</si>
  <si>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</si>
  <si>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</si>
  <si>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</si>
  <si>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</si>
  <si>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</si>
  <si>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</si>
  <si>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</si>
  <si>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</si>
  <si>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</si>
  <si>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</si>
  <si>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</si>
  <si>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</si>
  <si>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</si>
  <si>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</si>
  <si>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</si>
  <si>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</si>
  <si>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</si>
  <si>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</si>
  <si>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</si>
  <si>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</si>
  <si>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</si>
  <si>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</si>
  <si>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</si>
  <si>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</si>
  <si>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</si>
  <si>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</si>
  <si>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</si>
  <si>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</si>
  <si>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</si>
  <si>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</si>
  <si>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</si>
  <si>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</si>
  <si>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</si>
  <si>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</si>
  <si>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</si>
  <si>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</si>
  <si>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</si>
  <si>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</si>
  <si>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</si>
  <si>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</si>
  <si>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</si>
  <si>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</si>
  <si>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</si>
  <si>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</si>
  <si>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</si>
  <si>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</si>
  <si>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</si>
  <si>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</si>
  <si>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</si>
  <si>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</si>
  <si>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</si>
  <si>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</si>
  <si>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</si>
  <si>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</si>
  <si>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</si>
  <si>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</si>
  <si>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</si>
  <si>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</si>
  <si>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</si>
  <si>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</si>
  <si>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</si>
  <si>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</si>
  <si>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</si>
  <si>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</si>
  <si>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</si>
  <si>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</si>
  <si>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</si>
  <si>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</si>
  <si>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</si>
  <si>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</si>
  <si>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</si>
  <si>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</si>
  <si>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</si>
  <si>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</si>
  <si>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</si>
  <si>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</si>
  <si>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</si>
  <si>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</si>
  <si>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</si>
  <si>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</si>
  <si>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</si>
  <si>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</si>
  <si>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</si>
  <si>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</si>
  <si>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</si>
  <si>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</si>
  <si>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</si>
  <si>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</si>
  <si>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</si>
  <si>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</si>
  <si>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</si>
  <si>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</si>
  <si>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</si>
  <si>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</si>
  <si>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</si>
  <si>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</si>
  <si>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</si>
  <si>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</si>
  <si>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</si>
  <si>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</si>
  <si>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</si>
  <si>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</si>
  <si>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</si>
  <si>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</si>
  <si>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</si>
  <si>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</si>
  <si>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</si>
  <si>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</si>
  <si>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</si>
  <si>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</si>
  <si>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</si>
  <si>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</si>
  <si>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</si>
  <si>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</si>
  <si>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</si>
  <si>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</si>
  <si>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</si>
  <si>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</si>
  <si>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</si>
  <si>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</si>
  <si>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</si>
  <si>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</si>
  <si>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</si>
  <si>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</si>
  <si>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</si>
  <si>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</si>
  <si>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</si>
  <si>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</si>
  <si>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</si>
  <si>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</si>
  <si>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</si>
  <si>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</si>
  <si>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</si>
  <si>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</si>
  <si>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</si>
  <si>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</si>
  <si>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</si>
  <si>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</si>
  <si>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</si>
  <si>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</si>
  <si>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</si>
  <si>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</si>
  <si>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</si>
  <si>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</si>
  <si>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</si>
  <si>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</si>
  <si>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</si>
  <si>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</si>
  <si>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</si>
  <si>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</si>
  <si>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</si>
  <si>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</si>
  <si>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</si>
  <si>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</si>
  <si>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</si>
  <si>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</si>
  <si>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</si>
  <si>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</si>
  <si>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</si>
  <si>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</si>
  <si>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</si>
  <si>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</si>
  <si>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</si>
  <si>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</si>
  <si>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</si>
  <si>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</si>
  <si>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</si>
  <si>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</si>
  <si>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</si>
  <si>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</si>
  <si>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</si>
  <si>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</si>
  <si>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</si>
  <si>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</si>
  <si>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</si>
  <si>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</si>
  <si>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</si>
  <si>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</si>
  <si>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</si>
  <si>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</si>
  <si>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</si>
  <si>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</si>
  <si>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</si>
  <si>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</si>
  <si>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</si>
  <si>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</si>
  <si>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</si>
  <si>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</si>
  <si>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</si>
  <si>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</si>
  <si>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</si>
  <si>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</si>
  <si>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</si>
  <si>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</si>
  <si>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</si>
  <si>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</si>
  <si>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</si>
  <si>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</si>
  <si>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</si>
  <si>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</si>
  <si>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</si>
  <si>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</si>
  <si>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</si>
  <si>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</si>
  <si>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</si>
  <si>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</si>
  <si>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</si>
  <si>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</si>
  <si>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</si>
  <si>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</si>
  <si>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</si>
  <si>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</si>
  <si>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</si>
  <si>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</si>
  <si>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</si>
  <si>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</si>
  <si>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</si>
  <si>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</si>
  <si>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</si>
  <si>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</si>
  <si>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</si>
  <si>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</si>
  <si>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</si>
  <si>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</si>
  <si>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</si>
  <si>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</si>
  <si>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</si>
  <si>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</si>
  <si>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</si>
  <si>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</si>
  <si>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</si>
  <si>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</si>
  <si>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</si>
  <si>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</si>
  <si>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</si>
  <si>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</si>
  <si>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</si>
  <si>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</si>
  <si>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</si>
  <si>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</si>
  <si>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</si>
  <si>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</si>
  <si>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</si>
  <si>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</si>
  <si>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</si>
  <si>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</si>
  <si>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</si>
  <si>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</si>
  <si>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</si>
  <si>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</si>
  <si>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</si>
  <si>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</si>
  <si>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</si>
  <si>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</si>
  <si>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</si>
  <si>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</si>
  <si>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</si>
  <si>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</si>
  <si>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</si>
  <si>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</si>
  <si>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</si>
  <si>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</si>
  <si>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</si>
  <si>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</si>
  <si>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</si>
  <si>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</si>
  <si>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</si>
  <si>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</si>
  <si>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</si>
  <si>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</si>
  <si>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</si>
  <si>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</si>
  <si>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</si>
  <si>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</si>
  <si>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</si>
  <si>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</si>
  <si>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</si>
  <si>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</si>
  <si>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</si>
  <si>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</si>
  <si>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</si>
  <si>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</si>
  <si>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</si>
  <si>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</si>
  <si>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</si>
  <si>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</si>
  <si>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</si>
  <si>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</si>
  <si>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</si>
  <si>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</si>
  <si>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</si>
  <si>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</si>
  <si>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</si>
  <si>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</si>
  <si>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</si>
  <si>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</si>
  <si>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</si>
  <si>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</si>
  <si>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</si>
  <si>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</si>
  <si>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</si>
  <si>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</si>
  <si>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</si>
  <si>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</si>
  <si>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</si>
  <si>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</si>
  <si>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</si>
  <si>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</si>
  <si>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</si>
  <si>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</si>
  <si>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</si>
  <si>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</si>
  <si>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</si>
  <si>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</si>
  <si>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</si>
  <si>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</si>
  <si>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</si>
  <si>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</si>
  <si>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</si>
  <si>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</si>
  <si>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</si>
  <si>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</si>
  <si>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</si>
  <si>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</si>
  <si>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</si>
  <si>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</si>
  <si>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</si>
  <si>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</si>
  <si>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</si>
  <si>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</si>
  <si>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</si>
  <si>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</si>
  <si>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</si>
  <si>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</si>
  <si>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</si>
  <si>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</si>
  <si>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</si>
  <si>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</si>
  <si>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</si>
  <si>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</si>
  <si>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</si>
  <si>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</si>
  <si>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</si>
  <si>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</si>
  <si>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</si>
  <si>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</si>
  <si>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</si>
  <si>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</si>
  <si>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</si>
  <si>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</si>
  <si>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</si>
  <si>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</si>
  <si>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</si>
  <si>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</si>
  <si>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</si>
  <si>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</si>
  <si>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</si>
  <si>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</si>
  <si>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</si>
  <si>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</si>
  <si>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</si>
  <si>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</si>
  <si>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</si>
  <si>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</si>
  <si>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</si>
  <si>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</si>
  <si>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</si>
  <si>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</si>
  <si>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</si>
  <si>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</si>
  <si>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</si>
  <si>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</si>
  <si>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</si>
  <si>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</si>
  <si>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</si>
  <si>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</si>
  <si>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</si>
  <si>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</si>
  <si>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</si>
  <si>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</si>
  <si>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</si>
  <si>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</si>
  <si>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</si>
  <si>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</si>
  <si>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</si>
  <si>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</si>
  <si>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</si>
  <si>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</si>
  <si>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</si>
  <si>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</si>
  <si>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</si>
  <si>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</si>
  <si>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</si>
  <si>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</si>
  <si>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</si>
  <si>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</si>
  <si>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</si>
  <si>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</si>
  <si>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</si>
  <si>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</si>
  <si>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</si>
  <si>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</si>
  <si>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</si>
  <si>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</si>
  <si>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</si>
  <si>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</si>
  <si>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</si>
  <si>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</si>
  <si>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</si>
  <si>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</si>
  <si>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</si>
  <si>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</si>
  <si>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</si>
  <si>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</si>
  <si>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</si>
  <si>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</si>
  <si>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</si>
  <si>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</si>
  <si>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</si>
  <si>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</si>
  <si>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</si>
  <si>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</si>
  <si>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</si>
  <si>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</si>
  <si>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</si>
  <si>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</si>
  <si>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</si>
  <si>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</si>
  <si>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</si>
  <si>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</si>
  <si>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</si>
  <si>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</si>
  <si>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</si>
  <si>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</si>
  <si>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</si>
  <si>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</si>
  <si>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</si>
  <si>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</si>
  <si>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</si>
  <si>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</si>
  <si>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</si>
  <si>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</si>
  <si>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</si>
  <si>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</si>
  <si>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</si>
  <si>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</si>
  <si>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</si>
  <si>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</si>
  <si>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</si>
  <si>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</si>
  <si>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</si>
  <si>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</si>
  <si>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</si>
  <si>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</si>
  <si>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</si>
  <si>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</si>
  <si>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</si>
  <si>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</si>
  <si>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</si>
  <si>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</si>
  <si>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</si>
  <si>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</si>
  <si>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</si>
  <si>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</si>
  <si>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</si>
  <si>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</si>
  <si>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</si>
  <si>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</si>
  <si>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</si>
  <si>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</si>
  <si>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</si>
  <si>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</si>
  <si>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</si>
  <si>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</si>
  <si>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</si>
  <si>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</si>
  <si>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</si>
  <si>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</si>
  <si>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</si>
  <si>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</si>
  <si>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</si>
  <si>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</si>
  <si>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</si>
  <si>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</si>
  <si>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</si>
  <si>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</si>
  <si>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</si>
  <si>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</si>
  <si>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</si>
  <si>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</si>
  <si>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</si>
  <si>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</si>
  <si>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</si>
  <si>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</si>
  <si>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</si>
  <si>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</si>
  <si>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</si>
  <si>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</si>
  <si>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</si>
  <si>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</si>
  <si>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</si>
  <si>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</si>
  <si>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</si>
  <si>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</si>
  <si>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</si>
  <si>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</si>
  <si>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</si>
  <si>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</si>
  <si>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</si>
  <si>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</si>
  <si>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</si>
  <si>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</si>
  <si>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</si>
  <si>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</si>
  <si>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</si>
  <si>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</si>
  <si>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</si>
  <si>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</si>
  <si>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</si>
  <si>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</si>
  <si>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</si>
  <si>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</si>
  <si>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</si>
  <si>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</si>
  <si>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</si>
  <si>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</si>
  <si>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</si>
  <si>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</si>
  <si>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</si>
  <si>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</si>
  <si>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</si>
  <si>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</si>
  <si>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</si>
  <si>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</si>
  <si>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</si>
  <si>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</si>
  <si>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</si>
  <si>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</si>
  <si>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</si>
  <si>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</si>
  <si>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</si>
  <si>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</si>
  <si>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</si>
  <si>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</si>
  <si>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</si>
  <si>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</si>
  <si>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</si>
  <si>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</si>
  <si>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</si>
  <si>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</si>
  <si>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</si>
  <si>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</si>
  <si>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</si>
  <si>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</si>
  <si>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</si>
  <si>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</si>
  <si>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</si>
  <si>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</si>
  <si>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</si>
  <si>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</si>
  <si>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</si>
  <si>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</si>
  <si>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</si>
  <si>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</si>
  <si>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</si>
  <si>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</si>
  <si>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</si>
  <si>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</si>
  <si>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</si>
  <si>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</si>
  <si>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</si>
  <si>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</si>
  <si>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</si>
  <si>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</si>
  <si>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</si>
  <si>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</si>
  <si>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</si>
  <si>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</si>
  <si>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</si>
  <si>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</si>
  <si>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</si>
  <si>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</si>
  <si>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</si>
  <si>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</si>
  <si>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</si>
  <si>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</si>
  <si>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</si>
  <si>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</si>
  <si>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</si>
  <si>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</si>
  <si>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</si>
  <si>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</si>
  <si>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</si>
  <si>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</si>
  <si>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</si>
  <si>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</si>
  <si>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</si>
  <si>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</si>
  <si>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</si>
  <si>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</si>
  <si>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</si>
  <si>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</si>
  <si>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</si>
  <si>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</si>
  <si>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</si>
  <si>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</si>
  <si>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</si>
  <si>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</si>
  <si>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</si>
  <si>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</si>
  <si>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</si>
  <si>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</si>
  <si>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</si>
  <si>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</si>
  <si>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</si>
  <si>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</si>
  <si>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</si>
  <si>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</si>
  <si>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</si>
  <si>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</si>
  <si>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</si>
  <si>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</si>
  <si>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</si>
  <si>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</si>
  <si>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</si>
  <si>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</si>
  <si>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</si>
  <si>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</si>
  <si>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</si>
  <si>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</si>
  <si>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</si>
  <si>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</si>
  <si>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</si>
  <si>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</si>
  <si>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</si>
  <si>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</si>
  <si>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</si>
  <si>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</si>
  <si>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</si>
  <si>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</si>
  <si>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</si>
  <si>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</si>
  <si>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</si>
  <si>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</si>
  <si>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</si>
  <si>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</si>
  <si>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</si>
  <si>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</si>
  <si>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</si>
  <si>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</si>
  <si>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</si>
  <si>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</si>
  <si>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</si>
  <si>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</si>
  <si>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</si>
  <si>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</si>
  <si>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</si>
  <si>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</si>
  <si>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</si>
  <si>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</si>
  <si>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</si>
  <si>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</si>
  <si>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</si>
  <si>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</si>
  <si>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</si>
  <si>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</si>
  <si>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</si>
  <si>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</si>
  <si>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</si>
  <si>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</si>
  <si>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</si>
  <si>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</si>
  <si>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</si>
  <si>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</si>
  <si>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</si>
  <si>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</si>
  <si>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</si>
  <si>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</si>
  <si>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</si>
  <si>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</si>
  <si>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</si>
  <si>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</si>
  <si>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</si>
  <si>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</si>
  <si>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</si>
  <si>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</si>
  <si>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</si>
  <si>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</si>
  <si>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</si>
  <si>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</si>
  <si>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</si>
  <si>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</si>
  <si>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</si>
  <si>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</si>
  <si>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</si>
  <si>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</si>
  <si>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</si>
  <si>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</si>
  <si>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</si>
  <si>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</si>
  <si>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</si>
  <si>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</si>
  <si>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</si>
  <si>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</si>
  <si>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</si>
  <si>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</si>
  <si>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</si>
  <si>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</si>
  <si>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</si>
  <si>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</si>
  <si>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</si>
  <si>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</si>
  <si>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</si>
  <si>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</si>
  <si>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</si>
  <si>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</si>
  <si>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</si>
  <si>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</si>
  <si>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</si>
  <si>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</si>
  <si>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</si>
  <si>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</si>
  <si>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</si>
  <si>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</si>
  <si>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</si>
  <si>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</si>
  <si>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</si>
  <si>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</si>
  <si>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</si>
  <si>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</si>
  <si>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</si>
  <si>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</si>
  <si>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</si>
  <si>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</si>
  <si>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</si>
  <si>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</si>
  <si>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</si>
  <si>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</si>
  <si>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</si>
  <si>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</si>
  <si>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</si>
  <si>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</si>
  <si>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</si>
  <si>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</si>
  <si>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</si>
  <si>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</si>
  <si>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</si>
  <si>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</si>
  <si>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</si>
  <si>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</si>
  <si>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</si>
  <si>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</si>
  <si>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</si>
  <si>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</si>
  <si>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</si>
  <si>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</si>
  <si>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</si>
  <si>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</si>
  <si>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</si>
  <si>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</si>
  <si>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</si>
  <si>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</si>
  <si>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</si>
  <si>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</si>
  <si>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</si>
  <si>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</si>
  <si>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</si>
  <si>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</si>
  <si>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</si>
  <si>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</si>
  <si>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</si>
  <si>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</si>
  <si>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</si>
  <si>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</si>
  <si>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</si>
  <si>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</si>
  <si>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</si>
  <si>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</si>
  <si>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</si>
  <si>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</si>
  <si>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</si>
  <si>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</si>
  <si>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</si>
  <si>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</si>
  <si>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</si>
  <si>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</si>
  <si>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</si>
  <si>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</si>
  <si>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</si>
  <si>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</si>
  <si>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</si>
  <si>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</si>
  <si>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</si>
  <si>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</si>
  <si>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</si>
  <si>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</si>
  <si>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</si>
  <si>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</si>
  <si>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</si>
  <si>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</si>
  <si>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</si>
  <si>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</si>
  <si>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</si>
  <si>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</si>
  <si>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</si>
  <si>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</si>
  <si>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</si>
  <si>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</si>
  <si>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</si>
  <si>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</si>
  <si>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</si>
  <si>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</si>
  <si>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</si>
  <si>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</si>
  <si>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</si>
  <si>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</si>
  <si>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</si>
  <si>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</si>
  <si>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</si>
  <si>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</si>
  <si>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</si>
  <si>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</si>
  <si>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</si>
  <si>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</si>
  <si>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</si>
  <si>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</si>
  <si>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</si>
  <si>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</si>
  <si>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</si>
  <si>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</si>
  <si>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</si>
  <si>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</si>
  <si>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</si>
  <si>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</si>
  <si>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</si>
  <si>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</si>
  <si>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</si>
  <si>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</si>
  <si>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</si>
  <si>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</si>
  <si>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</si>
  <si>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</si>
  <si>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</si>
  <si>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</si>
  <si>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</si>
  <si>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</si>
  <si>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</si>
  <si>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</si>
  <si>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</si>
  <si>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</si>
  <si>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</si>
  <si>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</si>
  <si>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</si>
  <si>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</si>
  <si>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</si>
  <si>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</si>
  <si>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</si>
  <si>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</si>
  <si>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</si>
  <si>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</si>
  <si>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</si>
  <si>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</si>
  <si>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</si>
  <si>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</si>
  <si>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</si>
  <si>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</si>
  <si>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</si>
  <si>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</si>
  <si>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</si>
  <si>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</si>
  <si>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</si>
  <si>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</si>
  <si>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</si>
  <si>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</si>
  <si>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</si>
  <si>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</si>
  <si>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</si>
  <si>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</si>
  <si>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</si>
  <si>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</si>
  <si>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</si>
  <si>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</si>
  <si>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</si>
  <si>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</si>
  <si>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</si>
  <si>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</si>
  <si>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</si>
  <si>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</si>
  <si>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</si>
  <si>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</si>
  <si>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</si>
  <si>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</si>
  <si>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</si>
  <si>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</si>
  <si>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</si>
  <si>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</si>
  <si>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</si>
  <si>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</si>
  <si>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</si>
  <si>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</si>
  <si>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</si>
  <si>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</si>
  <si>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</si>
  <si>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</si>
  <si>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</si>
  <si>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</si>
  <si>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</si>
  <si>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</si>
  <si>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</si>
  <si>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</si>
  <si>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</si>
  <si>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</si>
  <si>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</si>
  <si>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</si>
  <si>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</si>
  <si>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</si>
  <si>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</si>
  <si>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</si>
  <si>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</si>
  <si>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</si>
  <si>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</si>
  <si>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</si>
  <si>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</si>
  <si>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</si>
  <si>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</si>
  <si>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</si>
  <si>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</si>
  <si>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</si>
  <si>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</si>
  <si>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</si>
  <si>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</si>
  <si>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</si>
  <si>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</si>
  <si>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</si>
  <si>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</si>
  <si>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</si>
  <si>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</si>
  <si>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</si>
  <si>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</si>
  <si>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</si>
  <si>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</si>
  <si>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</si>
  <si>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</si>
  <si>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</si>
  <si>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</si>
  <si>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</si>
  <si>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</si>
  <si>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</si>
  <si>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</si>
  <si>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</si>
  <si>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</si>
  <si>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</si>
  <si>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</si>
  <si>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</si>
  <si>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</si>
  <si>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</si>
  <si>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</si>
  <si>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</si>
  <si>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</si>
  <si>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</si>
  <si>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</si>
  <si>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</si>
  <si>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</si>
  <si>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</si>
  <si>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</si>
  <si>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</si>
  <si>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</si>
  <si>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</si>
  <si>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</si>
  <si>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</si>
  <si>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</si>
  <si>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</si>
  <si>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</si>
  <si>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</si>
  <si>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</si>
  <si>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</si>
  <si>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</si>
  <si>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</si>
  <si>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</si>
  <si>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</si>
  <si>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</si>
  <si>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</si>
  <si>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</si>
  <si>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</si>
  <si>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</si>
  <si>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</si>
  <si>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</si>
  <si>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</si>
  <si>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</si>
  <si>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</si>
  <si>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</si>
  <si>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</si>
  <si>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</si>
  <si>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</si>
  <si>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</si>
  <si>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</si>
  <si>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</si>
  <si>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</si>
  <si>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</si>
  <si>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</si>
  <si>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</si>
  <si>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</si>
  <si>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</si>
  <si>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</si>
  <si>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</si>
  <si>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</si>
  <si>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</si>
  <si>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</si>
  <si>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</si>
  <si>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</si>
  <si>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</si>
  <si>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</si>
  <si>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</si>
  <si>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</si>
  <si>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</si>
  <si>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</si>
  <si>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</si>
  <si>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</si>
  <si>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</si>
  <si>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</si>
  <si>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</si>
  <si>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</si>
  <si>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</si>
  <si>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</si>
  <si>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</si>
  <si>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</si>
  <si>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</si>
  <si>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</si>
  <si>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</si>
  <si>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</si>
  <si>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</si>
  <si>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</si>
  <si>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</si>
  <si>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</si>
  <si>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</si>
  <si>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</si>
  <si>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</si>
  <si>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</si>
  <si>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</si>
  <si>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</si>
  <si>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</si>
  <si>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</si>
  <si>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</si>
  <si>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</si>
  <si>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</si>
  <si>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</si>
  <si>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</si>
  <si>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</si>
  <si>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</si>
  <si>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</si>
  <si>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</si>
  <si>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</si>
  <si>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</si>
  <si>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</si>
  <si>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</si>
  <si>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</si>
  <si>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</si>
  <si>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</si>
  <si>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</si>
  <si>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</si>
  <si>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</si>
  <si>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</si>
  <si>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</si>
  <si>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</si>
  <si>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</si>
  <si>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</si>
  <si>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</si>
  <si>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</si>
  <si>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</si>
  <si>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</si>
  <si>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</si>
  <si>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</si>
  <si>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</si>
  <si>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</si>
  <si>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</si>
  <si>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</si>
  <si>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</si>
  <si>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</si>
  <si>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</si>
  <si>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</si>
  <si>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</si>
  <si>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</si>
  <si>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</si>
  <si>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</si>
  <si>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</si>
  <si>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</si>
  <si>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</si>
  <si>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</si>
  <si>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</si>
  <si>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</si>
  <si>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</si>
  <si>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</si>
  <si>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</si>
  <si>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</si>
  <si>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</si>
  <si>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</si>
  <si>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</si>
  <si>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</si>
  <si>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</si>
  <si>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</si>
  <si>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</si>
  <si>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</si>
  <si>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</si>
  <si>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</si>
  <si>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</si>
  <si>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</si>
  <si>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</si>
  <si>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</si>
  <si>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</si>
  <si>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</si>
  <si>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</si>
  <si>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</si>
  <si>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</si>
  <si>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</si>
  <si>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</si>
  <si>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</si>
  <si>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</si>
  <si>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</si>
  <si>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</si>
  <si>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</si>
  <si>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</si>
  <si>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</si>
  <si>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</si>
  <si>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</si>
  <si>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</si>
  <si>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</si>
  <si>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</si>
  <si>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</si>
  <si>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</si>
  <si>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</si>
  <si>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</si>
  <si>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</si>
  <si>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</si>
  <si>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</si>
  <si>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</si>
  <si>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</si>
  <si>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</si>
  <si>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</si>
  <si>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</si>
  <si>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</si>
  <si>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</si>
  <si>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</si>
  <si>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</si>
  <si>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</si>
  <si>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</si>
  <si>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</si>
  <si>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</si>
  <si>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</si>
  <si>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</si>
  <si>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</si>
  <si>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</si>
  <si>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</si>
  <si>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</si>
  <si>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</si>
  <si>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</si>
  <si>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</si>
  <si>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</si>
  <si>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</si>
  <si>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</si>
  <si>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</si>
  <si>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</si>
  <si>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</si>
  <si>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</si>
  <si>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</si>
  <si>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</si>
  <si>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</si>
  <si>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</si>
  <si>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</si>
  <si>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</si>
  <si>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</si>
  <si>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</si>
  <si>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</si>
  <si>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</si>
  <si>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</si>
  <si>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</si>
  <si>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</si>
  <si>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</si>
  <si>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</si>
  <si>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</si>
  <si>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</si>
  <si>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</si>
  <si>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</si>
  <si>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</si>
  <si>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</si>
  <si>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</si>
  <si>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</si>
  <si>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</si>
  <si>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</si>
  <si>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</si>
  <si>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</si>
  <si>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</si>
  <si>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</si>
  <si>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</si>
  <si>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</si>
  <si>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</si>
  <si>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</si>
  <si>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</si>
  <si>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</si>
  <si>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</si>
  <si>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</si>
  <si>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</si>
  <si>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</si>
  <si>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</si>
  <si>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</si>
  <si>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</si>
  <si>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</si>
  <si>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</si>
  <si>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</si>
  <si>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</si>
  <si>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</si>
  <si>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</si>
  <si>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</si>
  <si>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</si>
  <si>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</si>
  <si>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</si>
  <si>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</si>
  <si>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</si>
  <si>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</si>
  <si>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</si>
  <si>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</si>
  <si>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</si>
  <si>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</si>
  <si>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</si>
  <si>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</si>
  <si>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</si>
  <si>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</si>
  <si>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</si>
  <si>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</si>
  <si>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</si>
  <si>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</si>
  <si>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</si>
  <si>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</si>
  <si>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</si>
  <si>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</si>
  <si>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</si>
  <si>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</si>
  <si>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</si>
  <si>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</si>
  <si>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</si>
  <si>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</si>
  <si>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</si>
  <si>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</si>
  <si>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</si>
  <si>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</si>
  <si>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</si>
  <si>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</si>
  <si>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</si>
  <si>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</si>
  <si>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</si>
  <si>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</si>
  <si>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</si>
  <si>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</si>
  <si>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</si>
  <si>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</si>
  <si>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</si>
  <si>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</si>
  <si>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</si>
  <si>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</si>
  <si>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</si>
  <si>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</si>
  <si>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</si>
  <si>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</si>
  <si>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</si>
  <si>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</si>
  <si>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</si>
  <si>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</si>
  <si>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</si>
  <si>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</si>
  <si>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</si>
  <si>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</si>
  <si>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</si>
  <si>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</si>
  <si>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</si>
  <si>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</si>
  <si>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</si>
  <si>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</si>
  <si>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</si>
  <si>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</si>
  <si>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</si>
  <si>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</si>
  <si>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</si>
  <si>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</si>
  <si>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</si>
  <si>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</si>
  <si>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</si>
  <si>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</si>
  <si>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</si>
  <si>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</si>
  <si>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</si>
  <si>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</si>
  <si>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</si>
  <si>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</si>
  <si>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</si>
  <si>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</si>
  <si>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</si>
  <si>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</si>
  <si>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</si>
  <si>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</si>
  <si>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</si>
  <si>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</si>
  <si>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</si>
  <si>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</si>
  <si>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</si>
  <si>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</si>
  <si>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</si>
  <si>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</si>
  <si>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</si>
  <si>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</si>
  <si>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</si>
  <si>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</si>
  <si>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</si>
  <si>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</si>
  <si>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</si>
  <si>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</si>
  <si>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</si>
  <si>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</si>
  <si>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</si>
  <si>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</si>
  <si>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</si>
  <si>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</si>
  <si>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</si>
  <si>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</si>
  <si>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</si>
  <si>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</si>
  <si>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</si>
  <si>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</si>
  <si>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</si>
  <si>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</si>
  <si>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</si>
  <si>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</si>
  <si>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</si>
  <si>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</si>
  <si>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</si>
  <si>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</si>
  <si>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</si>
  <si>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</si>
  <si>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</si>
  <si>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</si>
  <si>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</si>
  <si>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</si>
  <si>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</si>
  <si>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</si>
  <si>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</si>
  <si>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</si>
  <si>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</si>
  <si>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</si>
  <si>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</si>
  <si>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</si>
  <si>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</si>
  <si>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</si>
  <si>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</si>
  <si>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</si>
  <si>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</si>
  <si>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</si>
  <si>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</si>
  <si>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</si>
  <si>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</si>
  <si>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</si>
  <si>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</si>
  <si>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</si>
  <si>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</si>
  <si>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</si>
  <si>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</si>
  <si>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</si>
  <si>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</si>
  <si>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</si>
  <si>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</si>
  <si>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</si>
  <si>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</si>
  <si>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</si>
  <si>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</si>
  <si>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</si>
  <si>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</si>
  <si>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</si>
  <si>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</si>
  <si>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</si>
  <si>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</si>
  <si>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</si>
  <si>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</si>
  <si>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</si>
  <si>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</si>
  <si>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</si>
  <si>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</si>
  <si>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</si>
  <si>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</si>
  <si>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</si>
  <si>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</si>
  <si>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</si>
  <si>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</si>
  <si>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</si>
  <si>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</si>
  <si>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</si>
  <si>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</si>
  <si>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</si>
  <si>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</si>
  <si>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</si>
  <si>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</si>
  <si>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</si>
  <si>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</si>
  <si>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</si>
  <si>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</si>
  <si>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</si>
  <si>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</si>
  <si>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</si>
  <si>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</si>
  <si>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</si>
  <si>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</si>
  <si>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</si>
  <si>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</si>
  <si>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</si>
  <si>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</si>
  <si>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</si>
  <si>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</si>
  <si>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</si>
  <si>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</si>
  <si>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</si>
  <si>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</si>
  <si>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</si>
  <si>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</si>
  <si>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</si>
  <si>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</si>
  <si>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</si>
  <si>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</si>
  <si>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</si>
  <si>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</si>
  <si>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</si>
  <si>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</si>
  <si>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</si>
  <si>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</si>
  <si>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</si>
  <si>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</si>
  <si>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</si>
  <si>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</si>
  <si>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</si>
  <si>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</si>
  <si>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</si>
  <si>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</si>
  <si>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</si>
  <si>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</si>
  <si>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</si>
  <si>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</si>
  <si>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</si>
  <si>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</si>
  <si>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</si>
  <si>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</si>
  <si>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</si>
  <si>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</si>
  <si>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</si>
  <si>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</si>
  <si>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</si>
  <si>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</si>
  <si>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</si>
  <si>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</si>
  <si>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</si>
  <si>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</si>
  <si>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</si>
  <si>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</si>
  <si>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</si>
  <si>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</si>
  <si>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</si>
  <si>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</si>
  <si>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</si>
  <si>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</si>
  <si>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</si>
  <si>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</si>
  <si>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</si>
  <si>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</si>
  <si>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</si>
  <si>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</si>
  <si>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</si>
  <si>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</si>
  <si>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</si>
  <si>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</si>
  <si>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</si>
  <si>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</si>
  <si>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</si>
  <si>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</si>
  <si>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</si>
  <si>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</si>
  <si>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</si>
  <si>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</si>
  <si>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</si>
  <si>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</si>
  <si>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</si>
  <si>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</si>
  <si>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</si>
  <si>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</si>
  <si>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</si>
  <si>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</si>
  <si>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</si>
  <si>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</si>
  <si>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</si>
  <si>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</si>
  <si>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</si>
  <si>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</si>
  <si>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</si>
  <si>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</si>
  <si>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</si>
  <si>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</si>
  <si>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</si>
  <si>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</si>
  <si>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</si>
  <si>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</si>
  <si>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</si>
  <si>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</si>
  <si>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</si>
  <si>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</si>
  <si>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</si>
  <si>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</si>
  <si>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</si>
  <si>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</si>
  <si>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</si>
  <si>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</si>
  <si>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</si>
  <si>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</si>
  <si>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</si>
  <si>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</si>
  <si>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</si>
  <si>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</si>
  <si>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</si>
  <si>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</si>
  <si>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</si>
  <si>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</si>
  <si>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</si>
  <si>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</si>
  <si>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</si>
  <si>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</si>
  <si>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</si>
  <si>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</si>
  <si>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</si>
  <si>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</si>
  <si>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</si>
  <si>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</si>
  <si>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</si>
  <si>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</si>
  <si>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</si>
  <si>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</si>
  <si>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</si>
  <si>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</si>
  <si>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</si>
  <si>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</si>
  <si>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</si>
  <si>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</si>
  <si>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</si>
  <si>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</si>
  <si>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</si>
  <si>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</si>
  <si>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</si>
  <si>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</si>
  <si>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</si>
  <si>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</si>
  <si>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</si>
  <si>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</si>
  <si>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</si>
  <si>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</si>
  <si>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</si>
  <si>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</si>
  <si>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</si>
  <si>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</si>
  <si>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</si>
  <si>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</si>
  <si>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</si>
  <si>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</si>
  <si>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</si>
  <si>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</si>
  <si>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</si>
  <si>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</si>
  <si>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</si>
  <si>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</si>
  <si>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</si>
  <si>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</si>
  <si>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</si>
  <si>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</si>
  <si>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</si>
  <si>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</si>
  <si>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</si>
  <si>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</si>
  <si>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</si>
  <si>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</si>
  <si>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</si>
  <si>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</si>
  <si>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</si>
  <si>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</si>
  <si>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</si>
  <si>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</si>
  <si>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</si>
  <si>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</si>
  <si>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</si>
  <si>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</si>
  <si>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</si>
  <si>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</si>
  <si>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</si>
  <si>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</si>
  <si>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</si>
  <si>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</si>
  <si>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</si>
  <si>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</si>
  <si>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</si>
  <si>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</si>
  <si>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</si>
  <si>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</si>
  <si>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</si>
  <si>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</si>
  <si>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</si>
  <si>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</si>
  <si>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</si>
  <si>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</si>
  <si>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</si>
  <si>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</si>
  <si>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</si>
  <si>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</si>
  <si>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</si>
  <si>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</si>
  <si>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</si>
  <si>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</si>
  <si>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</si>
  <si>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</si>
  <si>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</si>
  <si>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</si>
  <si>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</si>
  <si>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</si>
  <si>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</si>
  <si>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</si>
  <si>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</si>
  <si>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</si>
  <si>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</si>
  <si>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</si>
  <si>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</si>
  <si>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</si>
  <si>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</si>
  <si>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</si>
  <si>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</si>
  <si>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</si>
  <si>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</si>
  <si>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</si>
  <si>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</si>
  <si>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</si>
  <si>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</si>
  <si>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</si>
  <si>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</si>
  <si>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</si>
  <si>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</si>
  <si>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</si>
  <si>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</si>
  <si>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</si>
  <si>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</si>
  <si>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</si>
  <si>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</si>
  <si>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</si>
  <si>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</si>
  <si>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</si>
  <si>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</si>
  <si>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</si>
  <si>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</si>
  <si>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</si>
  <si>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</si>
  <si>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</si>
  <si>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</si>
  <si>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</si>
  <si>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</si>
  <si>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</si>
  <si>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</si>
  <si>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</si>
  <si>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</si>
  <si>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</si>
  <si>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</si>
  <si>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</si>
  <si>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</si>
  <si>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</si>
  <si>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</si>
  <si>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</si>
  <si>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</si>
  <si>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</si>
  <si>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</si>
  <si>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</si>
  <si>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</si>
  <si>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</si>
  <si>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</si>
  <si>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</si>
  <si>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</si>
  <si>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</si>
  <si>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</si>
  <si>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</si>
  <si>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</si>
  <si>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</si>
  <si>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</si>
  <si>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</si>
  <si>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</si>
  <si>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</si>
  <si>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</si>
  <si>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</si>
  <si>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</si>
  <si>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</si>
  <si>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</si>
  <si>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</si>
  <si>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</si>
  <si>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</si>
  <si>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</si>
  <si>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</si>
  <si>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</si>
  <si>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</si>
  <si>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</si>
  <si>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</si>
  <si>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</si>
  <si>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</si>
  <si>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</si>
  <si>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</si>
  <si>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</si>
  <si>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</si>
  <si>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</si>
  <si>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</si>
  <si>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</si>
  <si>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</si>
  <si>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</si>
  <si>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</si>
  <si>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</si>
  <si>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</si>
  <si>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</si>
  <si>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</si>
  <si>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</si>
  <si>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</si>
  <si>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</si>
  <si>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</si>
  <si>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</si>
  <si>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</si>
  <si>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</si>
  <si>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</si>
  <si>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</si>
  <si>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</si>
  <si>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</si>
  <si>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</si>
  <si>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</si>
  <si>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</si>
  <si>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</si>
  <si>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</si>
  <si>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</si>
  <si>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</si>
  <si>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</si>
  <si>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</si>
  <si>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</si>
  <si>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</si>
  <si>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</si>
  <si>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</si>
  <si>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</si>
  <si>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</si>
  <si>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</si>
  <si>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</si>
  <si>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</si>
  <si>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</si>
  <si>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</si>
  <si>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</si>
  <si>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</si>
  <si>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</si>
  <si>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</si>
  <si>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</si>
  <si>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</si>
  <si>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</si>
  <si>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</si>
  <si>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</si>
  <si>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</si>
  <si>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</si>
  <si>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</si>
  <si>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</si>
  <si>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</si>
  <si>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</si>
  <si>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</si>
  <si>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</si>
  <si>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</si>
  <si>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</si>
  <si>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</si>
  <si>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</si>
  <si>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</si>
  <si>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</si>
  <si>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</si>
  <si>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</si>
  <si>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</si>
  <si>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</si>
  <si>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</si>
  <si>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</si>
  <si>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</si>
  <si>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</si>
  <si>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</si>
  <si>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</si>
  <si>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</si>
  <si>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</si>
  <si>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</si>
  <si>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</si>
  <si>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</si>
  <si>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</si>
  <si>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</si>
  <si>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</si>
  <si>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</si>
  <si>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</si>
  <si>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</si>
  <si>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</si>
  <si>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</si>
  <si>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</si>
  <si>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</si>
  <si>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</si>
  <si>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</si>
  <si>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</si>
  <si>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</si>
  <si>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</si>
  <si>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</si>
  <si>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</si>
  <si>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</si>
  <si>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</si>
  <si>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</si>
  <si>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</si>
  <si>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</si>
  <si>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</si>
  <si>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</si>
  <si>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</si>
  <si>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</si>
  <si>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</si>
  <si>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</si>
  <si>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</si>
  <si>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</si>
  <si>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</si>
  <si>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</si>
  <si>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</si>
  <si>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</si>
  <si>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</si>
  <si>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</si>
  <si>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</si>
  <si>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</si>
  <si>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</si>
  <si>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</si>
  <si>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</si>
  <si>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</si>
  <si>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</si>
  <si>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</si>
  <si>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</si>
  <si>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</si>
  <si>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</si>
  <si>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</si>
  <si>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</si>
  <si>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</si>
  <si>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</si>
  <si>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</si>
  <si>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</si>
  <si>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</si>
  <si>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</si>
  <si>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</si>
  <si>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</si>
  <si>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</si>
  <si>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</si>
  <si>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</si>
  <si>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</si>
  <si>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</si>
  <si>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</si>
  <si>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</si>
  <si>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</si>
  <si>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</si>
  <si>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</si>
  <si>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</si>
  <si>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</si>
  <si>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</si>
  <si>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</si>
  <si>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</si>
  <si>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</si>
  <si>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</si>
  <si>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</si>
  <si>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</si>
  <si>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</si>
  <si>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</si>
  <si>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</si>
  <si>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</si>
  <si>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</si>
  <si>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</si>
  <si>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</si>
  <si>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</si>
  <si>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</si>
  <si>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</si>
  <si>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</si>
  <si>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</si>
  <si>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</si>
  <si>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</si>
  <si>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</si>
  <si>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</si>
  <si>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</si>
  <si>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</si>
  <si>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</si>
  <si>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</si>
  <si>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</si>
  <si>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</si>
  <si>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</si>
  <si>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</si>
  <si>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</si>
  <si>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</si>
  <si>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</si>
  <si>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</si>
  <si>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</si>
  <si>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</si>
  <si>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</si>
  <si>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</si>
  <si>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</si>
  <si>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</si>
  <si>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</si>
  <si>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</si>
  <si>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</si>
  <si>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</si>
  <si>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</si>
  <si>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</si>
  <si>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</si>
  <si>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</si>
  <si>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</si>
  <si>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</si>
  <si>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</si>
  <si>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</si>
  <si>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</si>
  <si>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</si>
  <si>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</si>
  <si>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</si>
  <si>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</si>
  <si>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</si>
  <si>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</si>
  <si>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</si>
  <si>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</si>
  <si>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</si>
  <si>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</si>
  <si>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</si>
  <si>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</si>
  <si>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</si>
  <si>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</si>
  <si>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</si>
  <si>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</si>
  <si>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</si>
  <si>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</si>
  <si>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</si>
  <si>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</si>
  <si>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</si>
  <si>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</si>
  <si>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</si>
  <si>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</si>
  <si>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</si>
  <si>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</si>
  <si>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</si>
  <si>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</si>
  <si>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</si>
  <si>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</si>
  <si>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</si>
  <si>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</si>
  <si>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</si>
  <si>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</si>
  <si>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</si>
  <si>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</si>
  <si>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</si>
  <si>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</si>
  <si>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</si>
  <si>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</si>
  <si>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</si>
  <si>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</si>
  <si>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</si>
  <si>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</si>
  <si>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</si>
  <si>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</si>
  <si>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</si>
  <si>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</si>
  <si>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</si>
  <si>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</si>
  <si>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</si>
  <si>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</si>
  <si>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</si>
  <si>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</si>
  <si>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</si>
  <si>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</si>
  <si>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</si>
  <si>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</si>
  <si>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</si>
  <si>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</si>
  <si>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</si>
  <si>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</si>
  <si>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</si>
  <si>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</si>
  <si>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</si>
  <si>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</si>
  <si>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</si>
  <si>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</si>
  <si>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</si>
  <si>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</si>
  <si>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</si>
  <si>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</si>
  <si>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</si>
  <si>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</si>
  <si>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</si>
  <si>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</si>
  <si>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</si>
  <si>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</si>
  <si>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</si>
  <si>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</si>
  <si>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</si>
  <si>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</si>
  <si>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</si>
  <si>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</si>
  <si>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</si>
  <si>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</si>
  <si>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</si>
  <si>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</si>
  <si>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</si>
  <si>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</si>
  <si>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</si>
  <si>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</si>
  <si>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</si>
  <si>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</si>
  <si>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</si>
  <si>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</si>
  <si>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</si>
  <si>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</si>
  <si>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</si>
  <si>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</si>
  <si>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</si>
  <si>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</si>
  <si>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</si>
  <si>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</si>
  <si>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</si>
  <si>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</si>
  <si>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</si>
  <si>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</si>
  <si>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</si>
  <si>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</si>
  <si>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</si>
  <si>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</si>
  <si>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</si>
  <si>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</si>
  <si>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</si>
  <si>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</si>
  <si>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</si>
  <si>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</si>
  <si>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</si>
  <si>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</si>
  <si>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</si>
  <si>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</si>
  <si>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</si>
  <si>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</si>
  <si>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</si>
  <si>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</si>
  <si>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</si>
  <si>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</si>
  <si>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</si>
  <si>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</si>
  <si>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</si>
  <si>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</si>
  <si>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</si>
  <si>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</si>
  <si>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</si>
  <si>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</si>
  <si>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</si>
  <si>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</si>
  <si>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</si>
  <si>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</si>
  <si>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</si>
  <si>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</si>
  <si>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</si>
  <si>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</si>
  <si>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</si>
  <si>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</si>
  <si>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</si>
  <si>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</si>
  <si>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</si>
  <si>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</si>
  <si>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</si>
  <si>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</si>
  <si>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</si>
  <si>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</si>
  <si>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</si>
  <si>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</si>
  <si>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</si>
  <si>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</si>
  <si>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</si>
  <si>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</si>
  <si>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</si>
  <si>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</si>
  <si>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</si>
  <si>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</si>
  <si>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</si>
  <si>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</si>
  <si>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</si>
  <si>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</si>
  <si>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</si>
  <si>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</si>
  <si>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</si>
  <si>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</si>
  <si>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</si>
  <si>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</si>
  <si>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</si>
  <si>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</si>
  <si>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</si>
  <si>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</si>
  <si>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</si>
  <si>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</si>
  <si>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</si>
  <si>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</si>
  <si>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</si>
  <si>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</si>
  <si>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</si>
  <si>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</si>
  <si>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</si>
  <si>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</si>
  <si>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</si>
  <si>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</si>
  <si>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</si>
  <si>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</si>
  <si>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</si>
  <si>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</si>
  <si>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</si>
  <si>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</si>
  <si>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</si>
  <si>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</si>
  <si>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</si>
  <si>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</si>
  <si>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</si>
  <si>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</si>
  <si>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</si>
  <si>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</si>
  <si>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</si>
  <si>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</si>
  <si>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</si>
  <si>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</si>
  <si>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</si>
  <si>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</si>
  <si>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</si>
  <si>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</si>
  <si>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</si>
  <si>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</si>
  <si>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</si>
  <si>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</si>
  <si>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</si>
  <si>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</si>
  <si>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</si>
  <si>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</si>
  <si>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</si>
  <si>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</si>
  <si>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</si>
  <si>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</si>
  <si>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</si>
  <si>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</si>
  <si>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</si>
  <si>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</si>
  <si>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</si>
  <si>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</si>
  <si>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</si>
  <si>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</si>
  <si>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</si>
  <si>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</si>
  <si>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</si>
  <si>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</si>
  <si>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</si>
  <si>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</si>
  <si>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</si>
  <si>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</si>
  <si>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</si>
  <si>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</si>
  <si>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</si>
  <si>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</si>
  <si>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</si>
  <si>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</si>
  <si>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</si>
  <si>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</si>
  <si>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</si>
  <si>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</si>
  <si>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</si>
  <si>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</si>
  <si>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</si>
  <si>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</si>
  <si>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</si>
  <si>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</si>
  <si>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</si>
  <si>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</si>
  <si>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</si>
  <si>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</si>
  <si>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</si>
  <si>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</si>
  <si>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</si>
  <si>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</si>
  <si>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</si>
  <si>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</si>
  <si>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</si>
  <si>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</si>
  <si>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</si>
  <si>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</si>
  <si>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</si>
  <si>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</si>
  <si>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</si>
  <si>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</si>
  <si>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</si>
  <si>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</si>
  <si>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</si>
  <si>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</si>
  <si>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</si>
  <si>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</si>
  <si>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</si>
  <si>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</si>
  <si>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</si>
  <si>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</si>
  <si>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</si>
  <si>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</si>
  <si>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</si>
  <si>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</si>
  <si>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</si>
  <si>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</si>
  <si>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</si>
  <si>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</si>
  <si>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</si>
  <si>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</si>
  <si>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</si>
  <si>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</si>
  <si>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</si>
  <si>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</si>
  <si>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</si>
  <si>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</si>
  <si>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</si>
  <si>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</si>
  <si>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</si>
  <si>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</si>
  <si>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</si>
  <si>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</si>
  <si>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</si>
  <si>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</si>
  <si>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</si>
  <si>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</si>
  <si>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</si>
  <si>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</si>
  <si>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</si>
  <si>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</si>
  <si>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</si>
  <si>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</si>
  <si>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</si>
  <si>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</si>
  <si>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</si>
  <si>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</si>
  <si>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</si>
  <si>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</si>
  <si>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</si>
  <si>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</si>
  <si>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</si>
  <si>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</si>
  <si>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</si>
  <si>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</si>
  <si>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</si>
  <si>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</si>
  <si>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</si>
  <si>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</si>
  <si>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</si>
  <si>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</si>
  <si>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</si>
  <si>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</si>
  <si>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</si>
  <si>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</si>
  <si>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</si>
  <si>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</si>
  <si>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</si>
  <si>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</si>
  <si>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</si>
  <si>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</si>
  <si>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</si>
  <si>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</si>
  <si>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</si>
  <si>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</si>
  <si>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</si>
  <si>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</si>
  <si>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</si>
  <si>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</si>
  <si>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</si>
  <si>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</si>
  <si>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</si>
  <si>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</si>
  <si>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</si>
  <si>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</si>
  <si>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</si>
  <si>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</si>
  <si>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</si>
  <si>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</si>
  <si>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</si>
  <si>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</si>
  <si>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</si>
  <si>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</si>
  <si>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</si>
  <si>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</si>
  <si>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</si>
  <si>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</si>
  <si>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</si>
  <si>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</si>
  <si>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</si>
  <si>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</si>
  <si>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</si>
  <si>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</si>
  <si>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</si>
  <si>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</si>
  <si>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</si>
  <si>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</si>
  <si>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</si>
  <si>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</si>
  <si>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</si>
  <si>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</si>
  <si>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</si>
  <si>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</si>
  <si>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</si>
  <si>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</si>
  <si>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</si>
  <si>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</si>
  <si>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</si>
  <si>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</si>
  <si>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</si>
  <si>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</si>
  <si>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</si>
  <si>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</si>
  <si>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</si>
  <si>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</si>
  <si>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</si>
  <si>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</si>
  <si>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</si>
  <si>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</si>
  <si>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</si>
  <si>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</si>
  <si>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</si>
  <si>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</si>
  <si>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</si>
  <si>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</si>
  <si>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</si>
  <si>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</si>
  <si>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</si>
  <si>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</si>
  <si>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</si>
  <si>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</si>
  <si>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</si>
  <si>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</si>
  <si>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</si>
  <si>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</si>
  <si>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</si>
  <si>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</si>
  <si>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</si>
  <si>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</si>
  <si>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</si>
  <si>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</si>
  <si>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</si>
  <si>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</si>
  <si>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</si>
  <si>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</si>
  <si>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</si>
  <si>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</si>
  <si>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</si>
  <si>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</si>
  <si>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</si>
  <si>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</si>
  <si>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</si>
  <si>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</si>
  <si>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</si>
  <si>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</si>
  <si>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</si>
  <si>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</si>
  <si>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</si>
  <si>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</si>
  <si>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</si>
  <si>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</si>
  <si>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</si>
  <si>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</si>
  <si>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</si>
  <si>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</si>
  <si>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</si>
  <si>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</si>
  <si>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</si>
  <si>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</si>
  <si>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</si>
  <si>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</si>
  <si>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</si>
  <si>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</si>
  <si>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</si>
  <si>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</si>
  <si>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</si>
  <si>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</si>
  <si>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</si>
  <si>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</si>
  <si>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</si>
  <si>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</si>
  <si>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</si>
  <si>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</si>
  <si>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</si>
  <si>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</si>
  <si>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</si>
  <si>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</si>
  <si>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</si>
  <si>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</si>
  <si>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</si>
  <si>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</si>
  <si>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</si>
  <si>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</si>
  <si>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</si>
  <si>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</si>
  <si>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</si>
  <si>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</si>
  <si>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</si>
  <si>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</si>
  <si>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</si>
  <si>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</si>
  <si>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</si>
  <si>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</si>
  <si>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</si>
  <si>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</si>
  <si>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</si>
  <si>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</si>
  <si>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</si>
  <si>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</si>
  <si>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</si>
  <si>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</si>
  <si>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</si>
  <si>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</si>
  <si>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</si>
  <si>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</si>
  <si>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</si>
  <si>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</si>
  <si>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</si>
  <si>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</si>
  <si>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</si>
  <si>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</si>
  <si>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</si>
  <si>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</si>
  <si>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</si>
  <si>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</si>
  <si>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</si>
  <si>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</si>
  <si>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</si>
  <si>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</si>
  <si>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</si>
  <si>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</si>
  <si>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</si>
  <si>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</si>
  <si>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</si>
  <si>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</si>
  <si>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</si>
  <si>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</si>
  <si>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</si>
  <si>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</si>
  <si>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</si>
  <si>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</si>
  <si>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</si>
  <si>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</si>
  <si>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</si>
  <si>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</si>
  <si>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</si>
  <si>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</si>
  <si>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</si>
  <si>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</si>
  <si>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</si>
  <si>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</si>
  <si>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</si>
  <si>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</si>
  <si>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r>
      <t>Percentage Failed</t>
    </r>
    <r>
      <rPr>
        <sz val="13"/>
        <color rgb="FF957E35"/>
        <rFont val="Helvetica Neue"/>
        <family val="2"/>
      </rPr>
      <t>`</t>
    </r>
  </si>
  <si>
    <t>Percentage Canceled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</si>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</sst>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Menlo"/>
      <family val="2"/>
    </font>
    <font>
      <sz val="13"/>
      <color rgb="FF000000"/>
      <name val="Helvetica Neue"/>
      <family val="2"/>
    </font>
    <font>
      <sz val="13"/>
      <color rgb="FF957E35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rgb="FFFF767B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76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9-3F40-99F4-5894C780921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9-3F40-99F4-5894C780921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D9-3F40-99F4-5894C780921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D9-3F40-99F4-5894C780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783247"/>
        <c:axId val="2125784943"/>
      </c:barChart>
      <c:catAx>
        <c:axId val="212578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84943"/>
        <c:crosses val="autoZero"/>
        <c:auto val="1"/>
        <c:lblAlgn val="ctr"/>
        <c:lblOffset val="100"/>
        <c:noMultiLvlLbl val="0"/>
      </c:catAx>
      <c:valAx>
        <c:axId val="21257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8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536940164032898E-2"/>
          <c:y val="2.3985239852398525E-2"/>
          <c:w val="0.85520689768147917"/>
          <c:h val="0.837604236278583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8-464D-A55B-A48E5E8C8D1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8-464D-A55B-A48E5E8C8D1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8-464D-A55B-A48E5E8C8D1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78-464D-A55B-A48E5E8C8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141391"/>
        <c:axId val="2127143087"/>
      </c:barChart>
      <c:catAx>
        <c:axId val="212714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43087"/>
        <c:crosses val="autoZero"/>
        <c:auto val="1"/>
        <c:lblAlgn val="ctr"/>
        <c:lblOffset val="100"/>
        <c:noMultiLvlLbl val="0"/>
      </c:catAx>
      <c:valAx>
        <c:axId val="212714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4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E-D544-A7DA-E5965C14A6C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E-D544-A7DA-E5965C14A6CE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E-D544-A7DA-E5965C14A6CE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0E-D544-A7DA-E5965C14A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15824"/>
        <c:axId val="38517520"/>
      </c:lineChart>
      <c:catAx>
        <c:axId val="3851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17520"/>
        <c:crosses val="autoZero"/>
        <c:auto val="1"/>
        <c:lblAlgn val="ctr"/>
        <c:lblOffset val="100"/>
        <c:noMultiLvlLbl val="0"/>
      </c:catAx>
      <c:valAx>
        <c:axId val="385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1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F-0B4A-8D5F-6B14B57EA7E5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F-0B4A-8D5F-6B14B57EA7E5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F-0B4A-8D5F-6B14B57EA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529759"/>
        <c:axId val="1171858799"/>
      </c:lineChart>
      <c:catAx>
        <c:axId val="11715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58799"/>
        <c:crosses val="autoZero"/>
        <c:auto val="1"/>
        <c:lblAlgn val="ctr"/>
        <c:lblOffset val="100"/>
        <c:noMultiLvlLbl val="0"/>
      </c:catAx>
      <c:valAx>
        <c:axId val="117185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2</xdr:row>
      <xdr:rowOff>88900</xdr:rowOff>
    </xdr:from>
    <xdr:to>
      <xdr:col>16</xdr:col>
      <xdr:colOff>673100</xdr:colOff>
      <xdr:row>21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27529D-5A86-A546-BDE4-2637F47DA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38100</xdr:rowOff>
    </xdr:from>
    <xdr:to>
      <xdr:col>16</xdr:col>
      <xdr:colOff>520700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60043-0B21-D540-9AFC-B1C3626A6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6350</xdr:rowOff>
    </xdr:from>
    <xdr:to>
      <xdr:col>12</xdr:col>
      <xdr:colOff>139700</xdr:colOff>
      <xdr:row>24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B53C6-3832-3945-B17F-BC9E9577D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16</xdr:row>
      <xdr:rowOff>63500</xdr:rowOff>
    </xdr:from>
    <xdr:to>
      <xdr:col>7</xdr:col>
      <xdr:colOff>1498600</xdr:colOff>
      <xdr:row>47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07A8329-5F7C-064F-BEB5-E2E6290D3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odira" refreshedDate="43138.740507523151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odira" refreshedDate="43138.93127812499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Date Created Conversion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Normal="100"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8.33203125" customWidth="1"/>
    <col min="3" max="3" width="10.1640625" customWidth="1"/>
    <col min="4" max="4" width="12.1640625" customWidth="1"/>
    <col min="5" max="5" width="11" customWidth="1"/>
    <col min="6" max="6" width="15.83203125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8359</v>
      </c>
      <c r="B2" t="s">
        <v>8362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A13" sqref="A13"/>
    </sheetView>
  </sheetViews>
  <sheetFormatPr baseColWidth="10" defaultRowHeight="15" x14ac:dyDescent="0.2"/>
  <cols>
    <col min="1" max="1" width="27.1640625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5.1640625" bestFit="1" customWidth="1"/>
    <col min="9" max="9" width="19.5" bestFit="1" customWidth="1"/>
    <col min="10" max="10" width="16.5" bestFit="1" customWidth="1"/>
    <col min="11" max="11" width="32" bestFit="1" customWidth="1"/>
  </cols>
  <sheetData>
    <row r="2" spans="1:6" x14ac:dyDescent="0.2">
      <c r="A2" s="8" t="s">
        <v>8359</v>
      </c>
      <c r="B2" t="s">
        <v>8362</v>
      </c>
    </row>
    <row r="4" spans="1:6" x14ac:dyDescent="0.2">
      <c r="A4" s="8" t="s">
        <v>8367</v>
      </c>
      <c r="B4" s="8" t="s">
        <v>8364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8374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1" t="s">
        <v>8375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1" t="s">
        <v>8376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1" t="s">
        <v>8377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1" t="s">
        <v>8368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1" t="s">
        <v>8378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1" t="s">
        <v>8369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1" t="s">
        <v>8370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1" t="s">
        <v>8371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1" t="s">
        <v>8372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1" t="s">
        <v>8373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1" t="s">
        <v>8379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1" t="s">
        <v>8361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5.6640625" customWidth="1"/>
    <col min="15" max="15" width="27" customWidth="1"/>
    <col min="16" max="16" width="23.33203125" customWidth="1"/>
    <col min="17" max="17" width="21.5" customWidth="1"/>
    <col min="18" max="18" width="20.6640625" customWidth="1"/>
    <col min="19" max="19" width="30.6640625" customWidth="1"/>
    <col min="20" max="20" width="26.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8359</v>
      </c>
      <c r="R1" s="1" t="s">
        <v>8308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ROUND(E2/L2,2)</f>
        <v>63.92</v>
      </c>
      <c r="Q2" s="6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ROUND(E3/L3,2)</f>
        <v>185.48</v>
      </c>
      <c r="Q3" s="6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6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s="6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s="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s="6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s="6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s="6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s="6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s="6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s="6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s="6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s="6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s="6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s="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s="6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s="6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s="6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s="6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s="6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s="6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s="6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s="6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s="6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s="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s="6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s="6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s="6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s="6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s="6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s="6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6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s="6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s="6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s="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s="6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s="6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s="6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s="6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s="6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s="6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s="6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s="6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s="6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s="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s="6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s="6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s="6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s="6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s="6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s="6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s="6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s="6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s="6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s="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s="6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s="6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s="6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s="6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s="6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s="6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s="6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s="6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s="6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s="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6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s="6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s="6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s="6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s="6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s="6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s="6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s="6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6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s="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s="6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s="6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s="6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6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s="6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s="6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s="6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s="6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s="6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s="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s="6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s="6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s="6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s="6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s="6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s="6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s="6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s="6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s="6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s="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s="6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s="6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s="6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s="6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s="6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s="6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6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s="6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s="6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s="6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s="6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s="6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s="6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s="6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s="6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s="6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s="6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s="6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s="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s="6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s="6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s="6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s="6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s="6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s="6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s="6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6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s="6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s="6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s="6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s="6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s="6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6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6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6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s="6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6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s="6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6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6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s="6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6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6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s="6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s="6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6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s="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s="6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s="6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6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s="6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s="6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s="6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s="6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s="6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s="6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s="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s="6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s="6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s="6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6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s="6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6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s="6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s="6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6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s="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6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6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s="6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s="6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s="6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s="6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s="6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6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6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s="6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6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s="6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6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6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s="6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s="6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6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s="6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s="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s="6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6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6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6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s="6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s="6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s="6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s="6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6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s="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6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s="6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s="6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s="6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6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s="6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s="6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6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s="6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s="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s="6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6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s="6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6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6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s="6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s="6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s="6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s="6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s="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s="6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s="6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s="6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6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s="6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s="6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6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6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6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6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s="6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6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6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6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s="6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6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s="6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6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s="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6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6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s="6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6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6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s="6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s="6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s="6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s="6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s="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s="6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s="6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s="6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s="6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s="6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s="6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s="6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s="6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s="6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s="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s="6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s="6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ROUND(E259/L259,2)</f>
        <v>66.7</v>
      </c>
      <c r="Q259" s="6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s="6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s="6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s="6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s="6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s="6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s="6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s="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s="6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s="6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s="6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s="6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s="6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s="6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s="6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s="6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s="6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s="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s="6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s="6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s="6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s="6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s="6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s="6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s="6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s="6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s="6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s="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s="6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s="6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s="6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s="6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s="6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s="6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s="6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s="6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s="6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s="6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s="6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s="6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s="6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s="6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s="6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s="6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s="6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s="6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s="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s="6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s="6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s="6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s="6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s="6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s="6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s="6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s="6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s="6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s="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s="6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s="6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s="6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s="6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s="6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s="6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6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s="6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s="6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s="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s="6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s="6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s="6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s="6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s="6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s="6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s="6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s="6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s="6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s="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s="6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s="6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s="6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s="6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s="6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s="6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s="6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s="6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s="6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s="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s="6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s="6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s="6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s="6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s="6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s="6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s="6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s="6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s="6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s="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s="6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s="6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s="6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s="6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s="6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s="6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s="6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s="6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s="6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s="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s="6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s="6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s="6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s="6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s="6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s="6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s="6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s="6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s="6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s="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s="6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s="6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s="6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s="6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s="6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s="6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s="6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s="6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s="6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s="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ROUND(E387/L387,2)</f>
        <v>111.8</v>
      </c>
      <c r="Q387" s="6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s="6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s="6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s="6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s="6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s="6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s="6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s="6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s="6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s="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s="6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s="6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s="6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s="6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s="6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s="6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s="6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s="6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s="6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s="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s="6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s="6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s="6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s="6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s="6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s="6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s="6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s="6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s="6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s="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s="6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s="6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s="6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s="6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s="6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s="6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s="6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s="6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s="6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s="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s="6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s="6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6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s="6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6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s="6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s="6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s="6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6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s="6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6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6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s="6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6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s="6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6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s="6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s="6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s="6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s="6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s="6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s="6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ROUND(E451/L451,2)</f>
        <v>9</v>
      </c>
      <c r="Q451" s="6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s="6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6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6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s="6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s="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s="6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s="6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6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s="6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s="6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s="6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6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6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s="6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s="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s="6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s="6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s="6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6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6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s="6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s="6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s="6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s="6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s="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6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s="6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6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6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s="6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s="6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s="6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6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s="6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s="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s="6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s="6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6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6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s="6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6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6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6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6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s="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6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s="6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s="6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s="6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s="6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s="6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6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s="6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s="6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s="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s="6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s="6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s="6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s="6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s="6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6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6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s="6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ROUND(E515/L515,2)</f>
        <v>102.38</v>
      </c>
      <c r="Q515" s="6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s="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s="6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6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s="6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6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s="6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s="6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s="6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s="6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s="6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s="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6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s="6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s="6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s="6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s="6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s="6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s="6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s="6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s="6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s="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s="6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s="6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s="6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s="6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s="6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s="6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s="6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s="6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s="6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s="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s="6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s="6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s="6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s="6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s="6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s="6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s="6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s="6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s="6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s="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s="6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s="6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s="6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s="6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s="6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s="6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s="6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s="6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s="6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s="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s="6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s="6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s="6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s="6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s="6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s="6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s="6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s="6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s="6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s="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s="6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s="6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ROUND(E579/L579,2)</f>
        <v>10</v>
      </c>
      <c r="Q579" s="6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s="6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s="6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s="6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s="6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s="6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s="6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s="6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s="6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s="6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s="6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s="6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s="6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s="6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s="6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s="6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s="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s="6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s="6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s="6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s="6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s="6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6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s="6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s="6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s="6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s="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s="6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s="6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s="6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s="6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s="6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s="6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s="6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s="6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s="6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s="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s="6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s="6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6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s="6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s="6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6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s="6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s="6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s="6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s="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s="6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s="6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s="6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s="6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s="6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s="6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s="6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s="6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s="6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s="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s="6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s="6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s="6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s="6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s="6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s="6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6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s="6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s="6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s="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s="6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s="6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s="6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s="6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s="6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s="6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s="6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s="6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s="6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s="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s="6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s="6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s="6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s="6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s="6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s="6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s="6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s="6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s="6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s="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s="6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s="6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s="6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s="6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s="6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s="6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s="6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s="6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s="6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s="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s="6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s="6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s="6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s="6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s="6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s="6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s="6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s="6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s="6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s="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s="6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s="6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s="6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s="6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s="6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s="6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s="6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s="6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s="6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s="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s="6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s="6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s="6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s="6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s="6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s="6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s="6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s="6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s="6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s="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ROUND(E707/L707,2)</f>
        <v>195.4</v>
      </c>
      <c r="Q707" s="6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s="6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s="6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s="6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s="6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s="6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s="6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s="6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s="6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s="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s="6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s="6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s="6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s="6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s="6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s="6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s="6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s="6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s="6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s="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s="6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s="6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s="6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s="6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s="6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s="6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s="6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s="6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s="6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s="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s="6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s="6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s="6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s="6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s="6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s="6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s="6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s="6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s="6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s="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s="6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s="6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s="6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s="6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s="6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s="6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s="6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s="6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s="6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s="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s="6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s="6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s="6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s="6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s="6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s="6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s="6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s="6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s="6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s="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s="6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s="6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s="6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s="6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ROUND(E771/L771,2)</f>
        <v>31.85</v>
      </c>
      <c r="Q771" s="6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s="6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s="6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s="6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s="6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s="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s="6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s="6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s="6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s="6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s="6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s="6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s="6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6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s="6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s="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s="6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s="6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s="6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s="6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s="6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s="6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s="6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s="6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s="6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s="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s="6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s="6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s="6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s="6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s="6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s="6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s="6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s="6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s="6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s="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s="6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s="6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s="6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s="6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s="6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s="6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s="6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s="6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s="6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s="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s="6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s="6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s="6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s="6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s="6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s="6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s="6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s="6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s="6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s="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s="6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s="6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s="6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s="6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s="6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s="6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s="6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s="6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6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s="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s="6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s="6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s="6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s="6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s="6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s="6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s="6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s="6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s="6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s="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s="6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s="6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6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s="6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s="6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s="6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s="6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s="6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6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s="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s="6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s="6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6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s="6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s="6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s="6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s="6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s="6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s="6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s="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s="6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s="6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s="6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s="6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s="6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s="6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s="6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s="6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s="6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s="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s="6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s="6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s="6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s="6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s="6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s="6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s="6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s="6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s="6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s="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s="6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s="6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s="6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s="6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s="6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s="6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s="6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s="6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s="6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s="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s="6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s="6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6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s="6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s="6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s="6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s="6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s="6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s="6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s="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s="6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s="6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s="6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s="6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s="6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s="6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s="6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s="6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s="6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s="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s="6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s="6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s="6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s="6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s="6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s="6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s="6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s="6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s="6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s="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s="6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s="6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s="6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s="6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s="6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s="6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s="6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s="6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s="6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s="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s="6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s="6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s="6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s="6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s="6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s="6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s="6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s="6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s="6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s="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s="6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s="6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s="6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s="6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s="6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s="6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s="6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s="6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s="6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s="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s="6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s="6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s="6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s="6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s="6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s="6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6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s="6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s="6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s="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s="6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s="6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s="6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s="6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s="6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s="6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s="6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s="6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s="6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s="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s="6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s="6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s="6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s="6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s="6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s="6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s="6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s="6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s="6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s="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s="6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s="6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s="6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s="6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s="6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s="6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s="6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s="6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s="6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s="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s="6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s="6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s="6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s="6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s="6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s="6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s="6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s="6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s="6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s="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s="6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s="6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s="6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s="6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s="6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s="6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s="6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s="6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s="6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s="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s="6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s="6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s="6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s="6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s="6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s="6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s="6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s="6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s="6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s="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6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s="6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s="6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s="6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s="6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s="6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s="6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s="6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s="6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s="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s="6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s="6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s="6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s="6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s="6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s="6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s="6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s="6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s="6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s="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s="6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s="6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s="6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s="6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s="6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s="6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s="6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s="6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6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s="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s="6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s="6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s="6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s="6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s="6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6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s="6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s="6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s="6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s="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s="6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s="6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s="6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s="6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s="6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s="6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s="6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s="6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s="6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s="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s="6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s="6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s="6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s="6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s="6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s="6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s="6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s="6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s="6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s="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s="6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s="6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s="6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s="6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6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s="6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s="6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s="6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s="6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s="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s="6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s="6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s="6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s="6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s="6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s="6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s="6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s="6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s="6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s="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s="6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s="6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s="6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s="6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s="6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s="6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s="6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s="6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s="6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s="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s="6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s="6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s="6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s="6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s="6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s="6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s="6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s="6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s="6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s="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s="6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s="6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s="6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s="6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s="6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s="6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s="6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s="6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s="6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s="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s="6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s="6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s="6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s="6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s="6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s="6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s="6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s="6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s="6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s="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s="6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s="6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s="6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s="6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s="6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s="6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s="6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s="6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6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s="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s="6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s="6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s="6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s="6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s="6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s="6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s="6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s="6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s="6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s="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s="6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s="6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s="6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s="6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s="6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s="6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s="6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s="6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s="6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s="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s="6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s="6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s="6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s="6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s="6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s="6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s="6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s="6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s="6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s="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s="6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s="6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s="6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s="6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s="6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s="6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s="6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s="6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s="6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s="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s="6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s="6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s="6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s="6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s="6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s="6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s="6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s="6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s="6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s="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s="6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s="6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s="6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s="6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s="6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s="6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s="6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s="6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s="6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s="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s="6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s="6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6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s="6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s="6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s="6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s="6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s="6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s="6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s="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s="6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s="6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s="6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s="6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s="6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s="6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s="6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s="6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s="6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s="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s="6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s="6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s="6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s="6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s="6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s="6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s="6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s="6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s="6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s="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s="6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s="6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s="6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s="6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s="6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s="6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s="6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s="6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s="6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s="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s="6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s="6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s="6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s="6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s="6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s="6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s="6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s="6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s="6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s="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s="6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s="6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s="6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s="6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s="6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s="6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s="6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s="6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s="6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s="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s="6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s="6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s="6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s="6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s="6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s="6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6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s="6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s="6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s="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s="6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s="6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s="6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s="6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s="6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s="6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s="6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s="6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s="6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s="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s="6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s="6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s="6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s="6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s="6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s="6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s="6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6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s="6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s="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s="6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s="6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s="6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s="6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s="6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s="6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s="6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s="6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s="6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s="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s="6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s="6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s="6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s="6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s="6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s="6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s="6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s="6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s="6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s="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s="6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s="6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s="6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s="6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s="6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s="6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s="6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s="6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s="6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s="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s="6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s="6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s="6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s="6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s="6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s="6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s="6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s="6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s="6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s="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6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s="6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s="6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s="6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s="6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s="6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s="6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s="6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s="6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s="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s="6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s="6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s="6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s="6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s="6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s="6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s="6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s="6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6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s="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s="6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s="6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s="6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s="6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s="6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s="6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s="6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s="6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s="6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s="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s="6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s="6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s="6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s="6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s="6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s="6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s="6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s="6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s="6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s="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s="6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s="6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s="6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s="6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s="6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s="6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s="6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s="6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s="6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s="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s="6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s="6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s="6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s="6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s="6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s="6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s="6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s="6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s="6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s="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s="6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s="6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s="6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s="6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6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s="6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s="6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s="6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6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s="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s="6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s="6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s="6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s="6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s="6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s="6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s="6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s="6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s="6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s="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s="6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s="6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s="6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s="6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s="6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s="6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s="6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s="6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s="6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s="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s="6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s="6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s="6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6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s="6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s="6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s="6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s="6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s="6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s="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s="6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s="6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s="6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s="6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s="6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s="6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s="6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s="6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s="6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s="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s="6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s="6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s="6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s="6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s="6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s="6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s="6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s="6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s="6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s="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s="6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s="6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s="6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s="6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s="6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s="6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s="6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s="6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6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s="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s="6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s="6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s="6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s="6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s="6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s="6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s="6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s="6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s="6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s="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s="6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s="6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s="6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s="6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s="6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s="6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s="6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s="6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s="6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s="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s="6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s="6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s="6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s="6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s="6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s="6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s="6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s="6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s="6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s="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s="6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s="6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s="6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s="6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s="6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s="6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s="6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s="6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s="6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s="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s="6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s="6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s="6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s="6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s="6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s="6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s="6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s="6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s="6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s="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s="6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s="6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s="6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s="6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s="6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s="6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s="6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s="6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s="6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s="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s="6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s="6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6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s="6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s="6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s="6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s="6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6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s="6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s="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s="6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s="6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s="6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s="6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s="6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s="6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s="6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s="6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s="6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s="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s="6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s="6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6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s="6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s="6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s="6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s="6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s="6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s="6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s="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s="6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s="6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s="6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s="6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s="6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s="6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s="6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s="6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s="6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s="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s="6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s="6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s="6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s="6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s="6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s="6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s="6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s="6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s="6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s="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s="6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s="6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s="6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s="6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s="6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s="6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s="6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s="6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s="6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s="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s="6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s="6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s="6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s="6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s="6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s="6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6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s="6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s="6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s="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s="6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s="6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s="6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s="6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s="6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s="6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s="6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s="6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s="6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s="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s="6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s="6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s="6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s="6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s="6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s="6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s="6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s="6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s="6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s="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s="6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s="6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s="6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s="6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s="6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s="6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s="6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s="6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s="6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s="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s="6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s="6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s="6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s="6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s="6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s="6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s="6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s="6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s="6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s="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s="6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s="6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s="6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s="6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s="6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s="6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s="6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s="6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s="6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s="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s="6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s="6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s="6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s="6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s="6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s="6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s="6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s="6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s="6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s="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6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s="6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s="6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s="6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s="6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s="6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s="6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s="6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s="6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s="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s="6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s="6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s="6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s="6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s="6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s="6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s="6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s="6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s="6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s="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s="6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s="6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s="6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s="6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s="6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s="6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s="6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s="6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s="6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s="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s="6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s="6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s="6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s="6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s="6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s="6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s="6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s="6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s="6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s="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s="6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s="6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s="6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s="6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s="6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s="6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s="6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s="6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s="6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s="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s="6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s="6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s="6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s="6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s="6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s="6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s="6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s="6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s="6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s="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s="6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s="6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s="6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s="6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6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s="6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s="6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s="6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s="6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s="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6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s="6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s="6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s="6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s="6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s="6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s="6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s="6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s="6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s="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s="6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s="6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s="6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s="6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s="6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s="6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s="6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s="6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s="6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s="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s="6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s="6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s="6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s="6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s="6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s="6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s="6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s="6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s="6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s="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s="6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s="6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s="6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s="6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s="6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s="6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s="6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s="6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s="6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s="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s="6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s="6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s="6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s="6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s="6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s="6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s="6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s="6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s="6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s="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s="6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s="6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s="6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s="6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s="6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s="6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s="6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s="6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6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s="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s="6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s="6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s="6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s="6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s="6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s="6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s="6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s="6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s="6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s="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s="6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s="6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s="6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s="6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s="6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s="6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s="6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s="6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s="6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s="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s="6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s="6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s="6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s="6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s="6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s="6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s="6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s="6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s="6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s="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s="6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s="6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s="6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s="6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s="6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s="6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s="6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s="6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s="6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s="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s="6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s="6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s="6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s="6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s="6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s="6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s="6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s="6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s="6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s="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s="6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s="6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s="6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s="6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s="6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s="6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s="6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s="6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s="6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s="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s="6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s="6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6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s="6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s="6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s="6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s="6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s="6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s="6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s="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s="6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s="6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s="6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s="6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s="6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s="6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s="6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s="6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s="6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s="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s="6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s="6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s="6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s="6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s="6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s="6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s="6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s="6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s="6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s="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s="6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s="6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s="6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s="6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s="6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s="6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s="6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s="6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s="6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s="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s="6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s="6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s="6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s="6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s="6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s="6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s="6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s="6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s="6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s="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s="6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s="6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s="6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s="6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s="6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s="6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s="6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s="6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s="6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s="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s="6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s="6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s="6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s="6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s="6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s="6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6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s="6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s="6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s="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s="6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s="6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s="6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s="6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s="6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s="6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s="6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s="6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s="6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s="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s="6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s="6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s="6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s="6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s="6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s="6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s="6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s="6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s="6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s="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s="6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s="6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s="6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s="6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s="6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s="6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s="6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s="6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s="6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s="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s="6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s="6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s="6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s="6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s="6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s="6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s="6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s="6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s="6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s="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s="6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s="6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s="6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s="6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s="6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s="6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s="6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s="6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s="6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s="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s="6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s="6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s="6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s="6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s="6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s="6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s="6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s="6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s="6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s="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6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s="6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s="6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s="6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6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s="6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s="6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s="6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s="6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s="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s="6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s="6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s="6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s="6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s="6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s="6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s="6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s="6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s="6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s="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s="6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s="6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s="6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s="6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s="6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s="6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s="6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s="6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s="6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s="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s="6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s="6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s="6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s="6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s="6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s="6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s="6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s="6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s="6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s="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s="6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s="6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s="6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s="6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s="6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s="6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s="6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s="6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s="6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s="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s="6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s="6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s="6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s="6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s="6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s="6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s="6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s="6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s="6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s="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s="6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s="6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s="6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s="6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6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s="6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s="6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s="6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s="6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s="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s="6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s="6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s="6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s="6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s="6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s="6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s="6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s="6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s="6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s="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s="6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s="6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s="6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s="6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s="6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s="6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s="6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s="6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s="6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s="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s="6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s="6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s="6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s="6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s="6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s="6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s="6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s="6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s="6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s="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s="6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s="6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s="6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s="6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s="6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s="6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s="6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s="6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s="6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s="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s="6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s="6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s="6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s="6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s="6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s="6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s="6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s="6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s="6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s="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s="6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s="6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s="6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s="6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s="6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s="6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s="6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s="6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6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s="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s="6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s="6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s="6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s="6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s="6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s="6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s="6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s="6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6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s="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s="6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s="6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s="6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s="6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s="6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s="6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s="6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s="6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s="6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s="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s="6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s="6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s="6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s="6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s="6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s="6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s="6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s="6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s="6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s="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s="6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s="6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s="6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6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s="6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s="6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s="6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s="6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s="6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s="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s="6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s="6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s="6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s="6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s="6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s="6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s="6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s="6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s="6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s="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s="6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s="6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s="6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s="6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s="6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s="6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s="6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s="6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s="6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s="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s="6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s="6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6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s="6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s="6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s="6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s="6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s="6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s="6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s="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s="6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s="6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s="6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s="6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s="6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s="6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s="6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s="6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s="6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s="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s="6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s="6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s="6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s="6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s="6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s="6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s="6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s="6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s="6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s="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s="6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s="6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s="6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s="6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s="6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s="6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s="6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s="6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s="6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s="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s="6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s="6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s="6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s="6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s="6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s="6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s="6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s="6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s="6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s="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s="6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s="6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s="6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s="6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s="6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s="6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s="6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s="6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s="6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s="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s="6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s="6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s="6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s="6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s="6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s="6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6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s="6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s="6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s="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s="6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s="6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s="6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s="6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s="6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s="6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s="6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s="6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s="6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s="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s="6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s="6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s="6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s="6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s="6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s="6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s="6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s="6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s="6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s="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s="6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s="6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s="6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s="6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s="6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s="6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s="6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s="6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s="6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s="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s="6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s="6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s="6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s="6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s="6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s="6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s="6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s="6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s="6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s="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s="6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s="6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s="6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s="6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s="6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s="6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s="6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s="6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s="6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s="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s="6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s="6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s="6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s="6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s="6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s="6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s="6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s="6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s="6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s="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6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s="6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s="6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s="6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s="6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s="6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s="6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s="6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s="6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s="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s="6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s="6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s="6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s="6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s="6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s="6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s="6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s="6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6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s="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s="6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s="6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s="6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s="6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s="6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s="6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s="6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s="6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s="6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s="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s="6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s="6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s="6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s="6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s="6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s="6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s="6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s="6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s="6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s="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s="6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s="6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s="6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s="6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s="6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s="6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s="6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s="6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s="6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s="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s="6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s="6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s="6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s="6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s="6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s="6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s="6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s="6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s="6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s="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s="6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s="6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s="6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s="6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6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s="6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s="6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s="6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s="6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s="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s="6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s="6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s="6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s="6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s="6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s="6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s="6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s="6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s="6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s="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s="6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s="6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s="6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s="6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s="6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s="6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s="6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s="6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s="6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s="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s="6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s="6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s="6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s="6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s="6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s="6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s="6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s="6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s="6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s="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s="6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s="6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s="6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s="6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s="6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s="6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s="6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s="6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s="6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s="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s="6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s="6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s="6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s="6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s="6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s="6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s="6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s="6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s="6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s="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s="6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s="6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s="6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s="6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s="6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s="6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s="6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s="6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6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s="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s="6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s="6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s="6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s="6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s="6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s="6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s="6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s="6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s="6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s="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s="6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s="6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s="6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s="6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6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s="6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s="6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s="6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s="6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s="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s="6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s="6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s="6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s="6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s="6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s="6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s="6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s="6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s="6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s="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s="6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s="6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s="6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s="6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s="6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s="6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s="6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s="6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s="6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s="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s="6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s="6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s="6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s="6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s="6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s="6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s="6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s="6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s="6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s="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s="6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s="6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s="6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s="6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s="6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s="6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s="6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s="6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s="6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s="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s="6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s="6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6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s="6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s="6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s="6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s="6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s="6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s="6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s="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s="6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s="6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s="6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s="6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s="6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s="6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s="6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s="6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s="6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s="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s="6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s="6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s="6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s="6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s="6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s="6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s="6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s="6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s="6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s="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s="6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s="6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s="6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s="6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s="6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s="6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s="6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s="6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s="6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s="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s="6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s="6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s="6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s="6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s="6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s="6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s="6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s="6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s="6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s="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s="6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s="6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s="6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s="6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s="6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s="6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s="6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s="6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s="6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s="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s="6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s="6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s="6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s="6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s="6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s="6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6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s="6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s="6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s="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6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s="6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s="6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s="6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s="6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s="6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s="6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s="6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s="6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s="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s="6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s="6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s="6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s="6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s="6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s="6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s="6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s="6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s="6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s="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s="6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s="6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s="6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s="6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s="6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s="6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s="6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s="6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s="6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s="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s="6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s="6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s="6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s="6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s="6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s="6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s="6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s="6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s="6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s="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s="6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s="6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s="6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s="6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s="6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s="6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s="6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s="6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s="6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s="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s="6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s="6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s="6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s="6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s="6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s="6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s="6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s="6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s="6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s="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6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s="6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s="6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s="6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s="6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s="6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s="6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s="6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s="6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s="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s="6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s="6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s="6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s="6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s="6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s="6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6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s="6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s="6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s="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s="6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s="6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s="6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s="6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s="6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s="6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s="6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s="6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s="6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s="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s="6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s="6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s="6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s="6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s="6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s="6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s="6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s="6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s="6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s="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s="6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s="6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s="6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s="6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s="6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s="6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s="6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s="6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s="6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s="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s="6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s="6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s="6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s="6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s="6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s="6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s="6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s="6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s="6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s="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s="6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s="6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s="6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s="6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6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s="6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s="6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s="6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s="6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s="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s="6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s="6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s="6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s="6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s="6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s="6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s="6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s="6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s="6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s="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s="6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s="6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s="6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s="6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s="6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s="6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s="6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s="6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s="6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s="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s="6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s="6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s="6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s="6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s="6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s="6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s="6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s="6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s="6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s="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s="6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s="6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s="6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s="6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s="6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s="6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s="6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s="6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s="6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s="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s="6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s="6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s="6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s="6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s="6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s="6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s="6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s="6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s="6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s="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s="6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s="6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s="6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s="6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s="6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s="6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s="6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s="6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6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s="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s="6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s="6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s="6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s="6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s="6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s="6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s="6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s="6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s="6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s="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s="6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6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s="6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s="6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s="6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s="6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s="6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s="6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s="6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s="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6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s="6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s="6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s="6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s="6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s="6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s="6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s="6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s="6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s="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s="6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s="6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s="6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s="6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s="6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s="6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s="6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s="6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s="6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s="6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s="6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s="6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s="6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s="6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s="6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s="6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s="6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s="6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s="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s="6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s="6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s="6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s="6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s="6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s="6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s="6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s="6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s="6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s="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s="6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s="6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6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s="6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s="6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6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s="6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s="6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s="6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s="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s="6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s="6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s="6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s="6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s="6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s="6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s="6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s="6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s="6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s="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s="6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s="6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s="6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s="6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s="6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s="6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6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6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6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s="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s="6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6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6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s="6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6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s="6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6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s="6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6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s="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6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s="6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s="6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6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s="6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s="6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s="6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s="6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s="6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s="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6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s="6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s="6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s="6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s="6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s="6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s="6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6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s="6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s="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s="6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6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s="6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s="6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s="6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s="6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6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s="6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s="6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s="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s="6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6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s="6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6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s="6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s="6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s="6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s="6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s="6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s="6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s="6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s="6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s="6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6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s="6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s="6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s="6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s="6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s="6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s="6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s="6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s="6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s="6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s="6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s="6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s="6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s="6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s="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s="6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s="6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s="6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s="6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s="6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s="6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6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s="6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6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s="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s="6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6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s="6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s="6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s="6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s="6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s="6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s="6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s="6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s="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s="6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s="6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s="6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s="6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s="6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s="6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s="6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s="6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6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6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s="6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s="6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s="6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s="6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6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s="6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s="6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s="6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s="6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s="6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s="6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6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6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6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s="6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s="6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s="6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s="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s="6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s="6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s="6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s="6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s="6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s="6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s="6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s="6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s="6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s="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s="6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s="6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s="6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s="6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s="6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s="6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s="6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s="6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s="6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s="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s="6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s="6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s="6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s="6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s="6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s="6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s="6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s="6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s="6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s="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s="6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s="6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s="6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s="6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s="6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6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s="6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s="6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s="6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s="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s="6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s="6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6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s="6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6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6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s="6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s="6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s="6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s="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s="6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s="6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s="6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s="6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s="6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s="6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s="6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s="6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s="6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s="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s="6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s="6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s="6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s="6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s="6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s="6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s="6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s="6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s="6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s="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s="6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s="6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s="6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s="6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s="6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s="6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s="6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s="6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s="6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s="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s="6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s="6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6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s="6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s="6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s="6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s="6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s="6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s="6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s="6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6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6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s="6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s="6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s="6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6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s="6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s="6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s="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s="6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s="6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s="6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s="6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s="6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s="6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s="6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s="6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6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s="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s="6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s="6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s="6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s="6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s="6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s="6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s="6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6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s="6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s="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s="6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s="6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s="6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s="6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s="6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s="6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s="6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s="6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s="6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s="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s="6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s="6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s="6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s="6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s="6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s="6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6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s="6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s="6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s="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s="6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s="6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s="6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s="6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s="6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s="6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s="6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s="6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s="6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6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s="6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s="6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s="6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s="6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s="6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s="6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s="6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s="6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s="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6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s="6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6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s="6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s="6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s="6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s="6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s="6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6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s="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s="6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s="6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6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6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s="6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s="6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s="6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s="6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6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s="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6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s="6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s="6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s="6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6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s="6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s="6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s="6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s="6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s="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s="6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s="6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s="6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s="6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s="6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s="6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s="6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s="6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s="6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s="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s="6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s="6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s="6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s="6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s="6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s="6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s="6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s="6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s="6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s="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s="6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s="6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s="6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s="6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s="6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s="6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s="6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s="6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s="6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s="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s="6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s="6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s="6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s="6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s="6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6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s="6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s="6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s="6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s="6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s="6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s="6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s="6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s="6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s="6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6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s="6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s="6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s="6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6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s="6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s="6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s="6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s="6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s="6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s="6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s="6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s="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s="6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s="6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s="6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s="6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s="6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s="6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s="6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s="6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s="6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s="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s="6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s="6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6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s="6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s="6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s="6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6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s="6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s="6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s="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s="6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s="6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s="6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s="6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s="6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s="6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s="6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s="6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s="6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s="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s="6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s="6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s="6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s="6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s="6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s="6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s="6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s="6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s="6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s="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s="6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s="6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s="6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s="6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s="6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s="6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s="6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s="6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s="6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s="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6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s="6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s="6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s="6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s="6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s="6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s="6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s="6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s="6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s="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s="6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s="6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s="6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s="6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s="6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s="6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s="6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s="6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s="6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s="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s="6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s="6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s="6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s="6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s="6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s="6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s="6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s="6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s="6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s="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s="6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s="6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s="6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s="6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s="6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s="6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s="6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s="6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s="6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s="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s="6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s="6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s="6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s="6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s="6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s="6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s="6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s="6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s="6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s="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s="6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s="6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s="6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s="6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6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s="6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s="6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s="6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s="6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s="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s="6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s="6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s="6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s="6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6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s="6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s="6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s="6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s="6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s="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s="6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s="6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s="6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s="6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s="6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s="6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s="6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s="6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s="6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s="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6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s="6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s="6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s="6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s="6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s="6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s="6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s="6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s="6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s="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s="6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s="6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s="6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s="6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s="6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s="6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s="6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s="6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s="6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s="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s="6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s="6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s="6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s="6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s="6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s="6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s="6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s="6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s="6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s="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s="6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s="6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s="6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s="6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s="6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s="6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s="6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s="6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s="6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s="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s="6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s="6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s="6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s="6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s="6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s="6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s="6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s="6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6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s="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s="6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s="6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s="6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s="6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s="6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s="6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s="6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s="6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s="6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s="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s="6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s="6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s="6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s="6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s="6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s="6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s="6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s="6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s="6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s="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s="6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s="6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s="6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s="6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s="6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s="6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s="6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s="6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6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s="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s="6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s="6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s="6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s="6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6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s="6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s="6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s="6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s="6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s="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s="6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s="6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s="6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s="6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s="6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s="6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s="6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6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s="6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s="6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s="6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s="6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s="6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s="6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s="6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s="6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s="6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s="6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s="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s="6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s="6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6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s="6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s="6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6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s="6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s="6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s="6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s="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s="6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s="6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s="6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s="6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s="6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s="6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s="6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s="6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s="6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s="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s="6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6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s="6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s="6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s="6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s="6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s="6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s="6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s="6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s="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s="6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s="6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s="6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s="6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s="6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s="6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s="6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s="6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s="6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s="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s="6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s="6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s="6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s="6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s="6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s="6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s="6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s="6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s="6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s="6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s="6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s="6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6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s="6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s="6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s="6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s="6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s="6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s="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s="6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s="6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s="6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s="6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s="6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s="6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6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s="6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s="6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s="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s="6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6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s="6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s="6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s="6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6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s="6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s="6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s="6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s="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s="6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s="6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s="6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s="6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s="6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s="6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s="6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s="6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s="6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s="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s="6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s="6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s="6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s="6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s="6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s="6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s="6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6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s="6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s="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s="6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s="6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s="6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s="6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s="6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s="6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s="6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s="6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s="6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s="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s="6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s="6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s="6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s="6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s="6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s="6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s="6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s="6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s="6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s="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s="6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6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s="6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s="6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s="6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s="6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s="6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s="6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s="6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s="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6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s="6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s="6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s="6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s="6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s="6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s="6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s="6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s="6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s="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s="6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s="6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s="6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s="6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s="6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6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s="6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s="6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s="6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s="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s="6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s="6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s="6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s="6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s="6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s="6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s="6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s="6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6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s="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s="6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s="6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s="6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s="6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s="6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s="6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s="6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s="6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s="6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s="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s="6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s="6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s="6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6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s="6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s="6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s="6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6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s="6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s="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s="6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6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s="6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s="6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s="6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s="6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6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s="6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6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s="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s="6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s="6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6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s="6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6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s="6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s="6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s="6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s="6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s="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s="6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s="6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s="6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s="6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s="6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s="6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s="6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s="6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6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s="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s="6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s="6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s="6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s="6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s="6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s="6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s="6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s="6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s="6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s="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s="6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s="6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s="6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s="6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s="6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s="6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s="6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s="6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s="6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s="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s="6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s="6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s="6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s="6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s="6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s="6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s="6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s="6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s="6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s="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s="6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s="6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6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s="6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s="6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s="6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s="6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s="6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s="6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s="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s="6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s="6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s="6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s="6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s="6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s="6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s="6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s="6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6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s="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s="6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s="6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s="6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s="6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6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s="6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s="6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s="6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s="6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s="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6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s="6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s="6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s="6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s="6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6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s="6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s="6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6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s="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s="6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s="6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s="6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6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s="6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s="6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6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6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6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6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s="6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6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s="6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6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s="6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s="6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s="6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s="6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s="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s="6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s="6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s="6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s="6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s="6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s="6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s="6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s="6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s="6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s="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s="6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s="6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s="6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s="6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s="6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6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s="6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s="6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s="6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s="6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s="6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6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s="6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s="6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6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s="6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s="6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s="6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s="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s="6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s="6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s="6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s="6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s="6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6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6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s="6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s="6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s="6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s="6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s="6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s="6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s="6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s="6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s="6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6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s="6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s="6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s="6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s="6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s="6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s="6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s="6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s="6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s="6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s="6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s="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s="6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s="6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s="6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s="6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s="6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s="6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s="6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s="6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s="6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s="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s="6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s="6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s="6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s="6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s="6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6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s="6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s="6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s="6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s="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6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s="6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s="6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s="6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s="6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s="6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6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s="6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s="6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s="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s="6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s="6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s="6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s="6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s="6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s="6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s="6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s="6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s="6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s="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s="6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s="6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s="6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6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s="6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s="6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6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s="6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6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s="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s="6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s="6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s="6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s="6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s="6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6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s="6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6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6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6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s="6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s="6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s="6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6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s="6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6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6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6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6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6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s="6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s="6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s="6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s="6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s="6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6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s="6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s="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6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s="6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s="6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s="6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s="6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s="6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s="6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s="6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6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s="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6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s="6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s="6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s="6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s="6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s="6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s="6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s="6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s="6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s="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s="6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6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s="6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s="6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s="6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s="6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6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s="6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s="6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s="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6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s="6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6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s="6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s="6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6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6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s="6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s="6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s="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s="6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6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s="6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s="6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s="6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s="6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s="6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6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s="6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s="6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s="6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s="6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6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s="6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s="6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s="6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s="6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6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s="6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6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s="6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s="6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s="6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s="6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s="6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s="6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6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s="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s="6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s="6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s="6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s="6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6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s="6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s="6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s="6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s="6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s="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6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s="6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s="6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s="6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s="6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s="6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s="6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6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s="6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s="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s="6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s="6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s="6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s="6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6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s="6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6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s="6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s="6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s="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6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s="6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6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s="6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s="6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s="6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s="6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s="6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s="6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s="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s="6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s="6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s="6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6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s="6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s="6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s="6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6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s="6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s="6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s="6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s="6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s="6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s="6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s="6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s="6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s="6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6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s="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6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6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s="6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s="6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6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s="6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6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s="6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6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s="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s="6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s="6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s="6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s="6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6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s="6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s="6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s="6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6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s="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s="6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s="6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s="6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s="6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s="6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s="6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6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s="6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6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s="6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s="6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s="6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s="6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s="6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s="6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6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s="6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s="6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s="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s="6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s="6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s="6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6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s="6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s="6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6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s="6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s="6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s="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s="6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6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s="6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6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s="6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6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s="6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6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s="6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s="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s="6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s="6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6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s="6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s="6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s="6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s="6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s="6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s="6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s="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s="6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s="6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6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6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s="6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6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6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s="6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s="6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s="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s="6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s="6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s="6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s="6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6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s="6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s="6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s="6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s="6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/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led">
      <formula>NOT(ISERROR(SEARCH("cancelled",F1)))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conditionalFormatting sqref="P1:R1">
    <cfRule type="colorScale" priority="3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I18" sqref="I18"/>
    </sheetView>
  </sheetViews>
  <sheetFormatPr baseColWidth="10" defaultRowHeight="15" x14ac:dyDescent="0.2"/>
  <cols>
    <col min="1" max="1" width="34.83203125" customWidth="1"/>
    <col min="2" max="2" width="27.33203125" customWidth="1"/>
    <col min="3" max="3" width="23.1640625" customWidth="1"/>
    <col min="4" max="4" width="20.33203125" customWidth="1"/>
    <col min="5" max="5" width="18" customWidth="1"/>
    <col min="6" max="6" width="25.6640625" customWidth="1"/>
    <col min="7" max="7" width="23.83203125" customWidth="1"/>
    <col min="8" max="8" width="24.83203125" customWidth="1"/>
  </cols>
  <sheetData>
    <row r="1" spans="1:8" ht="17" x14ac:dyDescent="0.2">
      <c r="A1" s="12" t="s">
        <v>8380</v>
      </c>
      <c r="B1" s="12" t="s">
        <v>8392</v>
      </c>
      <c r="C1" s="12" t="s">
        <v>8393</v>
      </c>
      <c r="D1" s="12" t="s">
        <v>8394</v>
      </c>
      <c r="E1" s="12" t="s">
        <v>8395</v>
      </c>
      <c r="F1" s="12" t="s">
        <v>8396</v>
      </c>
      <c r="G1" s="12" t="s">
        <v>8397</v>
      </c>
      <c r="H1" s="12" t="s">
        <v>8398</v>
      </c>
    </row>
    <row r="2" spans="1:8" ht="17" x14ac:dyDescent="0.2">
      <c r="A2" s="13" t="s">
        <v>8381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SUM(B2:D2)</f>
        <v>453</v>
      </c>
      <c r="F2" s="14">
        <f>ROUND(B2/E2,2)</f>
        <v>0.71</v>
      </c>
      <c r="G2" s="14">
        <f>ROUND(C2/E2,2)</f>
        <v>0.25</v>
      </c>
      <c r="H2" s="14">
        <f>ROUND(D2/E2,2)</f>
        <v>0.04</v>
      </c>
    </row>
    <row r="3" spans="1:8" ht="17" x14ac:dyDescent="0.2">
      <c r="A3" s="13" t="s">
        <v>8382</v>
      </c>
      <c r="B3">
        <f>COUNTIFS(Kickstarter!D:D,"&gt;=1000",Kickstarter!D:D,"&lt;4999",Kickstarter!F:F,"successful")</f>
        <v>931</v>
      </c>
      <c r="C3">
        <f>COUNTIFS(Kickstarter!D:D,"&gt;=1000",Kickstarter!D:D,"&lt;4999",Kickstarter!F:F,"failed")</f>
        <v>420</v>
      </c>
      <c r="D3">
        <f>COUNTIFS(Kickstarter!D:D,"&gt;=1000",Kickstarter!D:D,"&lt;4999",Kickstarter!F:F,"canceled")</f>
        <v>60</v>
      </c>
      <c r="E3">
        <f t="shared" ref="E3:E13" si="0">SUM(B3:D3)</f>
        <v>1411</v>
      </c>
      <c r="F3" s="14">
        <f t="shared" ref="F3:F13" si="1">ROUND(B3/E3,2)</f>
        <v>0.66</v>
      </c>
      <c r="G3" s="14">
        <f t="shared" ref="G3:G13" si="2">ROUND(C3/E3,2)</f>
        <v>0.3</v>
      </c>
      <c r="H3" s="14">
        <f t="shared" ref="H3:H13" si="3">ROUND(D3/E3,2)</f>
        <v>0.04</v>
      </c>
    </row>
    <row r="4" spans="1:8" ht="17" x14ac:dyDescent="0.2">
      <c r="A4" s="13" t="s">
        <v>8383</v>
      </c>
      <c r="B4">
        <f>COUNTIFS(Kickstarter!D:D,"&gt;=5000",Kickstarter!D:D,"&lt;9999",Kickstarter!F:F,"successful")</f>
        <v>380</v>
      </c>
      <c r="C4">
        <f>COUNTIFS(Kickstarter!D:D,"&gt;=5000",Kickstarter!D:D,"&lt;9999",Kickstarter!F:F,"failed")</f>
        <v>282</v>
      </c>
      <c r="D4">
        <f>COUNTIFS(Kickstarter!D:D,"&gt;=5000",Kickstarter!D:D,"&lt;9999",Kickstarter!F:F,"canceled")</f>
        <v>51</v>
      </c>
      <c r="E4">
        <f t="shared" si="0"/>
        <v>713</v>
      </c>
      <c r="F4" s="14">
        <f t="shared" si="1"/>
        <v>0.53</v>
      </c>
      <c r="G4" s="14">
        <f t="shared" si="2"/>
        <v>0.4</v>
      </c>
      <c r="H4" s="14">
        <f t="shared" si="3"/>
        <v>7.0000000000000007E-2</v>
      </c>
    </row>
    <row r="5" spans="1:8" ht="17" x14ac:dyDescent="0.2">
      <c r="A5" s="13" t="s">
        <v>8384</v>
      </c>
      <c r="B5">
        <f>COUNTIFS(Kickstarter!D:D,"&gt;=10000",Kickstarter!D:D,"&lt;14999",Kickstarter!F:F,"successful")</f>
        <v>168</v>
      </c>
      <c r="C5">
        <f>COUNTIFS(Kickstarter!D:D,"&gt;=10000",Kickstarter!D:D,"&lt;14999",Kickstarter!F:F,"failed")</f>
        <v>144</v>
      </c>
      <c r="D5">
        <f>COUNTIFS(Kickstarter!D:D,"&gt;=10000",Kickstarter!D:D,"&lt;14999",Kickstarter!F:F,"canceled")</f>
        <v>40</v>
      </c>
      <c r="E5">
        <f t="shared" si="0"/>
        <v>352</v>
      </c>
      <c r="F5" s="14">
        <f t="shared" si="1"/>
        <v>0.48</v>
      </c>
      <c r="G5" s="14">
        <f t="shared" si="2"/>
        <v>0.41</v>
      </c>
      <c r="H5" s="14">
        <f t="shared" si="3"/>
        <v>0.11</v>
      </c>
    </row>
    <row r="6" spans="1:8" ht="17" x14ac:dyDescent="0.2">
      <c r="A6" s="13" t="s">
        <v>8385</v>
      </c>
      <c r="B6">
        <f>COUNTIFS(Kickstarter!D:D,"&gt;=15000",Kickstarter!D:D,"&lt;19999",Kickstarter!F:F,"successful")</f>
        <v>94</v>
      </c>
      <c r="C6">
        <f>COUNTIFS(Kickstarter!D:D,"&gt;=15000",Kickstarter!D:D,"&lt;19999",Kickstarter!F:F,"failed")</f>
        <v>90</v>
      </c>
      <c r="D6">
        <f>COUNTIFS(Kickstarter!D:D,"&gt;=15000",Kickstarter!D:D,"&lt;19999",Kickstarter!F:F,"canceled")</f>
        <v>17</v>
      </c>
      <c r="E6">
        <f t="shared" si="0"/>
        <v>201</v>
      </c>
      <c r="F6" s="14">
        <f t="shared" si="1"/>
        <v>0.47</v>
      </c>
      <c r="G6" s="14">
        <f t="shared" si="2"/>
        <v>0.45</v>
      </c>
      <c r="H6" s="14">
        <f t="shared" si="3"/>
        <v>0.08</v>
      </c>
    </row>
    <row r="7" spans="1:8" ht="17" x14ac:dyDescent="0.2">
      <c r="A7" s="13" t="s">
        <v>8386</v>
      </c>
      <c r="B7">
        <f>COUNTIFS(Kickstarter!D:D,"&gt;=20000",Kickstarter!D:D,"&lt;24999",Kickstarter!F:F,"successful")</f>
        <v>62</v>
      </c>
      <c r="C7">
        <f>COUNTIFS(Kickstarter!D:D,"&gt;=20000",Kickstarter!D:D,"&lt;24999",Kickstarter!F:F,"failed")</f>
        <v>72</v>
      </c>
      <c r="D7">
        <f>COUNTIFS(Kickstarter!D:D,"&gt;=20000",Kickstarter!D:D,"&lt;24999",Kickstarter!F:F,"canceled")</f>
        <v>14</v>
      </c>
      <c r="E7">
        <f t="shared" si="0"/>
        <v>148</v>
      </c>
      <c r="F7" s="14">
        <f t="shared" si="1"/>
        <v>0.42</v>
      </c>
      <c r="G7" s="14">
        <f t="shared" si="2"/>
        <v>0.49</v>
      </c>
      <c r="H7" s="14">
        <f t="shared" si="3"/>
        <v>0.09</v>
      </c>
    </row>
    <row r="8" spans="1:8" ht="17" x14ac:dyDescent="0.2">
      <c r="A8" s="13" t="s">
        <v>8387</v>
      </c>
      <c r="B8">
        <f>COUNTIFS(Kickstarter!D:D,"&gt;=25000",Kickstarter!D:D,"&lt;29999",Kickstarter!F:F,"successful")</f>
        <v>55</v>
      </c>
      <c r="C8">
        <f>COUNTIFS(Kickstarter!D:D,"&gt;=25000",Kickstarter!D:D,"&lt;29999",Kickstarter!F:F,"failed")</f>
        <v>64</v>
      </c>
      <c r="D8">
        <f>COUNTIFS(Kickstarter!D:D,"&gt;=25000",Kickstarter!D:D,"&lt;29999",Kickstarter!F:F,"canceled")</f>
        <v>18</v>
      </c>
      <c r="E8">
        <f t="shared" si="0"/>
        <v>137</v>
      </c>
      <c r="F8" s="14">
        <f t="shared" si="1"/>
        <v>0.4</v>
      </c>
      <c r="G8" s="14">
        <f t="shared" si="2"/>
        <v>0.47</v>
      </c>
      <c r="H8" s="14">
        <f t="shared" si="3"/>
        <v>0.13</v>
      </c>
    </row>
    <row r="9" spans="1:8" ht="17" x14ac:dyDescent="0.2">
      <c r="A9" s="13" t="s">
        <v>8399</v>
      </c>
      <c r="B9">
        <f>COUNTIFS(Kickstarter!D:D,"&gt;=30000",Kickstarter!D:D,"&lt;34999",Kickstarter!F:F,"successful")</f>
        <v>32</v>
      </c>
      <c r="C9">
        <f>COUNTIFS(Kickstarter!D:D,"&gt;=30000",Kickstarter!D:D,"&lt;34999",Kickstarter!F:F,"failed")</f>
        <v>37</v>
      </c>
      <c r="D9">
        <f>COUNTIFS(Kickstarter!D:D,"&gt;=30000",Kickstarter!D:D,"&lt;34999",Kickstarter!F:F,"canceled")</f>
        <v>13</v>
      </c>
      <c r="E9">
        <f t="shared" si="0"/>
        <v>82</v>
      </c>
      <c r="F9" s="14">
        <f t="shared" si="1"/>
        <v>0.39</v>
      </c>
      <c r="G9" s="14">
        <f t="shared" si="2"/>
        <v>0.45</v>
      </c>
      <c r="H9" s="14">
        <f t="shared" si="3"/>
        <v>0.16</v>
      </c>
    </row>
    <row r="10" spans="1:8" ht="17" x14ac:dyDescent="0.2">
      <c r="A10" s="13" t="s">
        <v>8388</v>
      </c>
      <c r="B10">
        <f>COUNTIFS(Kickstarter!D:D,"&gt;=35000",Kickstarter!D:D,"&lt;39999",Kickstarter!F:F,"successful")</f>
        <v>26</v>
      </c>
      <c r="C10">
        <f>COUNTIFS(Kickstarter!D:D,"&gt;=35000",Kickstarter!D:D,"&lt;39999",Kickstarter!F:F,"failed")</f>
        <v>22</v>
      </c>
      <c r="D10">
        <f>COUNTIFS(Kickstarter!D:D,"&gt;=35000",Kickstarter!D:D,"&lt;39999",Kickstarter!F:F,"canceled")</f>
        <v>7</v>
      </c>
      <c r="E10">
        <f t="shared" si="0"/>
        <v>55</v>
      </c>
      <c r="F10" s="14">
        <f t="shared" si="1"/>
        <v>0.47</v>
      </c>
      <c r="G10" s="14">
        <f t="shared" si="2"/>
        <v>0.4</v>
      </c>
      <c r="H10" s="14">
        <f t="shared" si="3"/>
        <v>0.13</v>
      </c>
    </row>
    <row r="11" spans="1:8" ht="17" x14ac:dyDescent="0.2">
      <c r="A11" s="13" t="s">
        <v>8389</v>
      </c>
      <c r="B11">
        <f>COUNTIFS(Kickstarter!D:D,"&gt;=40000",Kickstarter!D:D,"&lt;44999",Kickstarter!F:F,"successful")</f>
        <v>21</v>
      </c>
      <c r="C11">
        <f>COUNTIFS(Kickstarter!D:D,"&gt;=40000",Kickstarter!D:D,"&lt;44999",Kickstarter!F:F,"failed")</f>
        <v>16</v>
      </c>
      <c r="D11">
        <f>COUNTIFS(Kickstarter!D:D,"&gt;=40000",Kickstarter!D:D,"&lt;44999",Kickstarter!F:F,"canceled")</f>
        <v>6</v>
      </c>
      <c r="E11">
        <f t="shared" si="0"/>
        <v>43</v>
      </c>
      <c r="F11" s="14">
        <f t="shared" si="1"/>
        <v>0.49</v>
      </c>
      <c r="G11" s="14">
        <f t="shared" si="2"/>
        <v>0.37</v>
      </c>
      <c r="H11" s="14">
        <f t="shared" si="3"/>
        <v>0.14000000000000001</v>
      </c>
    </row>
    <row r="12" spans="1:8" ht="17" x14ac:dyDescent="0.2">
      <c r="A12" s="13" t="s">
        <v>8390</v>
      </c>
      <c r="B12">
        <f>COUNTIFS(Kickstarter!D:D,"&gt;=45000",Kickstarter!D:D,"&lt;49999",Kickstarter!F:F,"successful")</f>
        <v>6</v>
      </c>
      <c r="C12">
        <f>COUNTIFS(Kickstarter!D:D,"&gt;=45000",Kickstarter!D:D,"&lt;49999",Kickstarter!F:F,"failed")</f>
        <v>11</v>
      </c>
      <c r="D12">
        <f>COUNTIFS(Kickstarter!D:D,"&gt;=45000",Kickstarter!D:D,"&lt;49999",Kickstarter!F:F,"canceled")</f>
        <v>4</v>
      </c>
      <c r="E12">
        <f t="shared" si="0"/>
        <v>21</v>
      </c>
      <c r="F12" s="14">
        <f t="shared" si="1"/>
        <v>0.28999999999999998</v>
      </c>
      <c r="G12" s="14">
        <f t="shared" si="2"/>
        <v>0.52</v>
      </c>
      <c r="H12" s="14">
        <f t="shared" si="3"/>
        <v>0.19</v>
      </c>
    </row>
    <row r="13" spans="1:8" ht="17" x14ac:dyDescent="0.2">
      <c r="A13" s="13" t="s">
        <v>8391</v>
      </c>
      <c r="B13">
        <f>COUNTIFS(Kickstarter!D:D,"&gt;=50000",Kickstarter!F:F,"successful")</f>
        <v>86</v>
      </c>
      <c r="C13">
        <f>COUNTIFS(Kickstarter!D:D,"&gt;=50000",Kickstarter!F:F,"failed")</f>
        <v>258</v>
      </c>
      <c r="D13">
        <f>COUNTIFS(Kickstarter!D:D,"&gt;=50000",Kickstarter!F:F,"canceled")</f>
        <v>100</v>
      </c>
      <c r="E13">
        <f t="shared" si="0"/>
        <v>444</v>
      </c>
      <c r="F13" s="14">
        <f t="shared" si="1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Date Outcomes</vt:lpstr>
      <vt:lpstr>Kickstarter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Nodira</cp:lastModifiedBy>
  <dcterms:created xsi:type="dcterms:W3CDTF">2017-04-20T15:17:24Z</dcterms:created>
  <dcterms:modified xsi:type="dcterms:W3CDTF">2018-02-10T05:32:26Z</dcterms:modified>
</cp:coreProperties>
</file>