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in\Documents\"/>
    </mc:Choice>
  </mc:AlternateContent>
  <xr:revisionPtr revIDLastSave="0" documentId="13_ncr:1_{D469B7A2-F24F-4EDC-844D-EF2519662C47}" xr6:coauthVersionLast="46" xr6:coauthVersionMax="46" xr10:uidLastSave="{00000000-0000-0000-0000-000000000000}"/>
  <bookViews>
    <workbookView xWindow="-120" yWindow="-120" windowWidth="20730" windowHeight="11160" xr2:uid="{CC30C0D5-72B4-48D0-B72A-D0E4C61346F7}"/>
  </bookViews>
  <sheets>
    <sheet name="Menu" sheetId="6" r:id="rId1"/>
    <sheet name="B2W" sheetId="7" r:id="rId2"/>
    <sheet name="Magalu" sheetId="4" r:id="rId3"/>
    <sheet name="cálculo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L5" i="2"/>
  <c r="N5" i="2"/>
  <c r="C5" i="4" l="1"/>
  <c r="C4" i="4"/>
  <c r="C3" i="4"/>
  <c r="C10" i="4" s="1"/>
  <c r="C11" i="4" s="1"/>
  <c r="L7" i="2"/>
  <c r="M7" i="2" s="1"/>
  <c r="L2" i="2"/>
  <c r="C3" i="7"/>
  <c r="C8" i="7" s="1"/>
  <c r="C5" i="7"/>
  <c r="C4" i="7"/>
  <c r="C17" i="7" s="1"/>
  <c r="I16" i="2"/>
  <c r="I17" i="2"/>
  <c r="I18" i="2"/>
  <c r="I19" i="2"/>
  <c r="I20" i="2"/>
  <c r="I21" i="2"/>
  <c r="I22" i="2"/>
  <c r="I23" i="2"/>
  <c r="I15" i="2"/>
  <c r="H16" i="2"/>
  <c r="H17" i="2"/>
  <c r="H18" i="2"/>
  <c r="H19" i="2"/>
  <c r="H20" i="2"/>
  <c r="H21" i="2"/>
  <c r="H22" i="2"/>
  <c r="H23" i="2"/>
  <c r="H15" i="2"/>
  <c r="I29" i="2"/>
  <c r="I30" i="2"/>
  <c r="I31" i="2"/>
  <c r="I32" i="2"/>
  <c r="I33" i="2"/>
  <c r="I34" i="2"/>
  <c r="I35" i="2"/>
  <c r="I36" i="2"/>
  <c r="I28" i="2"/>
  <c r="H29" i="2"/>
  <c r="H30" i="2"/>
  <c r="H31" i="2"/>
  <c r="H32" i="2"/>
  <c r="H33" i="2"/>
  <c r="H34" i="2"/>
  <c r="H35" i="2"/>
  <c r="H36" i="2"/>
  <c r="H28" i="2"/>
  <c r="C14" i="7" l="1"/>
  <c r="C16" i="7" s="1"/>
  <c r="C13" i="4"/>
  <c r="C10" i="7"/>
  <c r="C6" i="4" s="1"/>
  <c r="C14" i="4" s="1"/>
  <c r="C12" i="4"/>
  <c r="I2" i="2"/>
  <c r="C15" i="7" l="1"/>
  <c r="C6" i="7"/>
  <c r="C18" i="7" s="1"/>
  <c r="C15" i="4"/>
  <c r="C16" i="4" s="1"/>
  <c r="H5" i="6" s="1"/>
  <c r="C19" i="7" l="1"/>
  <c r="C20" i="7" s="1"/>
  <c r="H4" i="6" s="1"/>
  <c r="G5" i="6"/>
  <c r="G4" i="6" l="1"/>
</calcChain>
</file>

<file path=xl/sharedStrings.xml><?xml version="1.0" encoding="utf-8"?>
<sst xmlns="http://schemas.openxmlformats.org/spreadsheetml/2006/main" count="145" uniqueCount="92">
  <si>
    <t>Calculadora de Preços Nodis</t>
  </si>
  <si>
    <t>Passo a passo para calcular preço de produtos:</t>
  </si>
  <si>
    <t>1) Na tabela abaixo, insira todos os valores solicitados;</t>
  </si>
  <si>
    <t>Localização da sua Loja</t>
  </si>
  <si>
    <t>Sul / Sudeste</t>
  </si>
  <si>
    <t>Custo do produto</t>
  </si>
  <si>
    <t>Custos Gerais</t>
  </si>
  <si>
    <t>Imposto</t>
  </si>
  <si>
    <t>Peso</t>
  </si>
  <si>
    <t>Comprimento</t>
  </si>
  <si>
    <t>Altura</t>
  </si>
  <si>
    <t>Largura</t>
  </si>
  <si>
    <t>Comissão B2W</t>
  </si>
  <si>
    <t>Reputação B2W</t>
  </si>
  <si>
    <t>Grupo 2</t>
  </si>
  <si>
    <t>Comissão Magazine Luiza</t>
  </si>
  <si>
    <t>Região</t>
  </si>
  <si>
    <t xml:space="preserve">*Custo do Produto: </t>
  </si>
  <si>
    <t>Qual foi o valor pago para adquirir o produto que você deseja vender?</t>
  </si>
  <si>
    <t>* Custos Gerais:</t>
  </si>
  <si>
    <t>Em média, quanto você gasta com despesas gerais do produto como embalagem, impressão de etiqueta, etc.</t>
  </si>
  <si>
    <t>* Imposto:</t>
  </si>
  <si>
    <t>* Peso:</t>
  </si>
  <si>
    <t>Qual o peso físico do produto, incluíndo a embalagem?</t>
  </si>
  <si>
    <t>Comprimento, altura e largura são referentes a embalagem do produto</t>
  </si>
  <si>
    <t>* Comissão B2W:</t>
  </si>
  <si>
    <t>Comissão cobrada pela B2W sobre o valor do produto</t>
  </si>
  <si>
    <t>*Grupo</t>
  </si>
  <si>
    <t>Pontuação do seu seller Index (&gt;150 = Grupo 3 / &gt;120 e &lt;149 = Grupo 2 / &lt;119 = Grupo 1)</t>
  </si>
  <si>
    <t>* Comissão Magazine Luiza:</t>
  </si>
  <si>
    <t>Grupos</t>
  </si>
  <si>
    <t>Grupo 1</t>
  </si>
  <si>
    <t>Grupo 3</t>
  </si>
  <si>
    <t>kg</t>
  </si>
  <si>
    <t>cm</t>
  </si>
  <si>
    <t>Calculadora de Preços B2W</t>
  </si>
  <si>
    <t>Frete Médio</t>
  </si>
  <si>
    <t>Taxa Fixa Frete</t>
  </si>
  <si>
    <t>Participação na Política de frete grátis</t>
  </si>
  <si>
    <t>Valor de venda na B2W</t>
  </si>
  <si>
    <t>Valor do Repasse</t>
  </si>
  <si>
    <t>Taxa Nodis</t>
  </si>
  <si>
    <t>*Imposto:</t>
  </si>
  <si>
    <t>O imposto poderá variar pra mais ou pra menos de acordo com o valor do frete de cada envio</t>
  </si>
  <si>
    <t>Taxa Fixa de Subsídio de Frete</t>
  </si>
  <si>
    <t xml:space="preserve">Taxa fixa </t>
  </si>
  <si>
    <t>Pesos</t>
  </si>
  <si>
    <t>Preços</t>
  </si>
  <si>
    <t>s/s</t>
  </si>
  <si>
    <t>n/n/co</t>
  </si>
  <si>
    <t>pedidos entre 40 e 79,99 e leves</t>
  </si>
  <si>
    <t>Centro-Oeste / Norte / Nordeste</t>
  </si>
  <si>
    <t>Calculadora de Preços Magalu</t>
  </si>
  <si>
    <t>B2W</t>
  </si>
  <si>
    <t>Magazine Luiza</t>
  </si>
  <si>
    <t>Grupo de peso</t>
  </si>
  <si>
    <t>Grupo</t>
  </si>
  <si>
    <t>frete_40 e 79,99</t>
  </si>
  <si>
    <t>frete &lt; 40</t>
  </si>
  <si>
    <t>frete &gt; 80</t>
  </si>
  <si>
    <t xml:space="preserve">peso cubado </t>
  </si>
  <si>
    <t>Cenário 1</t>
  </si>
  <si>
    <t>&lt;40</t>
  </si>
  <si>
    <t>Cenário 2</t>
  </si>
  <si>
    <t>Cenário 3</t>
  </si>
  <si>
    <t>40&lt;x&lt;80</t>
  </si>
  <si>
    <t>&gt;80</t>
  </si>
  <si>
    <t>Valor de venda do produto</t>
  </si>
  <si>
    <t>até 499</t>
  </si>
  <si>
    <t>500-999</t>
  </si>
  <si>
    <t>1-1,999</t>
  </si>
  <si>
    <t>2-4,999</t>
  </si>
  <si>
    <t>5-8,999</t>
  </si>
  <si>
    <t>9-12,999</t>
  </si>
  <si>
    <t>13-16,999</t>
  </si>
  <si>
    <t>17-22,999</t>
  </si>
  <si>
    <t>23-28,999</t>
  </si>
  <si>
    <t>Lucro obtido</t>
  </si>
  <si>
    <t>Custo total do produto</t>
  </si>
  <si>
    <t>Valor de venda na Magalu</t>
  </si>
  <si>
    <t>*frete médio:</t>
  </si>
  <si>
    <t>O frete médio leva em consideração uma estimativa do frete total da compra para o cálculo do imposto</t>
  </si>
  <si>
    <t xml:space="preserve">*Valor de venda do produto: </t>
  </si>
  <si>
    <t>Por qual valor pretende-se vender o produto?</t>
  </si>
  <si>
    <t>3) Ao Final, você terá o lucro e a margem de lucro do seu produto;</t>
  </si>
  <si>
    <t>4) Caso tenha curiosidade em ver a descriminação de cada plataforma, clique no respectivo nome ao lado;</t>
  </si>
  <si>
    <t>Lucro percentual</t>
  </si>
  <si>
    <t>2) Caso tenha alguma dúvida sobre algum valor, leia a descrição de cada campo na Coluna G;</t>
  </si>
  <si>
    <t>De acordo com sua tributação (Simples nacional, MEI, etc.) quanto você paga de imposto sobre vendas</t>
  </si>
  <si>
    <t>Qual é a comissão que a MagaLu te cobra? Esse valor pode alterar de acordo com o segmento ou produto vendido</t>
  </si>
  <si>
    <t>Lucro</t>
  </si>
  <si>
    <t>Margem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</si>
</sst>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R$ -416]#,##0.00"/>
    <numFmt numFmtId="165" formatCode="&quot;R$&quot;\ #,##0.00"/>
  </numFmts>
  <fonts count="17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22"/>
      <color rgb="FFFFFFFF"/>
      <name val="Avenir"/>
    </font>
    <font>
      <sz val="10"/>
      <name val="Arial"/>
    </font>
    <font>
      <sz val="12"/>
      <color theme="1"/>
      <name val="Arial"/>
    </font>
    <font>
      <sz val="12"/>
      <color rgb="FF083C92"/>
      <name val="Avenir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venir"/>
    </font>
    <font>
      <b/>
      <sz val="8"/>
      <color rgb="FF0B5394"/>
      <name val="Montserrat"/>
    </font>
    <font>
      <sz val="8"/>
      <color rgb="FF000000"/>
      <name val="Montserrat"/>
    </font>
    <font>
      <sz val="8"/>
      <name val="Times New Roman"/>
      <family val="2"/>
    </font>
    <font>
      <sz val="11"/>
      <color rgb="FF000000"/>
      <name val="Inconsolata"/>
    </font>
    <font>
      <b/>
      <sz val="12"/>
      <color theme="1"/>
      <name val="Avenir"/>
    </font>
    <font>
      <b/>
      <sz val="12"/>
      <color rgb="FF00FF00"/>
      <name val="Avenir"/>
    </font>
    <font>
      <b/>
      <sz val="8"/>
      <color rgb="FF000000"/>
      <name val="Montserrat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77E3E"/>
        <bgColor rgb="FF277E3E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8" fillId="0" borderId="1" xfId="0" applyFont="1" applyBorder="1"/>
    <xf numFmtId="164" fontId="8" fillId="3" borderId="1" xfId="0" applyNumberFormat="1" applyFont="1" applyFill="1" applyBorder="1" applyAlignment="1">
      <alignment horizontal="right"/>
    </xf>
    <xf numFmtId="10" fontId="8" fillId="3" borderId="2" xfId="0" applyNumberFormat="1" applyFont="1" applyFill="1" applyBorder="1" applyAlignment="1">
      <alignment horizontal="right"/>
    </xf>
    <xf numFmtId="0" fontId="8" fillId="0" borderId="3" xfId="0" applyFont="1" applyBorder="1"/>
    <xf numFmtId="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10" fontId="8" fillId="3" borderId="1" xfId="0" applyNumberFormat="1" applyFont="1" applyFill="1" applyBorder="1" applyAlignment="1">
      <alignment horizontal="right"/>
    </xf>
    <xf numFmtId="0" fontId="8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9" fillId="0" borderId="0" xfId="0" applyFont="1" applyAlignment="1">
      <alignment horizontal="right"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left"/>
    </xf>
    <xf numFmtId="0" fontId="8" fillId="0" borderId="6" xfId="0" applyFont="1" applyBorder="1"/>
    <xf numFmtId="164" fontId="8" fillId="3" borderId="1" xfId="0" applyNumberFormat="1" applyFont="1" applyFill="1" applyBorder="1"/>
    <xf numFmtId="0" fontId="12" fillId="4" borderId="0" xfId="0" applyFont="1" applyFill="1"/>
    <xf numFmtId="0" fontId="8" fillId="0" borderId="0" xfId="0" applyFont="1"/>
    <xf numFmtId="0" fontId="13" fillId="0" borderId="0" xfId="0" applyFont="1"/>
    <xf numFmtId="0" fontId="14" fillId="0" borderId="0" xfId="0" applyFont="1"/>
    <xf numFmtId="164" fontId="14" fillId="0" borderId="0" xfId="0" applyNumberFormat="1" applyFont="1"/>
    <xf numFmtId="2" fontId="0" fillId="0" borderId="0" xfId="0" applyNumberFormat="1"/>
    <xf numFmtId="164" fontId="8" fillId="0" borderId="0" xfId="0" applyNumberFormat="1" applyFont="1"/>
    <xf numFmtId="0" fontId="15" fillId="4" borderId="0" xfId="0" applyFont="1" applyFill="1"/>
    <xf numFmtId="165" fontId="0" fillId="0" borderId="0" xfId="1" applyNumberFormat="1" applyFont="1"/>
    <xf numFmtId="0" fontId="8" fillId="0" borderId="0" xfId="0" applyFont="1" applyBorder="1"/>
    <xf numFmtId="10" fontId="8" fillId="0" borderId="0" xfId="2" applyNumberFormat="1" applyFont="1"/>
    <xf numFmtId="0" fontId="13" fillId="0" borderId="7" xfId="0" applyFont="1" applyBorder="1"/>
    <xf numFmtId="164" fontId="13" fillId="0" borderId="7" xfId="0" applyNumberFormat="1" applyFont="1" applyBorder="1"/>
    <xf numFmtId="164" fontId="8" fillId="0" borderId="0" xfId="0" applyNumberFormat="1" applyFont="1" applyBorder="1"/>
    <xf numFmtId="0" fontId="0" fillId="0" borderId="0" xfId="0" applyBorder="1"/>
    <xf numFmtId="0" fontId="13" fillId="0" borderId="0" xfId="0" applyFont="1" applyBorder="1"/>
    <xf numFmtId="164" fontId="13" fillId="0" borderId="0" xfId="0" applyNumberFormat="1" applyFont="1" applyBorder="1"/>
    <xf numFmtId="10" fontId="8" fillId="0" borderId="0" xfId="2" applyNumberFormat="1" applyFont="1" applyBorder="1"/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/>
    </xf>
    <xf numFmtId="165" fontId="14" fillId="0" borderId="0" xfId="1" applyNumberFormat="1" applyFont="1" applyAlignment="1">
      <alignment horizontal="right"/>
    </xf>
    <xf numFmtId="0" fontId="16" fillId="0" borderId="0" xfId="0" applyFont="1"/>
    <xf numFmtId="9" fontId="14" fillId="0" borderId="0" xfId="2" applyFont="1" applyAlignment="1">
      <alignment horizontal="center"/>
    </xf>
    <xf numFmtId="0" fontId="14" fillId="0" borderId="0" xfId="0" applyFont="1" applyAlignment="1">
      <alignment horizontal="right" vertical="center"/>
    </xf>
    <xf numFmtId="165" fontId="14" fillId="0" borderId="0" xfId="1" applyNumberFormat="1" applyFont="1" applyAlignment="1">
      <alignment horizontal="right" vertical="center"/>
    </xf>
    <xf numFmtId="9" fontId="14" fillId="0" borderId="0" xfId="2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57150</xdr:rowOff>
    </xdr:from>
    <xdr:ext cx="1047750" cy="37147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44322CD3-708F-4A8C-A718-E98F6AA8AFD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" y="57150"/>
          <a:ext cx="1047750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1009650</xdr:colOff>
      <xdr:row>16</xdr:row>
      <xdr:rowOff>28575</xdr:rowOff>
    </xdr:from>
    <xdr:ext cx="590550" cy="59055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CE7DCAC2-3B68-4F58-BA5B-2B313359D58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34050" y="3638550"/>
          <a:ext cx="590550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16</xdr:row>
      <xdr:rowOff>47625</xdr:rowOff>
    </xdr:from>
    <xdr:ext cx="590550" cy="590550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C54F446E-02D1-4BB4-99FB-46ACE88E572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400800" y="3657600"/>
          <a:ext cx="590550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16</xdr:row>
      <xdr:rowOff>47625</xdr:rowOff>
    </xdr:from>
    <xdr:ext cx="542925" cy="590550"/>
    <xdr:pic>
      <xdr:nvPicPr>
        <xdr:cNvPr id="5" name="image3.png" title="Imagem">
          <a:extLst>
            <a:ext uri="{FF2B5EF4-FFF2-40B4-BE49-F238E27FC236}">
              <a16:creationId xmlns:a16="http://schemas.microsoft.com/office/drawing/2014/main" id="{727A536A-38DF-475F-99E6-8831665C3C09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038975" y="3657600"/>
          <a:ext cx="542925" cy="5905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57150</xdr:rowOff>
    </xdr:from>
    <xdr:ext cx="1047750" cy="37147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72AA1C9F-22FB-4C16-9855-1E740DC6C7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" y="57150"/>
          <a:ext cx="1047750" cy="3714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57150</xdr:rowOff>
    </xdr:from>
    <xdr:ext cx="1047750" cy="371475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22FC7979-17BE-4329-9F82-E9778B2E9B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" y="57150"/>
          <a:ext cx="1047750" cy="371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DA78-5482-4582-A81B-7F20B93B6A1F}">
  <dimension ref="A1:L22"/>
  <sheetViews>
    <sheetView showGridLines="0" tabSelected="1" workbookViewId="0">
      <selection activeCell="H6" sqref="H6"/>
    </sheetView>
  </sheetViews>
  <sheetFormatPr defaultRowHeight="15.75"/>
  <cols>
    <col min="1" max="1" width="4.75" customWidth="1"/>
    <col min="2" max="2" width="31.5" customWidth="1"/>
    <col min="3" max="3" width="29.125" bestFit="1" customWidth="1"/>
    <col min="4" max="4" width="4.125" customWidth="1"/>
    <col min="6" max="6" width="20.25" bestFit="1" customWidth="1"/>
    <col min="7" max="7" width="11.625" bestFit="1" customWidth="1"/>
  </cols>
  <sheetData>
    <row r="1" spans="1:12" ht="48" customHeight="1">
      <c r="A1" s="4"/>
      <c r="B1" s="4"/>
      <c r="C1" s="43" t="s">
        <v>0</v>
      </c>
      <c r="D1" s="44"/>
      <c r="E1" s="44"/>
      <c r="F1" s="44"/>
      <c r="G1" s="44"/>
      <c r="H1" s="44"/>
      <c r="I1" s="44"/>
      <c r="J1" s="44"/>
      <c r="K1" s="44"/>
      <c r="L1" s="44"/>
    </row>
    <row r="2" spans="1:12"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>
      <c r="B3" s="2" t="s">
        <v>1</v>
      </c>
      <c r="C3" s="5"/>
      <c r="D3" s="5"/>
      <c r="E3" s="5"/>
      <c r="F3" s="5"/>
      <c r="G3" s="54" t="s">
        <v>90</v>
      </c>
      <c r="H3" s="49" t="s">
        <v>91</v>
      </c>
      <c r="I3" s="5"/>
      <c r="J3" s="5"/>
      <c r="K3" s="5"/>
      <c r="L3" s="6"/>
    </row>
    <row r="4" spans="1:12">
      <c r="B4" s="45" t="s">
        <v>2</v>
      </c>
      <c r="C4" s="45"/>
      <c r="D4" s="45"/>
      <c r="E4" s="45"/>
      <c r="F4" s="47" t="s">
        <v>53</v>
      </c>
      <c r="G4" s="48">
        <f>B2W!C19</f>
        <v>17.091999999999992</v>
      </c>
      <c r="H4" s="50">
        <f>B2W!C20</f>
        <v>0.42729999999999979</v>
      </c>
      <c r="I4" s="50"/>
      <c r="J4" s="5"/>
      <c r="K4" s="5"/>
      <c r="L4" s="6"/>
    </row>
    <row r="5" spans="1:12" ht="30.75" customHeight="1">
      <c r="B5" s="46" t="s">
        <v>87</v>
      </c>
      <c r="C5" s="46"/>
      <c r="D5" s="46"/>
      <c r="E5" s="46"/>
      <c r="F5" s="51" t="s">
        <v>54</v>
      </c>
      <c r="G5" s="52">
        <f>Magalu!C15</f>
        <v>54.882000000000005</v>
      </c>
      <c r="H5" s="53">
        <f>Magalu!C16</f>
        <v>1.3720500000000002</v>
      </c>
      <c r="I5" s="53"/>
      <c r="J5" s="5"/>
      <c r="K5" s="5"/>
      <c r="L5" s="6"/>
    </row>
    <row r="6" spans="1:12">
      <c r="B6" s="45" t="s">
        <v>84</v>
      </c>
      <c r="C6" s="45"/>
      <c r="D6" s="45"/>
      <c r="E6" s="45"/>
      <c r="F6" s="5"/>
      <c r="G6" s="47"/>
      <c r="H6" s="5"/>
      <c r="I6" s="5"/>
      <c r="J6" s="5"/>
      <c r="K6" s="5"/>
      <c r="L6" s="6"/>
    </row>
    <row r="7" spans="1:12" ht="32.25" customHeight="1">
      <c r="B7" s="46" t="s">
        <v>85</v>
      </c>
      <c r="C7" s="46"/>
      <c r="D7" s="46"/>
      <c r="E7" s="46"/>
      <c r="F7" s="5"/>
      <c r="G7" s="5"/>
      <c r="H7" s="5"/>
      <c r="I7" s="5"/>
      <c r="J7" s="5"/>
      <c r="K7" s="5"/>
      <c r="L7" s="6"/>
    </row>
    <row r="8" spans="1:12">
      <c r="B8" s="3"/>
      <c r="C8" s="5"/>
      <c r="D8" s="5"/>
      <c r="E8" s="5"/>
      <c r="F8" s="5"/>
      <c r="G8" s="5"/>
      <c r="H8" s="5"/>
      <c r="I8" s="5"/>
      <c r="J8" s="5"/>
      <c r="K8" s="5"/>
      <c r="L8" s="6"/>
    </row>
    <row r="10" spans="1:12">
      <c r="B10" s="15" t="s">
        <v>3</v>
      </c>
      <c r="C10" s="7" t="s">
        <v>4</v>
      </c>
    </row>
    <row r="11" spans="1:12">
      <c r="B11" s="17"/>
      <c r="C11" s="1"/>
    </row>
    <row r="12" spans="1:12">
      <c r="B12" s="16" t="s">
        <v>67</v>
      </c>
      <c r="C12" s="9">
        <v>120</v>
      </c>
      <c r="F12" s="18" t="s">
        <v>82</v>
      </c>
      <c r="G12" s="19" t="s">
        <v>83</v>
      </c>
    </row>
    <row r="13" spans="1:12">
      <c r="B13" s="16" t="s">
        <v>5</v>
      </c>
      <c r="C13" s="9">
        <v>40</v>
      </c>
      <c r="F13" s="18" t="s">
        <v>17</v>
      </c>
      <c r="G13" s="19" t="s">
        <v>18</v>
      </c>
    </row>
    <row r="14" spans="1:12">
      <c r="B14" s="8" t="s">
        <v>6</v>
      </c>
      <c r="C14" s="9">
        <v>0</v>
      </c>
      <c r="F14" s="18" t="s">
        <v>19</v>
      </c>
      <c r="G14" s="19" t="s">
        <v>20</v>
      </c>
    </row>
    <row r="15" spans="1:12">
      <c r="B15" s="8" t="s">
        <v>7</v>
      </c>
      <c r="C15" s="10">
        <v>0.04</v>
      </c>
      <c r="F15" s="20" t="s">
        <v>21</v>
      </c>
      <c r="G15" s="21" t="s">
        <v>88</v>
      </c>
    </row>
    <row r="16" spans="1:12">
      <c r="B16" s="11" t="s">
        <v>8</v>
      </c>
      <c r="C16" s="12">
        <v>0.4</v>
      </c>
      <c r="D16" s="23" t="s">
        <v>33</v>
      </c>
      <c r="F16" s="20" t="s">
        <v>22</v>
      </c>
      <c r="G16" s="21" t="s">
        <v>23</v>
      </c>
    </row>
    <row r="17" spans="2:9">
      <c r="B17" s="11" t="s">
        <v>9</v>
      </c>
      <c r="C17" s="12">
        <v>15</v>
      </c>
      <c r="D17" s="23" t="s">
        <v>34</v>
      </c>
    </row>
    <row r="18" spans="2:9">
      <c r="B18" s="11" t="s">
        <v>10</v>
      </c>
      <c r="C18" s="12">
        <v>50</v>
      </c>
      <c r="D18" s="23" t="s">
        <v>34</v>
      </c>
      <c r="I18" s="22" t="s">
        <v>24</v>
      </c>
    </row>
    <row r="19" spans="2:9">
      <c r="B19" s="11" t="s">
        <v>11</v>
      </c>
      <c r="C19" s="12">
        <v>60</v>
      </c>
      <c r="D19" s="23" t="s">
        <v>34</v>
      </c>
    </row>
    <row r="20" spans="2:9">
      <c r="B20" s="11" t="s">
        <v>12</v>
      </c>
      <c r="C20" s="10">
        <v>0.16</v>
      </c>
      <c r="F20" s="20" t="s">
        <v>25</v>
      </c>
      <c r="G20" s="21" t="s">
        <v>26</v>
      </c>
    </row>
    <row r="21" spans="2:9">
      <c r="B21" s="8" t="s">
        <v>13</v>
      </c>
      <c r="C21" s="13" t="s">
        <v>32</v>
      </c>
      <c r="F21" s="20" t="s">
        <v>27</v>
      </c>
      <c r="G21" s="21" t="s">
        <v>28</v>
      </c>
    </row>
    <row r="22" spans="2:9">
      <c r="B22" s="8" t="s">
        <v>15</v>
      </c>
      <c r="C22" s="14">
        <v>0.128</v>
      </c>
      <c r="F22" s="20" t="s">
        <v>29</v>
      </c>
      <c r="G22" s="21" t="s">
        <v>89</v>
      </c>
    </row>
  </sheetData>
  <mergeCells count="7">
    <mergeCell ref="C1:L1"/>
    <mergeCell ref="B4:E4"/>
    <mergeCell ref="B5:E5"/>
    <mergeCell ref="B6:E6"/>
    <mergeCell ref="B7:E7"/>
    <mergeCell ref="H4:I4"/>
    <mergeCell ref="H5:I5"/>
  </mergeCells>
  <hyperlinks>
    <hyperlink ref="F4" location="B2W!A1" display="B2W" xr:uid="{A5140272-E71E-4594-952A-69C8C01EB1B6}"/>
    <hyperlink ref="F5" location="Magalu!A1" display="Magazine Luiza" xr:uid="{D2F9C3E9-47E7-4F67-A5CD-2D6B8B29735B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725F79-E791-422E-B718-68779B95D06B}">
          <x14:formula1>
            <xm:f>cálculos!$C$3:$C$5</xm:f>
          </x14:formula1>
          <xm:sqref>C21</xm:sqref>
        </x14:dataValidation>
        <x14:dataValidation type="list" allowBlank="1" showErrorMessage="1" xr:uid="{940AD782-A465-4325-9CF1-80EDE930BF81}">
          <x14:formula1>
            <xm:f>cálculos!$B$3:$B$4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F632-6BB3-4BE5-A21E-931280E1C6AC}">
  <dimension ref="A1:L24"/>
  <sheetViews>
    <sheetView showGridLines="0" workbookViewId="0">
      <selection activeCell="C9" sqref="C9"/>
    </sheetView>
  </sheetViews>
  <sheetFormatPr defaultRowHeight="15.75"/>
  <cols>
    <col min="1" max="1" width="4.75" customWidth="1"/>
    <col min="2" max="2" width="35" bestFit="1" customWidth="1"/>
    <col min="3" max="3" width="11.875" bestFit="1" customWidth="1"/>
    <col min="4" max="4" width="9.875" bestFit="1" customWidth="1"/>
  </cols>
  <sheetData>
    <row r="1" spans="1:12" ht="48" customHeight="1">
      <c r="A1" s="4"/>
      <c r="B1" s="4"/>
      <c r="C1" s="43" t="s">
        <v>35</v>
      </c>
      <c r="D1" s="44"/>
      <c r="E1" s="44"/>
      <c r="F1" s="44"/>
      <c r="G1" s="44"/>
      <c r="H1" s="44"/>
      <c r="I1" s="44"/>
      <c r="J1" s="44"/>
      <c r="K1" s="44"/>
      <c r="L1" s="44"/>
    </row>
    <row r="3" spans="1:12">
      <c r="B3" s="8" t="s">
        <v>67</v>
      </c>
      <c r="C3" s="9">
        <f>Menu!C12</f>
        <v>120</v>
      </c>
    </row>
    <row r="4" spans="1:12">
      <c r="B4" s="8" t="s">
        <v>5</v>
      </c>
      <c r="C4" s="24">
        <f>Menu!C13</f>
        <v>40</v>
      </c>
    </row>
    <row r="5" spans="1:12">
      <c r="B5" s="8" t="s">
        <v>6</v>
      </c>
      <c r="C5" s="24">
        <f>Menu!C14</f>
        <v>0</v>
      </c>
    </row>
    <row r="6" spans="1:12">
      <c r="B6" s="8" t="s">
        <v>36</v>
      </c>
      <c r="C6" s="24">
        <f>_xlfn.IFS(C3&lt;cálculos!F4,cálculos!N5,AND(C3&gt;cálculos!F4,C3&lt;cálculos!F6),cálculos!L5+4.99,C3&gt;=cálculos!F6,B2W!C10)</f>
        <v>33.950000000000003</v>
      </c>
      <c r="D6" s="20" t="s">
        <v>80</v>
      </c>
      <c r="E6" s="21" t="s">
        <v>81</v>
      </c>
    </row>
    <row r="7" spans="1:12">
      <c r="D7" s="6"/>
    </row>
    <row r="8" spans="1:12">
      <c r="B8" s="8" t="s">
        <v>37</v>
      </c>
      <c r="C8" s="24">
        <f>IFERROR(_xlfn.IFS(C3&lt;=cálculos!F3,cálculos!D3,AND(C3&lt;cálculos!F6,cálculos!M7&gt;=cálculos!E4),cálculos!D4),cálculos!D4)</f>
        <v>0</v>
      </c>
      <c r="D8" s="6"/>
    </row>
    <row r="9" spans="1:12">
      <c r="B9" s="8" t="s">
        <v>44</v>
      </c>
      <c r="C9" s="24">
        <f>IF(AND(Menu!C12&gt;=cálculos!F4,Menu!C12&lt;=cálculos!F5),VLOOKUP(cálculos!L2,cálculos!B16:D18,_xlfn.IFS(Menu!C10=cálculos!B3,2,Menu!C10=cálculos!B4,3)),cálculos!D4)</f>
        <v>0</v>
      </c>
      <c r="D9" s="6"/>
    </row>
    <row r="10" spans="1:12">
      <c r="B10" s="8" t="s">
        <v>38</v>
      </c>
      <c r="C10" s="24">
        <f>IF(AND(C3&gt;=cálculos!F6,cálculos!M7&lt;cálculos!E11),VLOOKUP(cálculos!I2,IF(Menu!C10=cálculos!B3,cálculos!F15:I23,IF(Menu!C10=cálculos!B4,cálculos!F28:I36)),IF(cálculos!L2=cálculos!C3,2,IF(cálculos!L2=cálculos!C4,3,IF(cálculos!L2=cálculos!C5,4)))),cálculos!D4)</f>
        <v>33.950000000000003</v>
      </c>
      <c r="D10" s="6"/>
    </row>
    <row r="11" spans="1:12">
      <c r="B11" s="26"/>
      <c r="C11" s="26"/>
      <c r="D11" s="6"/>
    </row>
    <row r="12" spans="1:12">
      <c r="B12" s="27"/>
      <c r="C12" s="26"/>
      <c r="D12" s="6"/>
    </row>
    <row r="13" spans="1:12">
      <c r="B13" s="27"/>
      <c r="C13" s="26"/>
      <c r="D13" s="6"/>
    </row>
    <row r="14" spans="1:12">
      <c r="B14" s="28" t="s">
        <v>39</v>
      </c>
      <c r="C14" s="29">
        <f>C3</f>
        <v>120</v>
      </c>
      <c r="D14" s="30"/>
    </row>
    <row r="15" spans="1:12">
      <c r="B15" s="26" t="s">
        <v>40</v>
      </c>
      <c r="C15" s="31">
        <f>C14*(1-Menu!C20)-(C8+C9+C10)</f>
        <v>66.849999999999994</v>
      </c>
      <c r="D15" s="25"/>
    </row>
    <row r="16" spans="1:12">
      <c r="B16" s="26" t="s">
        <v>41</v>
      </c>
      <c r="C16" s="31">
        <f>0.03*C14</f>
        <v>3.5999999999999996</v>
      </c>
      <c r="D16" s="6"/>
    </row>
    <row r="17" spans="2:5">
      <c r="B17" s="26" t="s">
        <v>78</v>
      </c>
      <c r="C17" s="31">
        <f>C4+C5</f>
        <v>40</v>
      </c>
      <c r="D17" s="20" t="s">
        <v>42</v>
      </c>
      <c r="E17" s="32" t="s">
        <v>43</v>
      </c>
    </row>
    <row r="18" spans="2:5">
      <c r="B18" s="34" t="s">
        <v>7</v>
      </c>
      <c r="C18" s="38">
        <f>(C14+C6)*Menu!C15</f>
        <v>6.1579999999999995</v>
      </c>
    </row>
    <row r="19" spans="2:5">
      <c r="B19" s="36" t="s">
        <v>77</v>
      </c>
      <c r="C19" s="37">
        <f>C15-C16-C17-C18</f>
        <v>17.091999999999992</v>
      </c>
    </row>
    <row r="20" spans="2:5">
      <c r="B20" s="26" t="s">
        <v>86</v>
      </c>
      <c r="C20" s="35">
        <f>C19/C17</f>
        <v>0.42729999999999979</v>
      </c>
    </row>
    <row r="22" spans="2:5">
      <c r="B22" s="39"/>
      <c r="C22" s="39"/>
    </row>
    <row r="23" spans="2:5">
      <c r="B23" s="40"/>
      <c r="C23" s="41"/>
    </row>
    <row r="24" spans="2:5">
      <c r="B24" s="34"/>
      <c r="C24" s="42"/>
    </row>
  </sheetData>
  <mergeCells count="1">
    <mergeCell ref="C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904-DD2A-4853-AA8C-38DBB05439D9}">
  <dimension ref="A1:L16"/>
  <sheetViews>
    <sheetView showGridLines="0" workbookViewId="0">
      <selection activeCell="C6" sqref="C6"/>
    </sheetView>
  </sheetViews>
  <sheetFormatPr defaultRowHeight="15.75"/>
  <cols>
    <col min="1" max="1" width="4.75" customWidth="1"/>
    <col min="2" max="2" width="31" customWidth="1"/>
    <col min="3" max="3" width="10.25" bestFit="1" customWidth="1"/>
    <col min="4" max="4" width="9.875" bestFit="1" customWidth="1"/>
  </cols>
  <sheetData>
    <row r="1" spans="1:12" ht="48" customHeight="1">
      <c r="A1" s="4"/>
      <c r="B1" s="4"/>
      <c r="C1" s="43" t="s">
        <v>52</v>
      </c>
      <c r="D1" s="44"/>
      <c r="E1" s="44"/>
      <c r="F1" s="44"/>
      <c r="G1" s="44"/>
      <c r="H1" s="44"/>
      <c r="I1" s="44"/>
      <c r="J1" s="44"/>
      <c r="K1" s="44"/>
      <c r="L1" s="44"/>
    </row>
    <row r="3" spans="1:12">
      <c r="B3" s="8" t="s">
        <v>67</v>
      </c>
      <c r="C3" s="9">
        <f>Menu!C12</f>
        <v>120</v>
      </c>
    </row>
    <row r="4" spans="1:12">
      <c r="B4" s="8" t="s">
        <v>5</v>
      </c>
      <c r="C4" s="24">
        <f>Menu!C13</f>
        <v>40</v>
      </c>
    </row>
    <row r="5" spans="1:12">
      <c r="B5" s="8" t="s">
        <v>6</v>
      </c>
      <c r="C5" s="24">
        <f>Menu!C14</f>
        <v>0</v>
      </c>
    </row>
    <row r="6" spans="1:12">
      <c r="B6" s="8" t="s">
        <v>36</v>
      </c>
      <c r="C6" s="24">
        <f>_xlfn.IFS(C3&lt;cálculos!F4,cálculos!N5,AND(C3&gt;cálculos!F4,C3&lt;cálculos!F6),cálculos!L5+4.99,C3&gt;=cálculos!F6,B2W!C10)</f>
        <v>33.950000000000003</v>
      </c>
      <c r="D6" s="20" t="s">
        <v>80</v>
      </c>
      <c r="E6" s="21" t="s">
        <v>81</v>
      </c>
    </row>
    <row r="10" spans="1:12">
      <c r="B10" s="28" t="s">
        <v>79</v>
      </c>
      <c r="C10" s="29">
        <f>C3</f>
        <v>120</v>
      </c>
      <c r="D10" s="18"/>
      <c r="E10" s="19"/>
    </row>
    <row r="11" spans="1:12">
      <c r="B11" s="26" t="s">
        <v>40</v>
      </c>
      <c r="C11" s="31">
        <f>C10*(1-Menu!C22)</f>
        <v>104.64</v>
      </c>
      <c r="D11" s="18"/>
      <c r="E11" s="19"/>
    </row>
    <row r="12" spans="1:12">
      <c r="B12" s="26" t="s">
        <v>41</v>
      </c>
      <c r="C12" s="31">
        <f>0.03*C10</f>
        <v>3.5999999999999996</v>
      </c>
      <c r="D12" s="18"/>
      <c r="E12" s="19"/>
    </row>
    <row r="13" spans="1:12">
      <c r="B13" s="26" t="s">
        <v>78</v>
      </c>
      <c r="C13" s="31">
        <f>C4+C5</f>
        <v>40</v>
      </c>
      <c r="D13" s="18"/>
      <c r="E13" s="19"/>
    </row>
    <row r="14" spans="1:12">
      <c r="B14" s="34" t="s">
        <v>7</v>
      </c>
      <c r="C14" s="38">
        <f>(C10+C6)*Menu!C15</f>
        <v>6.1579999999999995</v>
      </c>
      <c r="D14" s="20" t="s">
        <v>42</v>
      </c>
      <c r="E14" s="32" t="s">
        <v>43</v>
      </c>
    </row>
    <row r="15" spans="1:12">
      <c r="B15" s="36" t="s">
        <v>77</v>
      </c>
      <c r="C15" s="37">
        <f>C11-C12-C13-C14</f>
        <v>54.882000000000005</v>
      </c>
      <c r="D15" s="18"/>
      <c r="E15" s="21"/>
    </row>
    <row r="16" spans="1:12">
      <c r="B16" s="26" t="s">
        <v>86</v>
      </c>
      <c r="C16" s="35">
        <f>C15/C13</f>
        <v>1.3720500000000002</v>
      </c>
    </row>
  </sheetData>
  <mergeCells count="1">
    <mergeCell ref="C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AFEA-87C1-4B08-8CF2-4B7AD1F1EE46}">
  <dimension ref="B2:O36"/>
  <sheetViews>
    <sheetView workbookViewId="0">
      <selection activeCell="E3" sqref="E3"/>
    </sheetView>
  </sheetViews>
  <sheetFormatPr defaultRowHeight="15.75"/>
  <cols>
    <col min="2" max="2" width="11.375" bestFit="1" customWidth="1"/>
    <col min="6" max="6" width="9.625" bestFit="1" customWidth="1"/>
    <col min="7" max="7" width="10.625" bestFit="1" customWidth="1"/>
    <col min="11" max="11" width="26.5" bestFit="1" customWidth="1"/>
  </cols>
  <sheetData>
    <row r="2" spans="2:15">
      <c r="B2" t="s">
        <v>16</v>
      </c>
      <c r="C2" t="s">
        <v>30</v>
      </c>
      <c r="D2" t="s">
        <v>45</v>
      </c>
      <c r="E2" t="s">
        <v>46</v>
      </c>
      <c r="F2" t="s">
        <v>47</v>
      </c>
      <c r="H2" t="s">
        <v>55</v>
      </c>
      <c r="I2" t="str">
        <f>_xlfn.IFS(M7&lt;E3,H3,AND(M7&gt;=E3,M7&lt;E4),H4,AND(M7&gt;=E4,M7&lt;E5),H5,AND(M7&gt;=E5,M7&lt;E6),H6,AND(M7&gt;=E6,M7&lt;E7),H7,AND(M7&gt;=E7,M7&lt;E8),H8,AND(M7&gt;=E8,M7&lt;E9),H9,AND(M7&gt;=E9,M7&lt;E10),H10,AND(M7&gt;=E10,M7&lt;E11),H11)</f>
        <v>5-8,999</v>
      </c>
      <c r="K2" t="s">
        <v>56</v>
      </c>
      <c r="L2" t="str">
        <f>Menu!C21</f>
        <v>Grupo 3</v>
      </c>
    </row>
    <row r="3" spans="2:15">
      <c r="B3" t="s">
        <v>4</v>
      </c>
      <c r="C3" t="s">
        <v>31</v>
      </c>
      <c r="D3" s="33">
        <v>5</v>
      </c>
      <c r="E3">
        <v>0.5</v>
      </c>
      <c r="F3" s="33">
        <v>39.99</v>
      </c>
      <c r="H3" t="s">
        <v>68</v>
      </c>
    </row>
    <row r="4" spans="2:15">
      <c r="B4" t="s">
        <v>51</v>
      </c>
      <c r="C4" t="s">
        <v>14</v>
      </c>
      <c r="D4" s="33">
        <v>0</v>
      </c>
      <c r="E4">
        <v>1</v>
      </c>
      <c r="F4" s="33">
        <v>40</v>
      </c>
      <c r="H4" t="s">
        <v>69</v>
      </c>
      <c r="L4" t="s">
        <v>57</v>
      </c>
      <c r="N4" t="s">
        <v>58</v>
      </c>
      <c r="O4" t="s">
        <v>59</v>
      </c>
    </row>
    <row r="5" spans="2:15">
      <c r="C5" t="s">
        <v>32</v>
      </c>
      <c r="E5">
        <v>2</v>
      </c>
      <c r="F5" s="33">
        <v>79.989999999999995</v>
      </c>
      <c r="H5" t="s">
        <v>70</v>
      </c>
      <c r="L5">
        <f>VLOOKUP(Menu!C21,cálculos!B16:D18,_xlfn.IFS(Menu!C10=cálculos!B3,2,Menu!C10=cálculos!B4,2))</f>
        <v>6.45</v>
      </c>
      <c r="N5" s="30">
        <f>_xlfn.IFS(Menu!C10=cálculos!K14,cálculos!L14,Menu!C10=cálculos!K15,cálculos!L15)</f>
        <v>17.750904291583073</v>
      </c>
    </row>
    <row r="6" spans="2:15">
      <c r="E6">
        <v>5</v>
      </c>
      <c r="F6" s="33">
        <v>80</v>
      </c>
      <c r="H6" t="s">
        <v>71</v>
      </c>
    </row>
    <row r="7" spans="2:15">
      <c r="E7">
        <v>9</v>
      </c>
      <c r="H7" t="s">
        <v>72</v>
      </c>
      <c r="K7" t="s">
        <v>60</v>
      </c>
      <c r="L7">
        <f>(Menu!C17*Menu!C18*Menu!C19)/6000</f>
        <v>7.5</v>
      </c>
      <c r="M7">
        <f>_xlfn.IFS(L7&lt;=5,#REF!,cálculos!L7&gt;5,cálculos!L7)</f>
        <v>7.5</v>
      </c>
    </row>
    <row r="8" spans="2:15">
      <c r="E8">
        <v>13</v>
      </c>
      <c r="H8" t="s">
        <v>73</v>
      </c>
    </row>
    <row r="9" spans="2:15">
      <c r="E9">
        <v>17</v>
      </c>
      <c r="H9" t="s">
        <v>74</v>
      </c>
    </row>
    <row r="10" spans="2:15">
      <c r="E10">
        <v>23</v>
      </c>
      <c r="H10" t="s">
        <v>75</v>
      </c>
    </row>
    <row r="11" spans="2:15">
      <c r="E11">
        <v>29</v>
      </c>
      <c r="H11" t="s">
        <v>76</v>
      </c>
    </row>
    <row r="14" spans="2:15">
      <c r="C14" t="s">
        <v>48</v>
      </c>
      <c r="D14" t="s">
        <v>49</v>
      </c>
      <c r="F14" t="s">
        <v>48</v>
      </c>
      <c r="G14" t="s">
        <v>31</v>
      </c>
      <c r="H14" t="s">
        <v>14</v>
      </c>
      <c r="I14" t="s">
        <v>32</v>
      </c>
      <c r="K14" t="s">
        <v>4</v>
      </c>
      <c r="L14" s="30">
        <v>17.750904291583073</v>
      </c>
    </row>
    <row r="15" spans="2:15">
      <c r="C15">
        <v>1</v>
      </c>
      <c r="D15">
        <v>2</v>
      </c>
      <c r="F15" t="s">
        <v>68</v>
      </c>
      <c r="G15" s="33">
        <v>32.9</v>
      </c>
      <c r="H15" s="33">
        <f>0.6*G15</f>
        <v>19.739999999999998</v>
      </c>
      <c r="I15" s="33">
        <f>0.5*G15</f>
        <v>16.45</v>
      </c>
      <c r="K15" t="s">
        <v>51</v>
      </c>
      <c r="L15" s="30">
        <v>30.279931833569901</v>
      </c>
    </row>
    <row r="16" spans="2:15">
      <c r="B16" t="s">
        <v>31</v>
      </c>
      <c r="C16" s="33">
        <v>12.9</v>
      </c>
      <c r="D16" s="33">
        <v>17.899999999999999</v>
      </c>
      <c r="F16" t="s">
        <v>69</v>
      </c>
      <c r="G16" s="33">
        <v>35.9</v>
      </c>
      <c r="H16" s="33">
        <f t="shared" ref="H16:H23" si="0">0.6*G16</f>
        <v>21.54</v>
      </c>
      <c r="I16" s="33">
        <f t="shared" ref="I16:I23" si="1">0.5*G16</f>
        <v>17.95</v>
      </c>
    </row>
    <row r="17" spans="2:9">
      <c r="B17" t="s">
        <v>14</v>
      </c>
      <c r="C17" s="33">
        <v>7.74</v>
      </c>
      <c r="D17" s="33">
        <v>10.74</v>
      </c>
      <c r="F17" t="s">
        <v>70</v>
      </c>
      <c r="G17" s="33">
        <v>36.9</v>
      </c>
      <c r="H17" s="33">
        <f t="shared" si="0"/>
        <v>22.139999999999997</v>
      </c>
      <c r="I17" s="33">
        <f t="shared" si="1"/>
        <v>18.45</v>
      </c>
    </row>
    <row r="18" spans="2:9">
      <c r="B18" t="s">
        <v>32</v>
      </c>
      <c r="C18" s="33">
        <v>6.45</v>
      </c>
      <c r="D18" s="33">
        <v>8.9499999999999993</v>
      </c>
      <c r="F18" t="s">
        <v>71</v>
      </c>
      <c r="G18" s="33">
        <v>45.9</v>
      </c>
      <c r="H18" s="33">
        <f t="shared" si="0"/>
        <v>27.54</v>
      </c>
      <c r="I18" s="33">
        <f t="shared" si="1"/>
        <v>22.95</v>
      </c>
    </row>
    <row r="19" spans="2:9">
      <c r="B19" t="s">
        <v>50</v>
      </c>
      <c r="F19" t="s">
        <v>72</v>
      </c>
      <c r="G19" s="33">
        <v>67.900000000000006</v>
      </c>
      <c r="H19" s="33">
        <f t="shared" si="0"/>
        <v>40.74</v>
      </c>
      <c r="I19" s="33">
        <f t="shared" si="1"/>
        <v>33.950000000000003</v>
      </c>
    </row>
    <row r="20" spans="2:9">
      <c r="F20" t="s">
        <v>73</v>
      </c>
      <c r="G20" s="33">
        <v>91.9</v>
      </c>
      <c r="H20" s="33">
        <f t="shared" si="0"/>
        <v>55.14</v>
      </c>
      <c r="I20" s="33">
        <f t="shared" si="1"/>
        <v>45.95</v>
      </c>
    </row>
    <row r="21" spans="2:9">
      <c r="F21" t="s">
        <v>74</v>
      </c>
      <c r="G21" s="33">
        <v>104.9</v>
      </c>
      <c r="H21" s="33">
        <f t="shared" si="0"/>
        <v>62.94</v>
      </c>
      <c r="I21" s="33">
        <f t="shared" si="1"/>
        <v>52.45</v>
      </c>
    </row>
    <row r="22" spans="2:9">
      <c r="F22" t="s">
        <v>75</v>
      </c>
      <c r="G22" s="33">
        <v>112.9</v>
      </c>
      <c r="H22" s="33">
        <f t="shared" si="0"/>
        <v>67.739999999999995</v>
      </c>
      <c r="I22" s="33">
        <f t="shared" si="1"/>
        <v>56.45</v>
      </c>
    </row>
    <row r="23" spans="2:9">
      <c r="F23" t="s">
        <v>76</v>
      </c>
      <c r="G23" s="33">
        <v>119.9</v>
      </c>
      <c r="H23" s="33">
        <f t="shared" si="0"/>
        <v>71.94</v>
      </c>
      <c r="I23" s="33">
        <f t="shared" si="1"/>
        <v>59.95</v>
      </c>
    </row>
    <row r="27" spans="2:9">
      <c r="F27" t="s">
        <v>49</v>
      </c>
      <c r="G27" t="s">
        <v>31</v>
      </c>
      <c r="H27" t="s">
        <v>14</v>
      </c>
      <c r="I27" t="s">
        <v>32</v>
      </c>
    </row>
    <row r="28" spans="2:9">
      <c r="F28" t="s">
        <v>68</v>
      </c>
      <c r="G28" s="33">
        <v>52.9</v>
      </c>
      <c r="H28" s="33">
        <f>0.6*G28</f>
        <v>31.74</v>
      </c>
      <c r="I28" s="33">
        <f>0.5*G28</f>
        <v>26.45</v>
      </c>
    </row>
    <row r="29" spans="2:9">
      <c r="F29" t="s">
        <v>69</v>
      </c>
      <c r="G29" s="33">
        <v>57.9</v>
      </c>
      <c r="H29" s="33">
        <f t="shared" ref="H29:H36" si="2">0.6*G29</f>
        <v>34.739999999999995</v>
      </c>
      <c r="I29" s="33">
        <f t="shared" ref="I29:I36" si="3">0.5*G29</f>
        <v>28.95</v>
      </c>
    </row>
    <row r="30" spans="2:9">
      <c r="F30" t="s">
        <v>70</v>
      </c>
      <c r="G30" s="33">
        <v>67.900000000000006</v>
      </c>
      <c r="H30" s="33">
        <f t="shared" si="2"/>
        <v>40.74</v>
      </c>
      <c r="I30" s="33">
        <f t="shared" si="3"/>
        <v>33.950000000000003</v>
      </c>
    </row>
    <row r="31" spans="2:9">
      <c r="F31" t="s">
        <v>71</v>
      </c>
      <c r="G31" s="33">
        <v>82.9</v>
      </c>
      <c r="H31" s="33">
        <f t="shared" si="2"/>
        <v>49.74</v>
      </c>
      <c r="I31" s="33">
        <f t="shared" si="3"/>
        <v>41.45</v>
      </c>
    </row>
    <row r="32" spans="2:9">
      <c r="F32" t="s">
        <v>72</v>
      </c>
      <c r="G32" s="33">
        <v>107.9</v>
      </c>
      <c r="H32" s="33">
        <f t="shared" si="2"/>
        <v>64.739999999999995</v>
      </c>
      <c r="I32" s="33">
        <f t="shared" si="3"/>
        <v>53.95</v>
      </c>
    </row>
    <row r="33" spans="2:9">
      <c r="F33" t="s">
        <v>73</v>
      </c>
      <c r="G33" s="33">
        <v>154.9</v>
      </c>
      <c r="H33" s="33">
        <f t="shared" si="2"/>
        <v>92.94</v>
      </c>
      <c r="I33" s="33">
        <f t="shared" si="3"/>
        <v>77.45</v>
      </c>
    </row>
    <row r="34" spans="2:9">
      <c r="B34" t="s">
        <v>61</v>
      </c>
      <c r="C34" t="s">
        <v>63</v>
      </c>
      <c r="D34" t="s">
        <v>64</v>
      </c>
      <c r="F34" t="s">
        <v>74</v>
      </c>
      <c r="G34" s="33">
        <v>206.9</v>
      </c>
      <c r="H34" s="33">
        <f t="shared" si="2"/>
        <v>124.14</v>
      </c>
      <c r="I34" s="33">
        <f t="shared" si="3"/>
        <v>103.45</v>
      </c>
    </row>
    <row r="35" spans="2:9">
      <c r="B35" t="s">
        <v>62</v>
      </c>
      <c r="C35" t="s">
        <v>65</v>
      </c>
      <c r="D35" t="s">
        <v>66</v>
      </c>
      <c r="F35" t="s">
        <v>75</v>
      </c>
      <c r="G35" s="33">
        <v>230.9</v>
      </c>
      <c r="H35" s="33">
        <f t="shared" si="2"/>
        <v>138.54</v>
      </c>
      <c r="I35" s="33">
        <f t="shared" si="3"/>
        <v>115.45</v>
      </c>
    </row>
    <row r="36" spans="2:9">
      <c r="F36" t="s">
        <v>76</v>
      </c>
      <c r="G36" s="33">
        <v>241.9</v>
      </c>
      <c r="H36" s="33">
        <f t="shared" si="2"/>
        <v>145.13999999999999</v>
      </c>
      <c r="I36" s="33">
        <f t="shared" si="3"/>
        <v>120.95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B2W</vt:lpstr>
      <vt:lpstr>Magalu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Sabbadim</dc:creator>
  <cp:lastModifiedBy>Maria Eduarda Sabbadim</cp:lastModifiedBy>
  <dcterms:created xsi:type="dcterms:W3CDTF">2021-05-13T17:14:50Z</dcterms:created>
  <dcterms:modified xsi:type="dcterms:W3CDTF">2021-05-18T18:41:35Z</dcterms:modified>
</cp:coreProperties>
</file>