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SQL_Agile\"/>
    </mc:Choice>
  </mc:AlternateContent>
  <bookViews>
    <workbookView xWindow="0" yWindow="0" windowWidth="28800" windowHeight="12450" tabRatio="850" firstSheet="2" activeTab="2"/>
  </bookViews>
  <sheets>
    <sheet name="Calculateur" sheetId="6" r:id="rId1"/>
    <sheet name="Infos Calculateur" sheetId="1" r:id="rId2"/>
    <sheet name="Aliments" sheetId="5" r:id="rId3"/>
  </sheets>
  <definedNames>
    <definedName name="Aliments">Aliments!$B$2:$B$96</definedName>
    <definedName name="_xlnm.Print_Area" localSheetId="1">'Infos Calculateur'!$AA$83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6" l="1"/>
  <c r="Q25" i="6" s="1"/>
  <c r="R11" i="6"/>
  <c r="S11" i="6"/>
  <c r="T11" i="6"/>
  <c r="T25" i="6" s="1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C17" i="6"/>
  <c r="C11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25" i="6" s="1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25" i="6" s="1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25" i="6" s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25" i="6" s="1"/>
  <c r="C24" i="6"/>
  <c r="C23" i="6"/>
  <c r="C22" i="6"/>
  <c r="C21" i="6"/>
  <c r="C20" i="6"/>
  <c r="C19" i="6"/>
  <c r="C18" i="6"/>
  <c r="C16" i="6"/>
  <c r="C15" i="6"/>
  <c r="C14" i="6"/>
  <c r="C13" i="6"/>
  <c r="C12" i="6"/>
  <c r="O7" i="6"/>
  <c r="C6" i="1"/>
  <c r="C10" i="1"/>
  <c r="D10" i="1"/>
  <c r="D28" i="1"/>
  <c r="C27" i="1"/>
  <c r="F27" i="1"/>
  <c r="L6" i="6"/>
  <c r="C25" i="1"/>
  <c r="D25" i="1"/>
  <c r="J4" i="6"/>
  <c r="F25" i="1"/>
  <c r="L4" i="6"/>
  <c r="C20" i="1"/>
  <c r="F20" i="1"/>
  <c r="E6" i="6"/>
  <c r="C18" i="1"/>
  <c r="D18" i="1"/>
  <c r="F18" i="1"/>
  <c r="E4" i="6"/>
  <c r="P25" i="6"/>
  <c r="I6" i="6"/>
  <c r="I7" i="6"/>
  <c r="I4" i="6"/>
  <c r="I25" i="6"/>
  <c r="B7" i="6"/>
  <c r="C4" i="6"/>
  <c r="B4" i="6"/>
  <c r="B25" i="6"/>
  <c r="F25" i="6"/>
  <c r="F26" i="6" s="1"/>
  <c r="R25" i="6"/>
  <c r="D25" i="6"/>
  <c r="D26" i="6" s="1"/>
  <c r="C25" i="6"/>
  <c r="C27" i="6" s="1"/>
  <c r="S25" i="6"/>
  <c r="S26" i="6" s="1"/>
  <c r="L25" i="6"/>
  <c r="L27" i="6" s="1"/>
  <c r="C11" i="1"/>
  <c r="D11" i="1"/>
  <c r="D21" i="1"/>
  <c r="F21" i="1"/>
  <c r="E7" i="6"/>
  <c r="D27" i="1"/>
  <c r="J6" i="6"/>
  <c r="J7" i="6"/>
  <c r="E25" i="1"/>
  <c r="F28" i="1"/>
  <c r="L7" i="6"/>
  <c r="B6" i="6"/>
  <c r="D20" i="1"/>
  <c r="D19" i="1"/>
  <c r="C7" i="6"/>
  <c r="E18" i="1"/>
  <c r="E27" i="1"/>
  <c r="K6" i="6"/>
  <c r="D26" i="1"/>
  <c r="J5" i="6"/>
  <c r="L26" i="6"/>
  <c r="E19" i="1"/>
  <c r="D5" i="6"/>
  <c r="C19" i="1"/>
  <c r="C5" i="6"/>
  <c r="K4" i="6"/>
  <c r="C26" i="1"/>
  <c r="E26" i="1"/>
  <c r="K5" i="6"/>
  <c r="C6" i="6"/>
  <c r="E20" i="1"/>
  <c r="D6" i="6"/>
  <c r="D4" i="6"/>
  <c r="E21" i="1"/>
  <c r="D7" i="6"/>
  <c r="I5" i="6"/>
  <c r="F26" i="1"/>
  <c r="L5" i="6"/>
  <c r="B5" i="6"/>
  <c r="F19" i="1"/>
  <c r="E5" i="6"/>
  <c r="E28" i="1"/>
  <c r="K7" i="6"/>
  <c r="R27" i="6"/>
  <c r="R26" i="6"/>
  <c r="K26" i="6" l="1"/>
  <c r="R30" i="6" s="1"/>
  <c r="K27" i="6"/>
  <c r="E26" i="6"/>
  <c r="S30" i="6" s="1"/>
  <c r="E27" i="6"/>
  <c r="F27" i="6"/>
  <c r="S27" i="6"/>
  <c r="J27" i="6"/>
  <c r="J26" i="6"/>
  <c r="T26" i="6"/>
  <c r="T27" i="6"/>
  <c r="M27" i="6"/>
  <c r="M26" i="6"/>
  <c r="Q27" i="6"/>
  <c r="Q26" i="6"/>
  <c r="D27" i="6"/>
  <c r="C26" i="6"/>
  <c r="S31" i="6" l="1"/>
  <c r="T30" i="6"/>
  <c r="R31" i="6"/>
  <c r="Q31" i="6"/>
  <c r="T31" i="6"/>
  <c r="Q30" i="6"/>
</calcChain>
</file>

<file path=xl/sharedStrings.xml><?xml version="1.0" encoding="utf-8"?>
<sst xmlns="http://schemas.openxmlformats.org/spreadsheetml/2006/main" count="321" uniqueCount="159">
  <si>
    <t>Sèche</t>
  </si>
  <si>
    <t>g</t>
  </si>
  <si>
    <t>kcal</t>
  </si>
  <si>
    <t>% total</t>
  </si>
  <si>
    <t>Résumé</t>
  </si>
  <si>
    <t>Priorité</t>
  </si>
  <si>
    <t>Prise de masse</t>
  </si>
  <si>
    <t>Protéines</t>
  </si>
  <si>
    <t>No 1</t>
  </si>
  <si>
    <t>Glucides</t>
  </si>
  <si>
    <t>Lipides</t>
  </si>
  <si>
    <t>Total</t>
  </si>
  <si>
    <t>Aliments</t>
  </si>
  <si>
    <t>QTT</t>
  </si>
  <si>
    <t>Prot</t>
  </si>
  <si>
    <t>Glu</t>
  </si>
  <si>
    <t>Lip</t>
  </si>
  <si>
    <t>Kcal</t>
  </si>
  <si>
    <t>Banane</t>
  </si>
  <si>
    <t>Poulet</t>
  </si>
  <si>
    <t>Blanc d'œuf 53g (1u=100)</t>
  </si>
  <si>
    <t>Avocat</t>
  </si>
  <si>
    <t>Jaune d'œuf 53g (1u=100)</t>
  </si>
  <si>
    <t>Tortillas (40g/pce)</t>
  </si>
  <si>
    <t>Flocon avoine complets</t>
  </si>
  <si>
    <t>Yogourth nature</t>
  </si>
  <si>
    <t>Chocolat noir</t>
  </si>
  <si>
    <t>Thon a l'eau</t>
  </si>
  <si>
    <t>Whey Iso</t>
  </si>
  <si>
    <t>…</t>
  </si>
  <si>
    <t>Total repas 1</t>
  </si>
  <si>
    <t>Total repas 2</t>
  </si>
  <si>
    <t>Total repas 3</t>
  </si>
  <si>
    <t>% journalier sèche</t>
  </si>
  <si>
    <t>% journalier prise de masse</t>
  </si>
  <si>
    <t>Attention, toujours peser la viande crue ! ;)</t>
  </si>
  <si>
    <t>Le site que j'utilise pour me renseigner :</t>
  </si>
  <si>
    <t xml:space="preserve">http://www.les-calories.com/ </t>
  </si>
  <si>
    <t>Calculateur</t>
  </si>
  <si>
    <t>À remplir</t>
  </si>
  <si>
    <t>Poids (kg)</t>
  </si>
  <si>
    <t>Ton taux de graisse</t>
  </si>
  <si>
    <t>Multiplicateur d'activité</t>
  </si>
  <si>
    <t>Maintenance</t>
  </si>
  <si>
    <t>Surplus prise de masse</t>
  </si>
  <si>
    <t>Déficit sèche</t>
  </si>
  <si>
    <t>Arrondi</t>
  </si>
  <si>
    <t>Objectif Prise de masse</t>
  </si>
  <si>
    <t>Objectif sèche</t>
  </si>
  <si>
    <t>g/kg sèc</t>
  </si>
  <si>
    <t>Coefficient Protéines</t>
  </si>
  <si>
    <t>Coefficient Lipides</t>
  </si>
  <si>
    <t>-</t>
  </si>
  <si>
    <t>Aliment</t>
  </si>
  <si>
    <t>cal</t>
  </si>
  <si>
    <t>Avocado</t>
  </si>
  <si>
    <t>100g</t>
  </si>
  <si>
    <t>Baked beans</t>
  </si>
  <si>
    <t>Banana</t>
  </si>
  <si>
    <t>Butter</t>
  </si>
  <si>
    <t>Beer</t>
  </si>
  <si>
    <t>100ml</t>
  </si>
  <si>
    <t>Beef</t>
  </si>
  <si>
    <t>Broccoli</t>
  </si>
  <si>
    <t>Black chocolate</t>
  </si>
  <si>
    <t>Cauliflower</t>
  </si>
  <si>
    <t>Cottage cheese</t>
  </si>
  <si>
    <t>Spinach</t>
  </si>
  <si>
    <t>Flour</t>
  </si>
  <si>
    <t>Oatmeal - complete</t>
  </si>
  <si>
    <t>Olive oil</t>
  </si>
  <si>
    <t>Yellow of egg 53g (1u=100)</t>
  </si>
  <si>
    <t>1u</t>
  </si>
  <si>
    <t>Milk</t>
  </si>
  <si>
    <t>Oatmeal</t>
  </si>
  <si>
    <t>Onion</t>
  </si>
  <si>
    <t>Yam</t>
  </si>
  <si>
    <t>Pasta</t>
  </si>
  <si>
    <t>Peanut butter</t>
  </si>
  <si>
    <t>Peas</t>
  </si>
  <si>
    <t>Apple</t>
  </si>
  <si>
    <t>Potatoes</t>
  </si>
  <si>
    <t>Chicken</t>
  </si>
  <si>
    <t>Grapes</t>
  </si>
  <si>
    <t>Rattatouille</t>
  </si>
  <si>
    <t>Rice</t>
  </si>
  <si>
    <t>Serré maigre</t>
  </si>
  <si>
    <t>Sugar</t>
  </si>
  <si>
    <t>Tuna</t>
  </si>
  <si>
    <t>Tofu</t>
  </si>
  <si>
    <t>Viande séchée</t>
  </si>
  <si>
    <t>Reblochon</t>
  </si>
  <si>
    <t>19.7</t>
  </si>
  <si>
    <t>26.2</t>
  </si>
  <si>
    <t>Ham</t>
  </si>
  <si>
    <t>0.5</t>
  </si>
  <si>
    <t>Mustard</t>
  </si>
  <si>
    <t>6.5</t>
  </si>
  <si>
    <t>9.5</t>
  </si>
  <si>
    <t>Paris mushrooms</t>
  </si>
  <si>
    <t>2.5</t>
  </si>
  <si>
    <t>eggs</t>
  </si>
  <si>
    <t>6.4</t>
  </si>
  <si>
    <t>0.1</t>
  </si>
  <si>
    <t>5.7</t>
  </si>
  <si>
    <t>icing sugar</t>
  </si>
  <si>
    <t>99.77</t>
  </si>
  <si>
    <t>red beans</t>
  </si>
  <si>
    <t>22.5</t>
  </si>
  <si>
    <t>46.6</t>
  </si>
  <si>
    <t>1.1</t>
  </si>
  <si>
    <t>zucchini</t>
  </si>
  <si>
    <t>0.6</t>
  </si>
  <si>
    <t>sausages flesh</t>
  </si>
  <si>
    <t>324.4</t>
  </si>
  <si>
    <t>leek</t>
  </si>
  <si>
    <t xml:space="preserve">100g </t>
  </si>
  <si>
    <t>1.4</t>
  </si>
  <si>
    <t>0.2</t>
  </si>
  <si>
    <t>31.4</t>
  </si>
  <si>
    <t>cheese</t>
  </si>
  <si>
    <t>bread</t>
  </si>
  <si>
    <t>1 slice</t>
  </si>
  <si>
    <t>0.75</t>
  </si>
  <si>
    <t>endives</t>
  </si>
  <si>
    <t>0.48</t>
  </si>
  <si>
    <t>2.12</t>
  </si>
  <si>
    <t>0.05</t>
  </si>
  <si>
    <t>baking powder</t>
  </si>
  <si>
    <t>salad</t>
  </si>
  <si>
    <t>red  pepper</t>
  </si>
  <si>
    <t>yellow pepper</t>
  </si>
  <si>
    <t>red onion</t>
  </si>
  <si>
    <t>cherry tomato</t>
  </si>
  <si>
    <t>egg white</t>
  </si>
  <si>
    <t>pesto</t>
  </si>
  <si>
    <t>beef cheek</t>
  </si>
  <si>
    <t>carrot</t>
  </si>
  <si>
    <t>crushed tomato</t>
  </si>
  <si>
    <t>100 mL</t>
  </si>
  <si>
    <t>coconut milk</t>
  </si>
  <si>
    <t>duck leg</t>
  </si>
  <si>
    <t>duck aiguilette</t>
  </si>
  <si>
    <t>lamb shoulder</t>
  </si>
  <si>
    <t>ground beef</t>
  </si>
  <si>
    <t>orange pepper</t>
  </si>
  <si>
    <t>garlic</t>
  </si>
  <si>
    <t>bream</t>
  </si>
  <si>
    <t>ground lamb</t>
  </si>
  <si>
    <t>eggplant</t>
  </si>
  <si>
    <t>dill</t>
  </si>
  <si>
    <t>white turnip</t>
  </si>
  <si>
    <t>ginger</t>
  </si>
  <si>
    <t>cheakpea</t>
  </si>
  <si>
    <t>semolina</t>
  </si>
  <si>
    <t>lamb</t>
  </si>
  <si>
    <t>red wine</t>
  </si>
  <si>
    <t>bacon</t>
  </si>
  <si>
    <t>liquid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</si>
</sst>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2E49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9" fontId="0" fillId="0" borderId="0" xfId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" fontId="0" fillId="0" borderId="10" xfId="0" applyNumberFormat="1" applyBorder="1"/>
    <xf numFmtId="0" fontId="0" fillId="0" borderId="0" xfId="0" applyFont="1" applyAlignment="1">
      <alignment horizontal="center"/>
    </xf>
    <xf numFmtId="0" fontId="3" fillId="0" borderId="0" xfId="2" applyAlignment="1">
      <alignment horizontal="left" vertical="center"/>
    </xf>
    <xf numFmtId="0" fontId="3" fillId="0" borderId="0" xfId="2" applyAlignment="1">
      <alignment horizontal="left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0" fontId="2" fillId="0" borderId="10" xfId="0" applyFont="1" applyBorder="1"/>
    <xf numFmtId="0" fontId="0" fillId="0" borderId="0" xfId="0" applyNumberFormat="1"/>
    <xf numFmtId="164" fontId="0" fillId="0" borderId="0" xfId="0" applyNumberFormat="1"/>
    <xf numFmtId="0" fontId="2" fillId="0" borderId="12" xfId="0" applyFont="1" applyBorder="1"/>
    <xf numFmtId="0" fontId="2" fillId="0" borderId="9" xfId="0" applyFont="1" applyBorder="1"/>
    <xf numFmtId="0" fontId="2" fillId="0" borderId="12" xfId="0" applyNumberFormat="1" applyFont="1" applyBorder="1" applyAlignment="1">
      <alignment horizontal="center"/>
    </xf>
    <xf numFmtId="0" fontId="0" fillId="0" borderId="0" xfId="0" applyNumberFormat="1" applyAlignment="1">
      <alignment horizontal="right"/>
    </xf>
    <xf numFmtId="9" fontId="0" fillId="0" borderId="5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2" fillId="0" borderId="9" xfId="0" applyNumberFormat="1" applyFont="1" applyBorder="1" applyAlignment="1">
      <alignment horizontal="right"/>
    </xf>
    <xf numFmtId="1" fontId="2" fillId="0" borderId="9" xfId="0" applyNumberFormat="1" applyFont="1" applyBorder="1"/>
    <xf numFmtId="9" fontId="0" fillId="0" borderId="0" xfId="0" applyNumberFormat="1"/>
    <xf numFmtId="0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9" fontId="7" fillId="0" borderId="0" xfId="2" applyNumberFormat="1" applyFont="1"/>
    <xf numFmtId="0" fontId="0" fillId="4" borderId="0" xfId="0" applyFill="1"/>
    <xf numFmtId="0" fontId="0" fillId="4" borderId="0" xfId="0" applyNumberFormat="1" applyFill="1" applyAlignment="1">
      <alignment horizontal="right"/>
    </xf>
    <xf numFmtId="9" fontId="0" fillId="4" borderId="0" xfId="0" applyNumberFormat="1" applyFill="1"/>
    <xf numFmtId="0" fontId="0" fillId="3" borderId="0" xfId="0" applyFill="1"/>
    <xf numFmtId="0" fontId="0" fillId="3" borderId="0" xfId="0" applyNumberFormat="1" applyFill="1" applyAlignment="1">
      <alignment horizontal="right"/>
    </xf>
    <xf numFmtId="9" fontId="0" fillId="3" borderId="0" xfId="0" applyNumberFormat="1" applyFill="1"/>
    <xf numFmtId="164" fontId="0" fillId="0" borderId="0" xfId="0" applyNumberFormat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9" fontId="0" fillId="3" borderId="7" xfId="0" applyNumberFormat="1" applyFill="1" applyBorder="1"/>
    <xf numFmtId="9" fontId="0" fillId="3" borderId="8" xfId="0" applyNumberFormat="1" applyFill="1" applyBorder="1"/>
    <xf numFmtId="0" fontId="0" fillId="4" borderId="16" xfId="0" applyFill="1" applyBorder="1"/>
    <xf numFmtId="0" fontId="0" fillId="4" borderId="17" xfId="0" applyNumberFormat="1" applyFill="1" applyBorder="1" applyAlignment="1">
      <alignment horizontal="right"/>
    </xf>
    <xf numFmtId="9" fontId="0" fillId="4" borderId="17" xfId="0" applyNumberFormat="1" applyFill="1" applyBorder="1"/>
    <xf numFmtId="9" fontId="0" fillId="4" borderId="18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9" fontId="0" fillId="2" borderId="0" xfId="1" applyFont="1" applyFill="1" applyAlignment="1">
      <alignment horizontal="center" vertical="center"/>
    </xf>
    <xf numFmtId="9" fontId="0" fillId="2" borderId="0" xfId="1" quotePrefix="1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8" borderId="0" xfId="0" applyFont="1" applyFill="1"/>
    <xf numFmtId="0" fontId="1" fillId="8" borderId="0" xfId="0" applyFont="1" applyFill="1"/>
    <xf numFmtId="0" fontId="0" fillId="8" borderId="0" xfId="0" applyFill="1"/>
    <xf numFmtId="1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" fontId="0" fillId="8" borderId="0" xfId="0" applyNumberFormat="1" applyFont="1" applyFill="1" applyAlignment="1">
      <alignment horizontal="center"/>
    </xf>
    <xf numFmtId="11" fontId="0" fillId="8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6" fillId="5" borderId="0" xfId="2" applyFont="1" applyFill="1" applyAlignment="1">
      <alignment horizontal="center" vertical="center"/>
    </xf>
    <xf numFmtId="0" fontId="6" fillId="5" borderId="11" xfId="2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s-calori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"/>
  <sheetViews>
    <sheetView topLeftCell="A19" workbookViewId="0">
      <selection activeCell="C30" sqref="C30"/>
    </sheetView>
  </sheetViews>
  <sheetFormatPr baseColWidth="10" defaultColWidth="11.42578125" defaultRowHeight="15" x14ac:dyDescent="0.25"/>
  <cols>
    <col min="1" max="1" width="25.7109375" customWidth="1"/>
    <col min="2" max="2" width="8.7109375" style="66" customWidth="1"/>
    <col min="3" max="6" width="8.7109375" style="61" customWidth="1"/>
    <col min="7" max="7" width="5.7109375" customWidth="1"/>
    <col min="8" max="8" width="25.7109375" customWidth="1"/>
    <col min="9" max="13" width="8.7109375" customWidth="1"/>
    <col min="14" max="14" width="5.7109375" customWidth="1"/>
    <col min="15" max="15" width="25.7109375" customWidth="1"/>
    <col min="16" max="20" width="8.7109375" customWidth="1"/>
    <col min="21" max="21" width="5.7109375" customWidth="1"/>
  </cols>
  <sheetData>
    <row r="2" spans="1:20" ht="15.75" thickBot="1" x14ac:dyDescent="0.3">
      <c r="A2" s="99"/>
      <c r="H2" s="57"/>
      <c r="I2" s="58"/>
      <c r="J2" s="96"/>
      <c r="K2" s="96"/>
      <c r="L2" s="96"/>
      <c r="M2" s="96"/>
    </row>
    <row r="3" spans="1:20" x14ac:dyDescent="0.25">
      <c r="A3" s="43" t="s">
        <v>0</v>
      </c>
      <c r="B3" s="7" t="s">
        <v>1</v>
      </c>
      <c r="C3" s="7" t="s">
        <v>2</v>
      </c>
      <c r="D3" s="24" t="s">
        <v>3</v>
      </c>
      <c r="E3" s="69" t="s">
        <v>4</v>
      </c>
      <c r="F3" s="6" t="s">
        <v>5</v>
      </c>
      <c r="H3" s="40" t="s">
        <v>6</v>
      </c>
      <c r="I3" s="7" t="s">
        <v>1</v>
      </c>
      <c r="J3" s="7" t="s">
        <v>2</v>
      </c>
      <c r="K3" s="24" t="s">
        <v>3</v>
      </c>
      <c r="L3" s="69" t="s">
        <v>4</v>
      </c>
      <c r="M3" s="6" t="s">
        <v>5</v>
      </c>
      <c r="O3" s="94"/>
      <c r="P3" s="93"/>
      <c r="Q3" s="93"/>
      <c r="R3" s="93"/>
      <c r="S3" s="93"/>
    </row>
    <row r="4" spans="1:20" x14ac:dyDescent="0.25">
      <c r="A4" s="4" t="s">
        <v>7</v>
      </c>
      <c r="B4" s="25">
        <f>('Infos Calculateur'!C18)</f>
        <v>133.59918000000002</v>
      </c>
      <c r="C4" s="25">
        <f>('Infos Calculateur'!D18)</f>
        <v>534.39672000000007</v>
      </c>
      <c r="D4" s="67">
        <f>('Infos Calculateur'!E18)</f>
        <v>0.2968870666666667</v>
      </c>
      <c r="E4" s="70">
        <f>('Infos Calculateur'!F18)</f>
        <v>135</v>
      </c>
      <c r="F4" s="6" t="s">
        <v>8</v>
      </c>
      <c r="H4" s="4" t="s">
        <v>7</v>
      </c>
      <c r="I4" s="25">
        <f>('Infos Calculateur'!C25)</f>
        <v>133.59918000000002</v>
      </c>
      <c r="J4" s="25">
        <f>('Infos Calculateur'!D25)</f>
        <v>534.39672000000007</v>
      </c>
      <c r="K4" s="67">
        <f>('Infos Calculateur'!E25)</f>
        <v>0.21375868800000003</v>
      </c>
      <c r="L4" s="70">
        <f>('Infos Calculateur'!F25)</f>
        <v>135</v>
      </c>
      <c r="M4" s="6" t="s">
        <v>8</v>
      </c>
      <c r="O4" s="94"/>
      <c r="P4" s="95"/>
      <c r="Q4" s="95"/>
      <c r="R4" s="95"/>
      <c r="S4" s="95"/>
    </row>
    <row r="5" spans="1:20" x14ac:dyDescent="0.25">
      <c r="A5" s="4" t="s">
        <v>9</v>
      </c>
      <c r="B5" s="25">
        <f>('Infos Calculateur'!C19)</f>
        <v>166.10174249999994</v>
      </c>
      <c r="C5" s="25">
        <f>('Infos Calculateur'!D19)</f>
        <v>664.40696999999977</v>
      </c>
      <c r="D5" s="67">
        <f>('Infos Calculateur'!E19)</f>
        <v>0.3691149833333332</v>
      </c>
      <c r="E5" s="70">
        <f>('Infos Calculateur'!F19)</f>
        <v>165</v>
      </c>
      <c r="F5" s="6"/>
      <c r="H5" s="4" t="s">
        <v>9</v>
      </c>
      <c r="I5" s="25">
        <f>('Infos Calculateur'!C26)</f>
        <v>341.10174249999994</v>
      </c>
      <c r="J5" s="25">
        <f>('Infos Calculateur'!D26)</f>
        <v>1364.4069699999998</v>
      </c>
      <c r="K5" s="67">
        <f>('Infos Calculateur'!E26)</f>
        <v>0.54576278799999989</v>
      </c>
      <c r="L5" s="70">
        <f>('Infos Calculateur'!F26)</f>
        <v>340</v>
      </c>
      <c r="M5" s="6"/>
      <c r="O5" s="94"/>
      <c r="P5" s="95"/>
      <c r="Q5" s="95"/>
      <c r="R5" s="95"/>
      <c r="S5" s="95"/>
    </row>
    <row r="6" spans="1:20" x14ac:dyDescent="0.25">
      <c r="A6" s="4" t="s">
        <v>10</v>
      </c>
      <c r="B6" s="25">
        <f>('Infos Calculateur'!C20)</f>
        <v>66.799590000000009</v>
      </c>
      <c r="C6" s="25">
        <f>('Infos Calculateur'!D20)</f>
        <v>601.19631000000004</v>
      </c>
      <c r="D6" s="67">
        <f>('Infos Calculateur'!E20)</f>
        <v>0.33399795000000004</v>
      </c>
      <c r="E6" s="70">
        <f>('Infos Calculateur'!F20)</f>
        <v>65</v>
      </c>
      <c r="F6" s="6"/>
      <c r="H6" s="4" t="s">
        <v>10</v>
      </c>
      <c r="I6" s="25">
        <f>('Infos Calculateur'!C27)</f>
        <v>66.799590000000009</v>
      </c>
      <c r="J6" s="25">
        <f>('Infos Calculateur'!D27)</f>
        <v>601.19631000000004</v>
      </c>
      <c r="K6" s="67">
        <f>('Infos Calculateur'!E27)</f>
        <v>0.24047852400000003</v>
      </c>
      <c r="L6" s="70">
        <f>('Infos Calculateur'!F27)</f>
        <v>65</v>
      </c>
      <c r="M6" s="6"/>
      <c r="O6" s="94"/>
      <c r="P6" s="95"/>
      <c r="Q6" s="95"/>
      <c r="R6" s="95"/>
      <c r="S6" s="95"/>
    </row>
    <row r="7" spans="1:20" ht="15.75" thickBot="1" x14ac:dyDescent="0.3">
      <c r="A7" s="5" t="s">
        <v>11</v>
      </c>
      <c r="B7" s="59" t="str">
        <f>('Infos Calculateur'!C21)</f>
        <v>-</v>
      </c>
      <c r="C7" s="59">
        <f>('Infos Calculateur'!D21)</f>
        <v>1800</v>
      </c>
      <c r="D7" s="68">
        <f>('Infos Calculateur'!E21)</f>
        <v>1</v>
      </c>
      <c r="E7" s="71">
        <f>('Infos Calculateur'!F21)</f>
        <v>1800</v>
      </c>
      <c r="F7" s="6" t="s">
        <v>8</v>
      </c>
      <c r="H7" s="5" t="s">
        <v>11</v>
      </c>
      <c r="I7" s="59" t="str">
        <f>('Infos Calculateur'!C28)</f>
        <v>-</v>
      </c>
      <c r="J7" s="59">
        <f>('Infos Calculateur'!D28)</f>
        <v>2500</v>
      </c>
      <c r="K7" s="68">
        <f>('Infos Calculateur'!E28)</f>
        <v>1</v>
      </c>
      <c r="L7" s="71">
        <f>('Infos Calculateur'!F28)</f>
        <v>2500</v>
      </c>
      <c r="M7" s="6" t="s">
        <v>8</v>
      </c>
      <c r="O7" t="e">
        <f>VLOOKUP(A17,Aliments!B:G,3, FALSE)</f>
        <v>#N/A</v>
      </c>
    </row>
    <row r="8" spans="1:20" x14ac:dyDescent="0.25">
      <c r="H8" s="99"/>
      <c r="I8" s="99"/>
      <c r="J8" s="99"/>
      <c r="K8" s="100"/>
      <c r="L8" s="99"/>
      <c r="M8" s="99"/>
    </row>
    <row r="10" spans="1:20" x14ac:dyDescent="0.25">
      <c r="A10" s="63" t="s">
        <v>12</v>
      </c>
      <c r="B10" s="65" t="s">
        <v>13</v>
      </c>
      <c r="C10" s="65" t="s">
        <v>14</v>
      </c>
      <c r="D10" s="65" t="s">
        <v>15</v>
      </c>
      <c r="E10" s="65" t="s">
        <v>16</v>
      </c>
      <c r="F10" s="65" t="s">
        <v>17</v>
      </c>
      <c r="H10" s="63" t="s">
        <v>12</v>
      </c>
      <c r="I10" s="65" t="s">
        <v>13</v>
      </c>
      <c r="J10" s="65" t="s">
        <v>14</v>
      </c>
      <c r="K10" s="65" t="s">
        <v>15</v>
      </c>
      <c r="L10" s="65" t="s">
        <v>16</v>
      </c>
      <c r="M10" s="65" t="s">
        <v>17</v>
      </c>
      <c r="O10" s="63" t="s">
        <v>12</v>
      </c>
      <c r="P10" s="65" t="s">
        <v>13</v>
      </c>
      <c r="Q10" s="65" t="s">
        <v>14</v>
      </c>
      <c r="R10" s="65" t="s">
        <v>15</v>
      </c>
      <c r="S10" s="65" t="s">
        <v>16</v>
      </c>
      <c r="T10" s="65" t="s">
        <v>17</v>
      </c>
    </row>
    <row r="11" spans="1:20" x14ac:dyDescent="0.25">
      <c r="A11" t="s">
        <v>18</v>
      </c>
      <c r="B11" s="66">
        <v>100</v>
      </c>
      <c r="C11" s="62" t="e">
        <f>VLOOKUP(A11,Aliments!B:G,3,FALSE)*(B11/100)</f>
        <v>#N/A</v>
      </c>
      <c r="D11" s="62" t="e">
        <f>VLOOKUP(A11,Aliments!B:G,4,FALSE)*(B11/100)</f>
        <v>#N/A</v>
      </c>
      <c r="E11" s="62" t="e">
        <f>VLOOKUP(A11,Aliments!B:G,5,FALSE)*(B11/100)</f>
        <v>#N/A</v>
      </c>
      <c r="F11" s="62" t="e">
        <f>VLOOKUP(A11,Aliments!B:G,6,FALSE)*(B11/100)</f>
        <v>#N/A</v>
      </c>
      <c r="H11" t="s">
        <v>19</v>
      </c>
      <c r="I11" s="66">
        <v>250</v>
      </c>
      <c r="J11" s="62" t="e">
        <f>VLOOKUP(H11,Aliments!B:G,3,FALSE)*(I11/100)</f>
        <v>#N/A</v>
      </c>
      <c r="K11" s="62" t="e">
        <f>VLOOKUP(H11,Aliments!B:G,4,FALSE)*(I11/100)</f>
        <v>#N/A</v>
      </c>
      <c r="L11" s="62" t="e">
        <f>VLOOKUP(H11,Aliments!B:G,5,FALSE)*(I11/100)</f>
        <v>#N/A</v>
      </c>
      <c r="M11" s="62" t="e">
        <f>VLOOKUP(H11,Aliments!B:G,6,FALSE)*(I11/100)</f>
        <v>#N/A</v>
      </c>
      <c r="O11" t="s">
        <v>19</v>
      </c>
      <c r="P11" s="66">
        <v>250</v>
      </c>
      <c r="Q11" s="84" t="e">
        <f>VLOOKUP(O11,Aliments!B:G,3,FALSE)*(P11/100)</f>
        <v>#N/A</v>
      </c>
      <c r="R11" s="62" t="e">
        <f>VLOOKUP(O11,Aliments!B:G,4,FALSE)*(P11/100)</f>
        <v>#N/A</v>
      </c>
      <c r="S11" s="62" t="e">
        <f>VLOOKUP(O11,Aliments!B:G,5,FALSE)*(P11/100)</f>
        <v>#N/A</v>
      </c>
      <c r="T11" s="62" t="e">
        <f>VLOOKUP(O11,Aliments!B:G,6,FALSE)*(P11/100)</f>
        <v>#N/A</v>
      </c>
    </row>
    <row r="12" spans="1:20" x14ac:dyDescent="0.25">
      <c r="A12" t="s">
        <v>20</v>
      </c>
      <c r="B12" s="101">
        <v>100</v>
      </c>
      <c r="C12" s="62" t="e">
        <f>VLOOKUP(A12,Aliments!B:G,3,FALSE)*(B12/100)</f>
        <v>#N/A</v>
      </c>
      <c r="D12" s="62" t="e">
        <f>VLOOKUP(A12,Aliments!B:G,4,FALSE)*(B12/100)</f>
        <v>#N/A</v>
      </c>
      <c r="E12" s="62" t="e">
        <f>VLOOKUP(A12,Aliments!B:G,5,FALSE)*(B12/100)</f>
        <v>#N/A</v>
      </c>
      <c r="F12" s="62" t="e">
        <f>VLOOKUP(A12,Aliments!B:G,6,FALSE)*(B12/100)</f>
        <v>#N/A</v>
      </c>
      <c r="H12" t="s">
        <v>21</v>
      </c>
      <c r="I12" s="101">
        <v>60</v>
      </c>
      <c r="J12" s="62" t="e">
        <f>VLOOKUP(H12,Aliments!B:G,3,FALSE)*(I12/100)</f>
        <v>#N/A</v>
      </c>
      <c r="K12" s="62" t="e">
        <f>VLOOKUP(H12,Aliments!B:G,4,FALSE)*(I12/100)</f>
        <v>#N/A</v>
      </c>
      <c r="L12" s="62" t="e">
        <f>VLOOKUP(H12,Aliments!B:G,5,FALSE)*(I12/100)</f>
        <v>#N/A</v>
      </c>
      <c r="M12" s="62" t="e">
        <f>VLOOKUP(H12,Aliments!B:G,6,FALSE)*(I12/100)</f>
        <v>#N/A</v>
      </c>
      <c r="O12" t="s">
        <v>21</v>
      </c>
      <c r="P12" s="101">
        <v>250</v>
      </c>
      <c r="Q12" s="84" t="e">
        <f>VLOOKUP(O12,Aliments!B:G,3,FALSE)*(P12/100)</f>
        <v>#N/A</v>
      </c>
      <c r="R12" s="62" t="e">
        <f>VLOOKUP(O12,Aliments!B:G,4,FALSE)*(P12/100)</f>
        <v>#N/A</v>
      </c>
      <c r="S12" s="62" t="e">
        <f>VLOOKUP(O12,Aliments!B:G,5,FALSE)*(P12/100)</f>
        <v>#N/A</v>
      </c>
      <c r="T12" s="62" t="e">
        <f>VLOOKUP(O12,Aliments!B:G,6,FALSE)*(P12/100)</f>
        <v>#N/A</v>
      </c>
    </row>
    <row r="13" spans="1:20" x14ac:dyDescent="0.25">
      <c r="A13" t="s">
        <v>22</v>
      </c>
      <c r="B13" s="66">
        <v>100</v>
      </c>
      <c r="C13" s="62" t="e">
        <f>VLOOKUP(A13,Aliments!B:G,3,FALSE)*(B13/100)</f>
        <v>#N/A</v>
      </c>
      <c r="D13" s="62" t="e">
        <f>VLOOKUP(A13,Aliments!B:G,4,FALSE)*(B13/100)</f>
        <v>#N/A</v>
      </c>
      <c r="E13" s="62" t="e">
        <f>VLOOKUP(A13,Aliments!B:G,5,FALSE)*(B13/100)</f>
        <v>#N/A</v>
      </c>
      <c r="F13" s="62" t="e">
        <f>VLOOKUP(A13,Aliments!B:G,6,FALSE)*(B13/100)</f>
        <v>#N/A</v>
      </c>
      <c r="H13" t="s">
        <v>23</v>
      </c>
      <c r="I13" s="66">
        <v>80</v>
      </c>
      <c r="J13" s="62">
        <f>VLOOKUP(H13,Aliments!B:G,3,FALSE)*(I13/100)</f>
        <v>7.2</v>
      </c>
      <c r="K13" s="62">
        <f>VLOOKUP(H13,Aliments!B:G,4,FALSE)*(I13/100)</f>
        <v>42.400000000000006</v>
      </c>
      <c r="L13" s="62">
        <f>VLOOKUP(H13,Aliments!B:G,5,FALSE)*(I13/100)</f>
        <v>4</v>
      </c>
      <c r="M13" s="62">
        <f>VLOOKUP(H13,Aliments!B:G,6,FALSE)*(I13/100)</f>
        <v>237.60000000000002</v>
      </c>
      <c r="O13" t="s">
        <v>23</v>
      </c>
      <c r="P13" s="66">
        <v>40</v>
      </c>
      <c r="Q13" s="84">
        <f>VLOOKUP(O13,Aliments!B:G,3,FALSE)*(P13/100)</f>
        <v>3.6</v>
      </c>
      <c r="R13" s="62">
        <f>VLOOKUP(O13,Aliments!B:G,4,FALSE)*(P13/100)</f>
        <v>21.200000000000003</v>
      </c>
      <c r="S13" s="62">
        <f>VLOOKUP(O13,Aliments!B:G,5,FALSE)*(P13/100)</f>
        <v>2</v>
      </c>
      <c r="T13" s="62">
        <f>VLOOKUP(O13,Aliments!B:G,6,FALSE)*(P13/100)</f>
        <v>118.80000000000001</v>
      </c>
    </row>
    <row r="14" spans="1:20" x14ac:dyDescent="0.25">
      <c r="A14" t="s">
        <v>24</v>
      </c>
      <c r="B14" s="66">
        <v>40</v>
      </c>
      <c r="C14" s="62" t="e">
        <f>VLOOKUP(A14,Aliments!B:G,3,FALSE)*(B14/100)</f>
        <v>#N/A</v>
      </c>
      <c r="D14" s="62" t="e">
        <f>VLOOKUP(A14,Aliments!B:G,4,FALSE)*(B14/100)</f>
        <v>#N/A</v>
      </c>
      <c r="E14" s="62" t="e">
        <f>VLOOKUP(A14,Aliments!B:G,5,FALSE)*(B14/100)</f>
        <v>#N/A</v>
      </c>
      <c r="F14" s="62" t="e">
        <f>VLOOKUP(A14,Aliments!B:G,6,FALSE)*(B14/100)</f>
        <v>#N/A</v>
      </c>
      <c r="H14" t="s">
        <v>25</v>
      </c>
      <c r="I14" s="66">
        <v>30</v>
      </c>
      <c r="J14" s="62">
        <f>VLOOKUP(H14,Aliments!B:G,3,FALSE)*(I14/100)</f>
        <v>1.05</v>
      </c>
      <c r="K14" s="62">
        <f>VLOOKUP(H14,Aliments!B:G,4,FALSE)*(I14/100)</f>
        <v>1.3499999999999999</v>
      </c>
      <c r="L14" s="62">
        <f>VLOOKUP(H14,Aliments!B:G,5,FALSE)*(I14/100)</f>
        <v>3.15</v>
      </c>
      <c r="M14" s="62">
        <f>VLOOKUP(H14,Aliments!B:G,6,FALSE)*(I14/100)</f>
        <v>38.1</v>
      </c>
      <c r="O14" t="s">
        <v>25</v>
      </c>
      <c r="P14" s="66"/>
      <c r="Q14" s="84">
        <f>VLOOKUP(O14,Aliments!B:G,3,FALSE)*(P14/100)</f>
        <v>0</v>
      </c>
      <c r="R14" s="62">
        <f>VLOOKUP(O14,Aliments!B:G,4,FALSE)*(P14/100)</f>
        <v>0</v>
      </c>
      <c r="S14" s="62">
        <f>VLOOKUP(O14,Aliments!B:G,5,FALSE)*(P14/100)</f>
        <v>0</v>
      </c>
      <c r="T14" s="62">
        <f>VLOOKUP(O14,Aliments!B:G,6,FALSE)*(P14/100)</f>
        <v>0</v>
      </c>
    </row>
    <row r="15" spans="1:20" x14ac:dyDescent="0.25">
      <c r="A15" t="s">
        <v>26</v>
      </c>
      <c r="B15" s="66">
        <v>25</v>
      </c>
      <c r="C15" s="62" t="e">
        <f>VLOOKUP(A15,Aliments!B:G,3,FALSE)*(B15/100)</f>
        <v>#N/A</v>
      </c>
      <c r="D15" s="62" t="e">
        <f>VLOOKUP(A15,Aliments!B:G,4,FALSE)*(B15/100)</f>
        <v>#N/A</v>
      </c>
      <c r="E15" s="62" t="e">
        <f>VLOOKUP(A15,Aliments!B:G,5,FALSE)*(B15/100)</f>
        <v>#N/A</v>
      </c>
      <c r="F15" s="62" t="e">
        <f>VLOOKUP(A15,Aliments!B:G,6,FALSE)*(B15/100)</f>
        <v>#N/A</v>
      </c>
      <c r="H15" t="s">
        <v>27</v>
      </c>
      <c r="I15" s="66"/>
      <c r="J15" s="62" t="e">
        <f>VLOOKUP(H15,Aliments!B:G,3,FALSE)*(I15/100)</f>
        <v>#N/A</v>
      </c>
      <c r="K15" s="62" t="e">
        <f>VLOOKUP(H15,Aliments!B:G,4,FALSE)*(I15/100)</f>
        <v>#N/A</v>
      </c>
      <c r="L15" s="62" t="e">
        <f>VLOOKUP(H15,Aliments!B:G,5,FALSE)*(I15/100)</f>
        <v>#N/A</v>
      </c>
      <c r="M15" s="62" t="e">
        <f>VLOOKUP(H15,Aliments!B:G,6,FALSE)*(I15/100)</f>
        <v>#N/A</v>
      </c>
      <c r="O15" t="s">
        <v>27</v>
      </c>
      <c r="P15" s="66">
        <v>100</v>
      </c>
      <c r="Q15" s="84" t="e">
        <f>VLOOKUP(O15,Aliments!B:G,3,FALSE)*(P15/100)</f>
        <v>#N/A</v>
      </c>
      <c r="R15" s="62" t="e">
        <f>VLOOKUP(O15,Aliments!B:G,4,FALSE)*(P15/100)</f>
        <v>#N/A</v>
      </c>
      <c r="S15" s="62" t="e">
        <f>VLOOKUP(O15,Aliments!B:G,5,FALSE)*(P15/100)</f>
        <v>#N/A</v>
      </c>
      <c r="T15" s="62" t="e">
        <f>VLOOKUP(O15,Aliments!B:G,6,FALSE)*(P15/100)</f>
        <v>#N/A</v>
      </c>
    </row>
    <row r="16" spans="1:20" x14ac:dyDescent="0.25">
      <c r="A16" t="s">
        <v>28</v>
      </c>
      <c r="B16" s="66">
        <v>30</v>
      </c>
      <c r="C16" s="62" t="e">
        <f>VLOOKUP(A16,Aliments!B:G,3,FALSE)*(B16/100)</f>
        <v>#N/A</v>
      </c>
      <c r="D16" s="62" t="e">
        <f>VLOOKUP(A16,Aliments!B:G,4,FALSE)*(B16/100)</f>
        <v>#N/A</v>
      </c>
      <c r="E16" s="62" t="e">
        <f>VLOOKUP(A16,Aliments!B:G,5,FALSE)*(B16/100)</f>
        <v>#N/A</v>
      </c>
      <c r="F16" s="62" t="e">
        <f>VLOOKUP(A16,Aliments!B:G,6,FALSE)*(B16/100)</f>
        <v>#N/A</v>
      </c>
      <c r="H16" t="s">
        <v>29</v>
      </c>
      <c r="I16" s="66"/>
      <c r="J16" s="62" t="e">
        <f>VLOOKUP(H16,Aliments!B:G,3,FALSE)*(I16/100)</f>
        <v>#N/A</v>
      </c>
      <c r="K16" s="62" t="e">
        <f>VLOOKUP(H16,Aliments!B:G,4,FALSE)*(I16/100)</f>
        <v>#N/A</v>
      </c>
      <c r="L16" s="62" t="e">
        <f>VLOOKUP(H16,Aliments!B:G,5,FALSE)*(I16/100)</f>
        <v>#N/A</v>
      </c>
      <c r="M16" s="62" t="e">
        <f>VLOOKUP(H16,Aliments!B:G,6,FALSE)*(I16/100)</f>
        <v>#N/A</v>
      </c>
      <c r="O16" t="s">
        <v>26</v>
      </c>
      <c r="P16" s="66">
        <v>100</v>
      </c>
      <c r="Q16" s="84" t="e">
        <f>VLOOKUP(O16,Aliments!B:G,3,FALSE)*(P16/100)</f>
        <v>#N/A</v>
      </c>
      <c r="R16" s="62" t="e">
        <f>VLOOKUP(O16,Aliments!B:G,4,FALSE)*(P16/100)</f>
        <v>#N/A</v>
      </c>
      <c r="S16" s="62" t="e">
        <f>VLOOKUP(O16,Aliments!B:G,5,FALSE)*(P16/100)</f>
        <v>#N/A</v>
      </c>
      <c r="T16" s="62" t="e">
        <f>VLOOKUP(O16,Aliments!B:G,6,FALSE)*(P16/100)</f>
        <v>#N/A</v>
      </c>
    </row>
    <row r="17" spans="1:20" x14ac:dyDescent="0.25">
      <c r="A17" t="s">
        <v>21</v>
      </c>
      <c r="B17" s="66">
        <v>50</v>
      </c>
      <c r="C17" s="62" t="e">
        <f>VLOOKUP(A17,Aliments!B:G,3,FALSE)*(B17/100)</f>
        <v>#N/A</v>
      </c>
      <c r="D17" s="62" t="e">
        <f>VLOOKUP(A17,Aliments!B:G,4,FALSE)*(B17/100)</f>
        <v>#N/A</v>
      </c>
      <c r="E17" s="62" t="e">
        <f>VLOOKUP(A17,Aliments!B:G,5,FALSE)*(B17/100)</f>
        <v>#N/A</v>
      </c>
      <c r="F17" s="62" t="e">
        <f>VLOOKUP(A17,Aliments!B:G,6,FALSE)*(B17/100)</f>
        <v>#N/A</v>
      </c>
      <c r="H17" t="s">
        <v>29</v>
      </c>
      <c r="I17" s="66"/>
      <c r="J17" s="62" t="e">
        <f>VLOOKUP(H17,Aliments!B:G,3,FALSE)*(I17/100)</f>
        <v>#N/A</v>
      </c>
      <c r="K17" s="62" t="e">
        <f>VLOOKUP(H17,Aliments!B:G,4,FALSE)*(I17/100)</f>
        <v>#N/A</v>
      </c>
      <c r="L17" s="62" t="e">
        <f>VLOOKUP(H17,Aliments!B:G,5,FALSE)*(I17/100)</f>
        <v>#N/A</v>
      </c>
      <c r="M17" s="62" t="e">
        <f>VLOOKUP(H17,Aliments!B:G,6,FALSE)*(I17/100)</f>
        <v>#N/A</v>
      </c>
      <c r="O17" t="s">
        <v>29</v>
      </c>
      <c r="P17" s="66"/>
      <c r="Q17" s="84" t="e">
        <f>VLOOKUP(O17,Aliments!B:G,3,FALSE)*(P17/100)</f>
        <v>#N/A</v>
      </c>
      <c r="R17" s="62" t="e">
        <f>VLOOKUP(O17,Aliments!B:G,4,FALSE)*(P17/100)</f>
        <v>#N/A</v>
      </c>
      <c r="S17" s="62" t="e">
        <f>VLOOKUP(O17,Aliments!B:G,5,FALSE)*(P17/100)</f>
        <v>#N/A</v>
      </c>
      <c r="T17" s="62" t="e">
        <f>VLOOKUP(O17,Aliments!B:G,6,FALSE)*(P17/100)</f>
        <v>#N/A</v>
      </c>
    </row>
    <row r="18" spans="1:20" x14ac:dyDescent="0.25">
      <c r="A18" t="s">
        <v>29</v>
      </c>
      <c r="C18" s="62" t="e">
        <f>VLOOKUP(A18,Aliments!B:G,3,FALSE)*(B18/100)</f>
        <v>#N/A</v>
      </c>
      <c r="D18" s="62" t="e">
        <f>VLOOKUP(A18,Aliments!B:G,4,FALSE)*(B18/100)</f>
        <v>#N/A</v>
      </c>
      <c r="E18" s="62" t="e">
        <f>VLOOKUP(A18,Aliments!B:G,5,FALSE)*(B18/100)</f>
        <v>#N/A</v>
      </c>
      <c r="F18" s="62" t="e">
        <f>VLOOKUP(A18,Aliments!B:G,6,FALSE)*(B18/100)</f>
        <v>#N/A</v>
      </c>
      <c r="H18" t="s">
        <v>29</v>
      </c>
      <c r="I18" s="66"/>
      <c r="J18" s="62" t="e">
        <f>VLOOKUP(H18,Aliments!B:G,3,FALSE)*(I18/100)</f>
        <v>#N/A</v>
      </c>
      <c r="K18" s="62" t="e">
        <f>VLOOKUP(H18,Aliments!B:G,4,FALSE)*(I18/100)</f>
        <v>#N/A</v>
      </c>
      <c r="L18" s="62" t="e">
        <f>VLOOKUP(H18,Aliments!B:G,5,FALSE)*(I18/100)</f>
        <v>#N/A</v>
      </c>
      <c r="M18" s="62" t="e">
        <f>VLOOKUP(H18,Aliments!B:G,6,FALSE)*(I18/100)</f>
        <v>#N/A</v>
      </c>
      <c r="O18" t="s">
        <v>29</v>
      </c>
      <c r="P18" s="66"/>
      <c r="Q18" s="84" t="e">
        <f>VLOOKUP(O18,Aliments!B:G,3,FALSE)*(P18/100)</f>
        <v>#N/A</v>
      </c>
      <c r="R18" s="62" t="e">
        <f>VLOOKUP(O18,Aliments!B:G,4,FALSE)*(P18/100)</f>
        <v>#N/A</v>
      </c>
      <c r="S18" s="62" t="e">
        <f>VLOOKUP(O18,Aliments!B:G,5,FALSE)*(P18/100)</f>
        <v>#N/A</v>
      </c>
      <c r="T18" s="62" t="e">
        <f>VLOOKUP(O18,Aliments!B:G,6,FALSE)*(P18/100)</f>
        <v>#N/A</v>
      </c>
    </row>
    <row r="19" spans="1:20" x14ac:dyDescent="0.25">
      <c r="A19" t="s">
        <v>29</v>
      </c>
      <c r="C19" s="62" t="e">
        <f>VLOOKUP(A19,Aliments!B:G,3,FALSE)*(B19/100)</f>
        <v>#N/A</v>
      </c>
      <c r="D19" s="62" t="e">
        <f>VLOOKUP(A19,Aliments!B:G,4,FALSE)*(B19/100)</f>
        <v>#N/A</v>
      </c>
      <c r="E19" s="62" t="e">
        <f>VLOOKUP(A19,Aliments!B:G,5,FALSE)*(B19/100)</f>
        <v>#N/A</v>
      </c>
      <c r="F19" s="62" t="e">
        <f>VLOOKUP(A19,Aliments!B:G,6,FALSE)*(B19/100)</f>
        <v>#N/A</v>
      </c>
      <c r="H19" t="s">
        <v>29</v>
      </c>
      <c r="I19" s="66"/>
      <c r="J19" s="62" t="e">
        <f>VLOOKUP(H19,Aliments!B:G,3,FALSE)*(I19/100)</f>
        <v>#N/A</v>
      </c>
      <c r="K19" s="62" t="e">
        <f>VLOOKUP(H19,Aliments!B:G,4,FALSE)*(I19/100)</f>
        <v>#N/A</v>
      </c>
      <c r="L19" s="62" t="e">
        <f>VLOOKUP(H19,Aliments!B:G,5,FALSE)*(I19/100)</f>
        <v>#N/A</v>
      </c>
      <c r="M19" s="62" t="e">
        <f>VLOOKUP(H19,Aliments!B:G,6,FALSE)*(I19/100)</f>
        <v>#N/A</v>
      </c>
      <c r="O19" t="s">
        <v>29</v>
      </c>
      <c r="P19" s="66"/>
      <c r="Q19" s="84" t="e">
        <f>VLOOKUP(O19,Aliments!B:G,3,FALSE)*(P19/100)</f>
        <v>#N/A</v>
      </c>
      <c r="R19" s="62" t="e">
        <f>VLOOKUP(O19,Aliments!B:G,4,FALSE)*(P19/100)</f>
        <v>#N/A</v>
      </c>
      <c r="S19" s="62" t="e">
        <f>VLOOKUP(O19,Aliments!B:G,5,FALSE)*(P19/100)</f>
        <v>#N/A</v>
      </c>
      <c r="T19" s="62" t="e">
        <f>VLOOKUP(O19,Aliments!B:G,6,FALSE)*(P19/100)</f>
        <v>#N/A</v>
      </c>
    </row>
    <row r="20" spans="1:20" x14ac:dyDescent="0.25">
      <c r="A20" t="s">
        <v>29</v>
      </c>
      <c r="C20" s="62" t="e">
        <f>VLOOKUP(A20,Aliments!B:G,3,FALSE)*(B20/100)</f>
        <v>#N/A</v>
      </c>
      <c r="D20" s="62" t="e">
        <f>VLOOKUP(A20,Aliments!B:G,4,FALSE)*(B20/100)</f>
        <v>#N/A</v>
      </c>
      <c r="E20" s="62" t="e">
        <f>VLOOKUP(A20,Aliments!B:G,5,FALSE)*(B20/100)</f>
        <v>#N/A</v>
      </c>
      <c r="F20" s="62" t="e">
        <f>VLOOKUP(A20,Aliments!B:G,6,FALSE)*(B20/100)</f>
        <v>#N/A</v>
      </c>
      <c r="H20" t="s">
        <v>29</v>
      </c>
      <c r="I20" s="66"/>
      <c r="J20" s="62" t="e">
        <f>VLOOKUP(H20,Aliments!B:G,3,FALSE)*(I20/100)</f>
        <v>#N/A</v>
      </c>
      <c r="K20" s="62" t="e">
        <f>VLOOKUP(H20,Aliments!B:G,4,FALSE)*(I20/100)</f>
        <v>#N/A</v>
      </c>
      <c r="L20" s="62" t="e">
        <f>VLOOKUP(H20,Aliments!B:G,5,FALSE)*(I20/100)</f>
        <v>#N/A</v>
      </c>
      <c r="M20" s="62" t="e">
        <f>VLOOKUP(H20,Aliments!B:G,6,FALSE)*(I20/100)</f>
        <v>#N/A</v>
      </c>
      <c r="O20" t="s">
        <v>29</v>
      </c>
      <c r="P20" s="66"/>
      <c r="Q20" s="84" t="e">
        <f>VLOOKUP(O20,Aliments!B:G,3,FALSE)*(P20/100)</f>
        <v>#N/A</v>
      </c>
      <c r="R20" s="62" t="e">
        <f>VLOOKUP(O20,Aliments!B:G,4,FALSE)*(P20/100)</f>
        <v>#N/A</v>
      </c>
      <c r="S20" s="62" t="e">
        <f>VLOOKUP(O20,Aliments!B:G,5,FALSE)*(P20/100)</f>
        <v>#N/A</v>
      </c>
      <c r="T20" s="62" t="e">
        <f>VLOOKUP(O20,Aliments!B:G,6,FALSE)*(P20/100)</f>
        <v>#N/A</v>
      </c>
    </row>
    <row r="21" spans="1:20" x14ac:dyDescent="0.25">
      <c r="A21" t="s">
        <v>29</v>
      </c>
      <c r="C21" s="62" t="e">
        <f>VLOOKUP(A21,Aliments!B:G,3,FALSE)*(B21/100)</f>
        <v>#N/A</v>
      </c>
      <c r="D21" s="62" t="e">
        <f>VLOOKUP(A21,Aliments!B:G,4,FALSE)*(B21/100)</f>
        <v>#N/A</v>
      </c>
      <c r="E21" s="62" t="e">
        <f>VLOOKUP(A21,Aliments!B:G,5,FALSE)*(B21/100)</f>
        <v>#N/A</v>
      </c>
      <c r="F21" s="62" t="e">
        <f>VLOOKUP(A21,Aliments!B:G,6,FALSE)*(B21/100)</f>
        <v>#N/A</v>
      </c>
      <c r="H21" t="s">
        <v>29</v>
      </c>
      <c r="I21" s="66"/>
      <c r="J21" s="62" t="e">
        <f>VLOOKUP(H21,Aliments!B:G,3,FALSE)*(I21/100)</f>
        <v>#N/A</v>
      </c>
      <c r="K21" s="62" t="e">
        <f>VLOOKUP(H21,Aliments!B:G,4,FALSE)*(I21/100)</f>
        <v>#N/A</v>
      </c>
      <c r="L21" s="62" t="e">
        <f>VLOOKUP(H21,Aliments!B:G,5,FALSE)*(I21/100)</f>
        <v>#N/A</v>
      </c>
      <c r="M21" s="62" t="e">
        <f>VLOOKUP(H21,Aliments!B:G,6,FALSE)*(I21/100)</f>
        <v>#N/A</v>
      </c>
      <c r="O21" t="s">
        <v>29</v>
      </c>
      <c r="P21" s="66"/>
      <c r="Q21" s="84" t="e">
        <f>VLOOKUP(O21,Aliments!B:G,3,FALSE)*(P21/100)</f>
        <v>#N/A</v>
      </c>
      <c r="R21" s="62" t="e">
        <f>VLOOKUP(O21,Aliments!B:G,4,FALSE)*(P21/100)</f>
        <v>#N/A</v>
      </c>
      <c r="S21" s="62" t="e">
        <f>VLOOKUP(O21,Aliments!B:G,5,FALSE)*(P21/100)</f>
        <v>#N/A</v>
      </c>
      <c r="T21" s="62" t="e">
        <f>VLOOKUP(O21,Aliments!B:G,6,FALSE)*(P21/100)</f>
        <v>#N/A</v>
      </c>
    </row>
    <row r="22" spans="1:20" x14ac:dyDescent="0.25">
      <c r="A22" t="s">
        <v>29</v>
      </c>
      <c r="C22" s="62" t="e">
        <f>VLOOKUP(A22,Aliments!B:G,3,FALSE)*(B22/100)</f>
        <v>#N/A</v>
      </c>
      <c r="D22" s="62" t="e">
        <f>VLOOKUP(A22,Aliments!B:G,4,FALSE)*(B22/100)</f>
        <v>#N/A</v>
      </c>
      <c r="E22" s="62" t="e">
        <f>VLOOKUP(A22,Aliments!B:G,5,FALSE)*(B22/100)</f>
        <v>#N/A</v>
      </c>
      <c r="F22" s="62" t="e">
        <f>VLOOKUP(A22,Aliments!B:G,6,FALSE)*(B22/100)</f>
        <v>#N/A</v>
      </c>
      <c r="H22" t="s">
        <v>29</v>
      </c>
      <c r="I22" s="66"/>
      <c r="J22" s="62" t="e">
        <f>VLOOKUP(H22,Aliments!B:G,3,FALSE)*(I22/100)</f>
        <v>#N/A</v>
      </c>
      <c r="K22" s="62" t="e">
        <f>VLOOKUP(H22,Aliments!B:G,4,FALSE)*(I22/100)</f>
        <v>#N/A</v>
      </c>
      <c r="L22" s="62" t="e">
        <f>VLOOKUP(H22,Aliments!B:G,5,FALSE)*(I22/100)</f>
        <v>#N/A</v>
      </c>
      <c r="M22" s="62" t="e">
        <f>VLOOKUP(H22,Aliments!B:G,6,FALSE)*(I22/100)</f>
        <v>#N/A</v>
      </c>
      <c r="O22" t="s">
        <v>29</v>
      </c>
      <c r="P22" s="66"/>
      <c r="Q22" s="84" t="e">
        <f>VLOOKUP(O22,Aliments!B:G,3,FALSE)*(P22/100)</f>
        <v>#N/A</v>
      </c>
      <c r="R22" s="62" t="e">
        <f>VLOOKUP(O22,Aliments!B:G,4,FALSE)*(P22/100)</f>
        <v>#N/A</v>
      </c>
      <c r="S22" s="62" t="e">
        <f>VLOOKUP(O22,Aliments!B:G,5,FALSE)*(P22/100)</f>
        <v>#N/A</v>
      </c>
      <c r="T22" s="62" t="e">
        <f>VLOOKUP(O22,Aliments!B:G,6,FALSE)*(P22/100)</f>
        <v>#N/A</v>
      </c>
    </row>
    <row r="23" spans="1:20" x14ac:dyDescent="0.25">
      <c r="A23" t="s">
        <v>29</v>
      </c>
      <c r="C23" s="62" t="e">
        <f>VLOOKUP(A23,Aliments!B:G,3,FALSE)*(B23/100)</f>
        <v>#N/A</v>
      </c>
      <c r="D23" s="62" t="e">
        <f>VLOOKUP(A23,Aliments!B:G,4,FALSE)*(B23/100)</f>
        <v>#N/A</v>
      </c>
      <c r="E23" s="62" t="e">
        <f>VLOOKUP(A23,Aliments!B:G,5,FALSE)*(B23/100)</f>
        <v>#N/A</v>
      </c>
      <c r="F23" s="62" t="e">
        <f>VLOOKUP(A23,Aliments!B:G,6,FALSE)*(B23/100)</f>
        <v>#N/A</v>
      </c>
      <c r="H23" t="s">
        <v>29</v>
      </c>
      <c r="I23" s="66"/>
      <c r="J23" s="62" t="e">
        <f>VLOOKUP(H23,Aliments!B:G,3,FALSE)*(I23/100)</f>
        <v>#N/A</v>
      </c>
      <c r="K23" s="62" t="e">
        <f>VLOOKUP(H23,Aliments!B:G,4,FALSE)*(I23/100)</f>
        <v>#N/A</v>
      </c>
      <c r="L23" s="62" t="e">
        <f>VLOOKUP(H23,Aliments!B:G,5,FALSE)*(I23/100)</f>
        <v>#N/A</v>
      </c>
      <c r="M23" s="62" t="e">
        <f>VLOOKUP(H23,Aliments!B:G,6,FALSE)*(I23/100)</f>
        <v>#N/A</v>
      </c>
      <c r="O23" t="s">
        <v>29</v>
      </c>
      <c r="P23" s="66"/>
      <c r="Q23" s="84" t="e">
        <f>VLOOKUP(O23,Aliments!B:G,3,FALSE)*(P23/100)</f>
        <v>#N/A</v>
      </c>
      <c r="R23" s="62" t="e">
        <f>VLOOKUP(O23,Aliments!B:G,4,FALSE)*(P23/100)</f>
        <v>#N/A</v>
      </c>
      <c r="S23" s="62" t="e">
        <f>VLOOKUP(O23,Aliments!B:G,5,FALSE)*(P23/100)</f>
        <v>#N/A</v>
      </c>
      <c r="T23" s="62" t="e">
        <f>VLOOKUP(O23,Aliments!B:G,6,FALSE)*(P23/100)</f>
        <v>#N/A</v>
      </c>
    </row>
    <row r="24" spans="1:20" x14ac:dyDescent="0.25">
      <c r="A24" t="s">
        <v>29</v>
      </c>
      <c r="C24" s="62" t="e">
        <f>VLOOKUP(A24,Aliments!B:G,3,FALSE)*(B24/100)</f>
        <v>#N/A</v>
      </c>
      <c r="D24" s="62" t="e">
        <f>VLOOKUP(A24,Aliments!B:G,4,FALSE)*(B24/100)</f>
        <v>#N/A</v>
      </c>
      <c r="E24" s="62" t="e">
        <f>VLOOKUP(A24,Aliments!B:G,5,FALSE)*(B24/100)</f>
        <v>#N/A</v>
      </c>
      <c r="F24" s="62" t="e">
        <f>VLOOKUP(A24,Aliments!B:G,6,FALSE)*(B24/100)</f>
        <v>#N/A</v>
      </c>
      <c r="H24" t="s">
        <v>29</v>
      </c>
      <c r="I24" s="66"/>
      <c r="J24" s="62" t="e">
        <f>VLOOKUP(H24,Aliments!B:G,3,FALSE)*(I24/100)</f>
        <v>#N/A</v>
      </c>
      <c r="K24" s="62" t="e">
        <f>VLOOKUP(H24,Aliments!B:G,4,FALSE)*(I24/100)</f>
        <v>#N/A</v>
      </c>
      <c r="L24" s="62" t="e">
        <f>VLOOKUP(H24,Aliments!B:G,5,FALSE)*(I24/100)</f>
        <v>#N/A</v>
      </c>
      <c r="M24" s="62" t="e">
        <f>VLOOKUP(H24,Aliments!B:G,6,FALSE)*(I24/100)</f>
        <v>#N/A</v>
      </c>
      <c r="O24" t="s">
        <v>29</v>
      </c>
      <c r="P24" s="66"/>
      <c r="Q24" s="84" t="e">
        <f>VLOOKUP(O24,Aliments!B:G,3,FALSE)*(P24/100)</f>
        <v>#N/A</v>
      </c>
      <c r="R24" s="62" t="e">
        <f>VLOOKUP(O24,Aliments!B:G,4,FALSE)*(P24/100)</f>
        <v>#N/A</v>
      </c>
      <c r="S24" s="62" t="e">
        <f>VLOOKUP(O24,Aliments!B:G,5,FALSE)*(P24/100)</f>
        <v>#N/A</v>
      </c>
      <c r="T24" s="62" t="e">
        <f>VLOOKUP(O24,Aliments!B:G,6,FALSE)*(P24/100)</f>
        <v>#N/A</v>
      </c>
    </row>
    <row r="25" spans="1:20" x14ac:dyDescent="0.25">
      <c r="A25" s="64" t="s">
        <v>30</v>
      </c>
      <c r="B25" s="72">
        <f>SUM(B11:B24)</f>
        <v>445</v>
      </c>
      <c r="C25" s="73" t="e">
        <f>SUM(C11:C24)</f>
        <v>#N/A</v>
      </c>
      <c r="D25" s="73" t="e">
        <f>SUM(D11:D24)</f>
        <v>#N/A</v>
      </c>
      <c r="E25" s="73" t="e">
        <f>SUM(E11:E24)</f>
        <v>#N/A</v>
      </c>
      <c r="F25" s="73" t="e">
        <f>SUM(F11:F24)</f>
        <v>#N/A</v>
      </c>
      <c r="H25" s="64" t="s">
        <v>31</v>
      </c>
      <c r="I25" s="72">
        <f>SUM(I11:I24)</f>
        <v>420</v>
      </c>
      <c r="J25" s="73" t="e">
        <f>SUM(J11:J24)</f>
        <v>#N/A</v>
      </c>
      <c r="K25" s="73" t="e">
        <f>SUM(K11:K24)</f>
        <v>#N/A</v>
      </c>
      <c r="L25" s="73" t="e">
        <f>SUM(L11:L24)</f>
        <v>#N/A</v>
      </c>
      <c r="M25" s="73" t="e">
        <f>SUM(M11:M24)</f>
        <v>#N/A</v>
      </c>
      <c r="O25" s="64" t="s">
        <v>32</v>
      </c>
      <c r="P25" s="72">
        <f>SUM(P11:P24)</f>
        <v>740</v>
      </c>
      <c r="Q25" s="73" t="e">
        <f>SUM(Q11:Q24)</f>
        <v>#N/A</v>
      </c>
      <c r="R25" s="73" t="e">
        <f>SUM(R11:R24)</f>
        <v>#N/A</v>
      </c>
      <c r="S25" s="73" t="e">
        <f>SUM(S11:S24)</f>
        <v>#N/A</v>
      </c>
      <c r="T25" s="73" t="e">
        <f>SUM(T11:T24)</f>
        <v>#N/A</v>
      </c>
    </row>
    <row r="26" spans="1:20" x14ac:dyDescent="0.25">
      <c r="A26" s="78" t="s">
        <v>33</v>
      </c>
      <c r="B26" s="79"/>
      <c r="C26" s="80" t="e">
        <f>C25/E4</f>
        <v>#N/A</v>
      </c>
      <c r="D26" s="80" t="e">
        <f>D25/E5</f>
        <v>#N/A</v>
      </c>
      <c r="E26" s="80" t="e">
        <f>E25/E6</f>
        <v>#N/A</v>
      </c>
      <c r="F26" s="80" t="e">
        <f>F25/E7</f>
        <v>#N/A</v>
      </c>
      <c r="H26" s="78" t="s">
        <v>33</v>
      </c>
      <c r="I26" s="79"/>
      <c r="J26" s="80" t="e">
        <f>J25/E4</f>
        <v>#N/A</v>
      </c>
      <c r="K26" s="80" t="e">
        <f>K25/E5</f>
        <v>#N/A</v>
      </c>
      <c r="L26" s="80" t="e">
        <f>L25/E6</f>
        <v>#N/A</v>
      </c>
      <c r="M26" s="80" t="e">
        <f>M25/E7</f>
        <v>#N/A</v>
      </c>
      <c r="O26" s="78" t="s">
        <v>33</v>
      </c>
      <c r="P26" s="79"/>
      <c r="Q26" s="80" t="e">
        <f>Q25/E4</f>
        <v>#N/A</v>
      </c>
      <c r="R26" s="80" t="e">
        <f>R25/E5</f>
        <v>#N/A</v>
      </c>
      <c r="S26" s="80" t="e">
        <f>S25/E6</f>
        <v>#N/A</v>
      </c>
      <c r="T26" s="80" t="e">
        <f>T25/E7</f>
        <v>#N/A</v>
      </c>
    </row>
    <row r="27" spans="1:20" x14ac:dyDescent="0.25">
      <c r="A27" s="81" t="s">
        <v>34</v>
      </c>
      <c r="B27" s="82"/>
      <c r="C27" s="83" t="e">
        <f>C25/L4</f>
        <v>#N/A</v>
      </c>
      <c r="D27" s="83" t="e">
        <f>D25/L5</f>
        <v>#N/A</v>
      </c>
      <c r="E27" s="83" t="e">
        <f>E25/L6</f>
        <v>#N/A</v>
      </c>
      <c r="F27" s="83" t="e">
        <f>F25/L7</f>
        <v>#N/A</v>
      </c>
      <c r="H27" s="81" t="s">
        <v>34</v>
      </c>
      <c r="I27" s="81"/>
      <c r="J27" s="83" t="e">
        <f>J25/L4</f>
        <v>#N/A</v>
      </c>
      <c r="K27" s="83" t="e">
        <f>K25/L5</f>
        <v>#N/A</v>
      </c>
      <c r="L27" s="83" t="e">
        <f>L25/L6</f>
        <v>#N/A</v>
      </c>
      <c r="M27" s="83" t="e">
        <f>M25/L7</f>
        <v>#N/A</v>
      </c>
      <c r="O27" s="81" t="s">
        <v>34</v>
      </c>
      <c r="P27" s="81"/>
      <c r="Q27" s="83" t="e">
        <f>Q25/L4</f>
        <v>#N/A</v>
      </c>
      <c r="R27" s="83" t="e">
        <f>R25/L5</f>
        <v>#N/A</v>
      </c>
      <c r="S27" s="83" t="e">
        <f>S25/L6</f>
        <v>#N/A</v>
      </c>
      <c r="T27" s="83" t="e">
        <f>T25/L7</f>
        <v>#N/A</v>
      </c>
    </row>
    <row r="29" spans="1:20" ht="15.75" thickBot="1" x14ac:dyDescent="0.3">
      <c r="A29" s="17" t="s">
        <v>35</v>
      </c>
      <c r="B29" s="96"/>
      <c r="C29" s="96"/>
      <c r="D29" s="96"/>
      <c r="E29" s="96"/>
      <c r="F29" s="75"/>
      <c r="G29" s="74"/>
    </row>
    <row r="30" spans="1:20" ht="15.75" thickBot="1" x14ac:dyDescent="0.3">
      <c r="A30" s="17" t="s">
        <v>36</v>
      </c>
      <c r="B30" s="96"/>
      <c r="C30" s="49" t="s">
        <v>37</v>
      </c>
      <c r="D30" s="96"/>
      <c r="F30" s="1"/>
      <c r="G30" s="74"/>
      <c r="O30" s="89" t="s">
        <v>33</v>
      </c>
      <c r="P30" s="90"/>
      <c r="Q30" s="91" t="e">
        <f t="shared" ref="Q30:T31" si="0">C26+J26+Q26</f>
        <v>#N/A</v>
      </c>
      <c r="R30" s="91" t="e">
        <f t="shared" si="0"/>
        <v>#N/A</v>
      </c>
      <c r="S30" s="91" t="e">
        <f t="shared" si="0"/>
        <v>#N/A</v>
      </c>
      <c r="T30" s="92" t="e">
        <f t="shared" si="0"/>
        <v>#N/A</v>
      </c>
    </row>
    <row r="31" spans="1:20" ht="15.75" thickBot="1" x14ac:dyDescent="0.3">
      <c r="B31" s="76"/>
      <c r="C31" s="74"/>
      <c r="D31" s="1"/>
      <c r="E31" s="77"/>
      <c r="F31" s="1"/>
      <c r="G31" s="74"/>
      <c r="O31" s="85" t="s">
        <v>34</v>
      </c>
      <c r="P31" s="86"/>
      <c r="Q31" s="87" t="e">
        <f t="shared" si="0"/>
        <v>#N/A</v>
      </c>
      <c r="R31" s="87" t="e">
        <f t="shared" si="0"/>
        <v>#N/A</v>
      </c>
      <c r="S31" s="87" t="e">
        <f t="shared" si="0"/>
        <v>#N/A</v>
      </c>
      <c r="T31" s="88" t="e">
        <f t="shared" si="0"/>
        <v>#N/A</v>
      </c>
    </row>
    <row r="32" spans="1:20" x14ac:dyDescent="0.25">
      <c r="B32" s="76"/>
      <c r="C32" s="74"/>
      <c r="D32" s="1"/>
      <c r="E32" s="74"/>
      <c r="F32" s="1"/>
      <c r="G32" s="74"/>
    </row>
    <row r="33" spans="1:6" x14ac:dyDescent="0.25">
      <c r="B33" s="76"/>
      <c r="C33" s="74"/>
      <c r="D33" s="1"/>
      <c r="E33" s="74"/>
      <c r="F33" s="1"/>
    </row>
    <row r="42" spans="1:6" x14ac:dyDescent="0.25">
      <c r="A42" s="17"/>
    </row>
    <row r="43" spans="1:6" x14ac:dyDescent="0.25">
      <c r="A43" s="17"/>
    </row>
  </sheetData>
  <dataValidations count="1">
    <dataValidation type="list" allowBlank="1" showInputMessage="1" showErrorMessage="1" sqref="O11:O24">
      <formula1>$B$2:$B$94</formula1>
    </dataValidation>
  </dataValidations>
  <hyperlinks>
    <hyperlink ref="C30" r:id="rId1"/>
  </hyperlinks>
  <pageMargins left="0.7" right="0.7" top="0.75" bottom="0.75" header="0.3" footer="0.3"/>
  <pageSetup paperSize="9" orientation="portrait" horizontalDpi="4294967293" verticalDpi="4294967293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Aliments!$B$2:$B$59</xm:f>
          </x14:formula1>
          <xm:sqref>A11:A24</xm:sqref>
        </x14:dataValidation>
        <x14:dataValidation type="list" allowBlank="1" showInputMessage="1" showErrorMessage="1">
          <x14:formula1>
            <xm:f>Aliments!$B$2:$B$94</xm:f>
          </x14:formula1>
          <xm:sqref>H11:H24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topLeftCell="A9" zoomScaleNormal="100" workbookViewId="0">
      <selection activeCell="K20" sqref="K20"/>
    </sheetView>
  </sheetViews>
  <sheetFormatPr baseColWidth="10" defaultColWidth="9.140625" defaultRowHeight="15" x14ac:dyDescent="0.25"/>
  <cols>
    <col min="1" max="1" width="4.28515625" customWidth="1"/>
    <col min="2" max="2" width="22" style="6" customWidth="1"/>
    <col min="3" max="4" width="9.85546875" style="16" customWidth="1"/>
    <col min="5" max="5" width="9.85546875" style="6" customWidth="1"/>
    <col min="6" max="6" width="10.28515625" customWidth="1"/>
    <col min="7" max="7" width="9.140625" customWidth="1"/>
    <col min="8" max="8" width="4.28515625" customWidth="1"/>
    <col min="9" max="9" width="10.5703125" style="44" customWidth="1"/>
    <col min="10" max="10" width="15.7109375" customWidth="1"/>
    <col min="11" max="11" width="14.7109375" customWidth="1"/>
    <col min="12" max="12" width="11" customWidth="1"/>
  </cols>
  <sheetData>
    <row r="1" spans="1:12" x14ac:dyDescent="0.25">
      <c r="B1" s="14" t="s">
        <v>38</v>
      </c>
      <c r="C1" s="23"/>
      <c r="D1" s="23"/>
      <c r="I1" s="56"/>
      <c r="J1" s="8"/>
    </row>
    <row r="2" spans="1:12" x14ac:dyDescent="0.25">
      <c r="B2" s="14"/>
      <c r="C2" s="23"/>
      <c r="D2" s="23"/>
      <c r="F2" s="37" t="s">
        <v>39</v>
      </c>
      <c r="L2" s="11"/>
    </row>
    <row r="3" spans="1:12" s="2" customFormat="1" ht="16.350000000000001" customHeight="1" x14ac:dyDescent="0.25">
      <c r="A3" s="23"/>
      <c r="B3" s="12" t="s">
        <v>40</v>
      </c>
      <c r="C3" s="35">
        <v>67.7</v>
      </c>
      <c r="D3" s="20"/>
      <c r="E3" s="23"/>
      <c r="F3" s="23"/>
      <c r="G3" s="23"/>
      <c r="H3" s="23"/>
      <c r="I3" s="45"/>
      <c r="J3" s="23"/>
      <c r="K3" s="53"/>
      <c r="L3" s="48"/>
    </row>
    <row r="4" spans="1:12" ht="16.350000000000001" customHeight="1" x14ac:dyDescent="0.25">
      <c r="B4" s="23" t="s">
        <v>41</v>
      </c>
      <c r="C4" s="97">
        <v>0.10299999999999999</v>
      </c>
      <c r="D4" s="21"/>
      <c r="E4" s="19"/>
      <c r="G4" s="1"/>
      <c r="I4" s="46"/>
      <c r="J4" s="1"/>
      <c r="K4" s="54"/>
      <c r="L4" s="49"/>
    </row>
    <row r="5" spans="1:12" ht="16.350000000000001" customHeight="1" x14ac:dyDescent="0.25">
      <c r="B5" s="23" t="s">
        <v>42</v>
      </c>
      <c r="C5" s="36">
        <v>1.35</v>
      </c>
      <c r="D5" s="21"/>
      <c r="E5"/>
      <c r="G5" s="1"/>
      <c r="I5" s="46"/>
      <c r="J5" s="19"/>
      <c r="K5" s="54"/>
      <c r="L5" s="11"/>
    </row>
    <row r="6" spans="1:12" ht="16.350000000000001" customHeight="1" x14ac:dyDescent="0.25">
      <c r="B6" s="23" t="s">
        <v>43</v>
      </c>
      <c r="C6" s="34">
        <f>(370+21.6*(1-C4)*C3)*C5</f>
        <v>2270.2964040000006</v>
      </c>
      <c r="D6" s="23"/>
      <c r="E6"/>
      <c r="K6" s="55"/>
      <c r="L6" s="50"/>
    </row>
    <row r="7" spans="1:12" ht="16.350000000000001" customHeight="1" x14ac:dyDescent="0.25">
      <c r="B7" s="38" t="s">
        <v>44</v>
      </c>
      <c r="C7" s="98">
        <v>0.1</v>
      </c>
      <c r="D7" s="22"/>
      <c r="E7"/>
      <c r="L7" s="50"/>
    </row>
    <row r="8" spans="1:12" ht="16.350000000000001" customHeight="1" x14ac:dyDescent="0.25">
      <c r="B8" s="41" t="s">
        <v>45</v>
      </c>
      <c r="C8" s="98">
        <v>0.2</v>
      </c>
      <c r="D8" s="22"/>
      <c r="L8" s="50"/>
    </row>
    <row r="9" spans="1:12" ht="16.350000000000001" customHeight="1" x14ac:dyDescent="0.25">
      <c r="B9" s="23"/>
      <c r="C9" s="23"/>
      <c r="D9" s="23" t="s">
        <v>46</v>
      </c>
      <c r="L9" s="50"/>
    </row>
    <row r="10" spans="1:12" ht="16.350000000000001" customHeight="1" x14ac:dyDescent="0.25">
      <c r="B10" s="39" t="s">
        <v>47</v>
      </c>
      <c r="C10" s="34">
        <f>(1+C7)*C6</f>
        <v>2497.3260444000007</v>
      </c>
      <c r="D10" s="23">
        <f>MROUND(C10,50)</f>
        <v>2500</v>
      </c>
      <c r="L10" s="50"/>
    </row>
    <row r="11" spans="1:12" ht="16.350000000000001" customHeight="1" x14ac:dyDescent="0.25">
      <c r="B11" s="42" t="s">
        <v>48</v>
      </c>
      <c r="C11" s="34">
        <f>(1-C8)*C6</f>
        <v>1816.2371232000005</v>
      </c>
      <c r="D11" s="23">
        <f>MROUND(C11,50)</f>
        <v>1800</v>
      </c>
    </row>
    <row r="12" spans="1:12" ht="16.350000000000001" customHeight="1" x14ac:dyDescent="0.25">
      <c r="C12" s="23"/>
      <c r="D12" s="23"/>
      <c r="E12" s="19"/>
    </row>
    <row r="13" spans="1:12" ht="16.350000000000001" customHeight="1" x14ac:dyDescent="0.25">
      <c r="C13" s="23" t="s">
        <v>49</v>
      </c>
      <c r="D13" s="23"/>
      <c r="E13" s="19"/>
    </row>
    <row r="14" spans="1:12" ht="16.350000000000001" customHeight="1" x14ac:dyDescent="0.25">
      <c r="B14" s="6" t="s">
        <v>50</v>
      </c>
      <c r="C14" s="35">
        <v>2.2000000000000002</v>
      </c>
      <c r="D14" s="23"/>
      <c r="E14" s="19"/>
    </row>
    <row r="15" spans="1:12" ht="16.350000000000001" customHeight="1" x14ac:dyDescent="0.25">
      <c r="B15" s="6" t="s">
        <v>51</v>
      </c>
      <c r="C15" s="35">
        <v>1.1000000000000001</v>
      </c>
      <c r="D15" s="23"/>
      <c r="E15" s="19"/>
    </row>
    <row r="16" spans="1:12" ht="16.350000000000001" customHeight="1" thickBot="1" x14ac:dyDescent="0.3">
      <c r="C16" s="23"/>
      <c r="D16" s="23"/>
      <c r="E16" s="19"/>
    </row>
    <row r="17" spans="2:14" ht="16.350000000000001" customHeight="1" x14ac:dyDescent="0.25">
      <c r="B17" s="43" t="s">
        <v>0</v>
      </c>
      <c r="C17" s="7" t="s">
        <v>1</v>
      </c>
      <c r="D17" s="7" t="s">
        <v>2</v>
      </c>
      <c r="E17" s="24" t="s">
        <v>3</v>
      </c>
      <c r="F17" s="6" t="s">
        <v>4</v>
      </c>
      <c r="G17" s="6" t="s">
        <v>5</v>
      </c>
    </row>
    <row r="18" spans="2:14" x14ac:dyDescent="0.25">
      <c r="B18" s="4" t="s">
        <v>7</v>
      </c>
      <c r="C18" s="25">
        <f>C14*(1-C4)*C3</f>
        <v>133.59918000000002</v>
      </c>
      <c r="D18" s="25">
        <f>C18*4</f>
        <v>534.39672000000007</v>
      </c>
      <c r="E18" s="26">
        <f>D18/(D21)</f>
        <v>0.2968870666666667</v>
      </c>
      <c r="F18" s="6">
        <f>MROUND(C18,5)</f>
        <v>135</v>
      </c>
      <c r="G18" s="6" t="s">
        <v>8</v>
      </c>
    </row>
    <row r="19" spans="2:14" x14ac:dyDescent="0.25">
      <c r="B19" s="4" t="s">
        <v>9</v>
      </c>
      <c r="C19" s="25">
        <f>D19/4</f>
        <v>166.10174249999994</v>
      </c>
      <c r="D19" s="25">
        <f>D21-D18-D20</f>
        <v>664.40696999999977</v>
      </c>
      <c r="E19" s="26">
        <f>D19/D21</f>
        <v>0.3691149833333332</v>
      </c>
      <c r="F19" s="6">
        <f t="shared" ref="F19:F20" si="0">MROUND(C19,5)</f>
        <v>165</v>
      </c>
      <c r="G19" s="6"/>
    </row>
    <row r="20" spans="2:14" x14ac:dyDescent="0.25">
      <c r="B20" s="4" t="s">
        <v>10</v>
      </c>
      <c r="C20" s="25">
        <f>C15*(1-C4)*C3</f>
        <v>66.799590000000009</v>
      </c>
      <c r="D20" s="25">
        <f>C20*9</f>
        <v>601.19631000000004</v>
      </c>
      <c r="E20" s="26">
        <f>D20/D21</f>
        <v>0.33399795000000004</v>
      </c>
      <c r="F20" s="6">
        <f t="shared" si="0"/>
        <v>65</v>
      </c>
      <c r="G20" s="6"/>
      <c r="N20" s="3"/>
    </row>
    <row r="21" spans="2:14" ht="15.75" thickBot="1" x14ac:dyDescent="0.3">
      <c r="B21" s="5" t="s">
        <v>11</v>
      </c>
      <c r="C21" s="10" t="s">
        <v>52</v>
      </c>
      <c r="D21" s="59">
        <f>D11</f>
        <v>1800</v>
      </c>
      <c r="E21" s="27">
        <f>SUM(E18:E20)</f>
        <v>1</v>
      </c>
      <c r="F21" s="6">
        <f>D21</f>
        <v>1800</v>
      </c>
      <c r="G21" s="6" t="s">
        <v>8</v>
      </c>
      <c r="N21" s="3"/>
    </row>
    <row r="22" spans="2:14" x14ac:dyDescent="0.25">
      <c r="B22" s="111"/>
      <c r="C22" s="111"/>
      <c r="D22" s="111"/>
      <c r="E22" s="28"/>
      <c r="F22" s="6"/>
      <c r="G22" s="6"/>
    </row>
    <row r="23" spans="2:14" ht="15.75" thickBot="1" x14ac:dyDescent="0.3">
      <c r="C23" s="23"/>
      <c r="D23" s="111"/>
      <c r="E23" s="28"/>
      <c r="F23" s="6"/>
      <c r="G23" s="6"/>
    </row>
    <row r="24" spans="2:14" x14ac:dyDescent="0.25">
      <c r="B24" s="40" t="s">
        <v>6</v>
      </c>
      <c r="C24" s="7" t="s">
        <v>1</v>
      </c>
      <c r="D24" s="7" t="s">
        <v>2</v>
      </c>
      <c r="E24" s="24" t="s">
        <v>3</v>
      </c>
      <c r="F24" s="6" t="s">
        <v>4</v>
      </c>
      <c r="G24" s="6" t="s">
        <v>5</v>
      </c>
    </row>
    <row r="25" spans="2:14" x14ac:dyDescent="0.25">
      <c r="B25" s="4" t="s">
        <v>7</v>
      </c>
      <c r="C25" s="25">
        <f>C14*(1-C4)*C3</f>
        <v>133.59918000000002</v>
      </c>
      <c r="D25" s="25">
        <f>C25*4</f>
        <v>534.39672000000007</v>
      </c>
      <c r="E25" s="26">
        <f>D25/(D28)</f>
        <v>0.21375868800000003</v>
      </c>
      <c r="F25" s="6">
        <f>MROUND(C25,5)</f>
        <v>135</v>
      </c>
      <c r="G25" s="6" t="s">
        <v>8</v>
      </c>
    </row>
    <row r="26" spans="2:14" x14ac:dyDescent="0.25">
      <c r="B26" s="4" t="s">
        <v>9</v>
      </c>
      <c r="C26" s="25">
        <f>D26/4</f>
        <v>341.10174249999994</v>
      </c>
      <c r="D26" s="25">
        <f>D28-D25-D27</f>
        <v>1364.4069699999998</v>
      </c>
      <c r="E26" s="26">
        <f>D26/D28</f>
        <v>0.54576278799999989</v>
      </c>
      <c r="F26" s="6">
        <f t="shared" ref="F26:F27" si="1">MROUND(C26,5)</f>
        <v>340</v>
      </c>
      <c r="G26" s="6"/>
    </row>
    <row r="27" spans="2:14" x14ac:dyDescent="0.25">
      <c r="B27" s="4" t="s">
        <v>10</v>
      </c>
      <c r="C27" s="25">
        <f>C15*(1-C4)*C3</f>
        <v>66.799590000000009</v>
      </c>
      <c r="D27" s="25">
        <f>C27*9</f>
        <v>601.19631000000004</v>
      </c>
      <c r="E27" s="26">
        <f>D27/D28</f>
        <v>0.24047852400000003</v>
      </c>
      <c r="F27" s="6">
        <f t="shared" si="1"/>
        <v>65</v>
      </c>
      <c r="G27" s="6"/>
    </row>
    <row r="28" spans="2:14" ht="15.75" thickBot="1" x14ac:dyDescent="0.3">
      <c r="B28" s="5" t="s">
        <v>11</v>
      </c>
      <c r="C28" s="10" t="s">
        <v>52</v>
      </c>
      <c r="D28" s="10">
        <f>D10</f>
        <v>2500</v>
      </c>
      <c r="E28" s="27">
        <f>SUM(E25:E27)</f>
        <v>1</v>
      </c>
      <c r="F28" s="6">
        <f>D28</f>
        <v>2500</v>
      </c>
      <c r="G28" s="6" t="s">
        <v>8</v>
      </c>
    </row>
    <row r="29" spans="2:14" x14ac:dyDescent="0.25">
      <c r="B29" s="111"/>
      <c r="C29" s="111"/>
      <c r="D29" s="111"/>
      <c r="E29" s="28"/>
    </row>
    <row r="30" spans="2:14" x14ac:dyDescent="0.25">
      <c r="B30" s="111"/>
      <c r="C30" s="51"/>
      <c r="D30" s="111"/>
      <c r="E30" s="28"/>
      <c r="I30" s="60"/>
    </row>
    <row r="31" spans="2:14" x14ac:dyDescent="0.25">
      <c r="B31" s="111"/>
      <c r="C31" s="52"/>
      <c r="D31" s="111"/>
      <c r="E31" s="28"/>
      <c r="I31" s="60"/>
    </row>
    <row r="32" spans="2:14" x14ac:dyDescent="0.25">
      <c r="B32" s="29"/>
      <c r="C32" s="51"/>
      <c r="D32" s="111"/>
      <c r="E32" s="28"/>
      <c r="I32" s="60"/>
    </row>
    <row r="33" spans="1:8" x14ac:dyDescent="0.25">
      <c r="B33" s="29"/>
      <c r="C33" s="51"/>
      <c r="D33" s="111"/>
      <c r="E33" s="28"/>
    </row>
    <row r="34" spans="1:8" x14ac:dyDescent="0.25">
      <c r="B34" s="30"/>
      <c r="C34" s="52"/>
      <c r="D34" s="111"/>
      <c r="E34" s="28"/>
    </row>
    <row r="35" spans="1:8" x14ac:dyDescent="0.25">
      <c r="B35" s="111"/>
      <c r="C35" s="52"/>
      <c r="D35" s="111"/>
      <c r="E35" s="28"/>
    </row>
    <row r="36" spans="1:8" ht="14.45" customHeight="1" x14ac:dyDescent="0.25">
      <c r="A36" s="120"/>
      <c r="B36" s="120"/>
      <c r="C36" s="120"/>
      <c r="D36" s="23"/>
    </row>
    <row r="37" spans="1:8" ht="18" customHeight="1" x14ac:dyDescent="0.25">
      <c r="A37" s="120"/>
      <c r="B37" s="120"/>
      <c r="C37" s="120"/>
      <c r="D37" s="123"/>
      <c r="E37" s="123"/>
      <c r="F37" s="123"/>
      <c r="G37" s="123"/>
      <c r="H37" s="124"/>
    </row>
    <row r="38" spans="1:8" ht="18" customHeight="1" x14ac:dyDescent="0.25">
      <c r="A38" s="120"/>
      <c r="B38" s="120"/>
      <c r="C38" s="120"/>
      <c r="D38" s="123"/>
      <c r="E38" s="123"/>
      <c r="F38" s="123"/>
      <c r="G38" s="123"/>
      <c r="H38" s="124"/>
    </row>
    <row r="39" spans="1:8" ht="24" customHeight="1" x14ac:dyDescent="0.25">
      <c r="A39" s="120"/>
      <c r="B39" s="120"/>
      <c r="C39" s="120"/>
      <c r="D39" s="125"/>
      <c r="E39" s="126"/>
      <c r="F39" s="126"/>
      <c r="G39" s="126"/>
      <c r="H39" s="127"/>
    </row>
    <row r="40" spans="1:8" x14ac:dyDescent="0.25">
      <c r="A40" s="11"/>
      <c r="C40" s="23"/>
      <c r="D40" s="126"/>
      <c r="E40" s="126"/>
      <c r="F40" s="126"/>
      <c r="G40" s="126"/>
      <c r="H40" s="127"/>
    </row>
    <row r="41" spans="1:8" x14ac:dyDescent="0.25">
      <c r="A41" s="11"/>
      <c r="B41" s="11"/>
      <c r="C41" s="6"/>
      <c r="D41" s="23"/>
    </row>
    <row r="42" spans="1:8" x14ac:dyDescent="0.25">
      <c r="B42" s="11"/>
      <c r="C42" s="6"/>
      <c r="D42" s="23"/>
    </row>
    <row r="43" spans="1:8" x14ac:dyDescent="0.25">
      <c r="C43" s="15"/>
      <c r="D43" s="23"/>
    </row>
    <row r="44" spans="1:8" x14ac:dyDescent="0.25">
      <c r="C44" s="15"/>
      <c r="D44" s="23"/>
    </row>
    <row r="45" spans="1:8" x14ac:dyDescent="0.25">
      <c r="C45" s="15"/>
      <c r="D45" s="23"/>
    </row>
    <row r="46" spans="1:8" x14ac:dyDescent="0.25">
      <c r="C46" s="15"/>
      <c r="D46" s="23"/>
    </row>
    <row r="47" spans="1:8" ht="26.65" customHeight="1" x14ac:dyDescent="0.25">
      <c r="C47" s="23"/>
      <c r="D47" s="23"/>
    </row>
    <row r="49" spans="2:13" x14ac:dyDescent="0.25">
      <c r="B49" s="111"/>
      <c r="C49" s="111"/>
      <c r="D49" s="112"/>
      <c r="E49" s="111"/>
      <c r="F49" s="111"/>
      <c r="G49" s="111"/>
      <c r="H49" s="8"/>
      <c r="J49" s="8"/>
      <c r="K49" s="8"/>
      <c r="L49" s="8"/>
      <c r="M49" s="8"/>
    </row>
    <row r="50" spans="2:13" x14ac:dyDescent="0.25">
      <c r="B50" s="111"/>
      <c r="C50" s="122"/>
      <c r="D50" s="122"/>
      <c r="E50" s="31"/>
      <c r="F50" s="8"/>
      <c r="G50" s="9"/>
      <c r="H50" s="8"/>
      <c r="J50" s="8"/>
      <c r="K50" s="8"/>
      <c r="L50" s="8"/>
      <c r="M50" s="8"/>
    </row>
    <row r="51" spans="2:13" x14ac:dyDescent="0.25">
      <c r="B51" s="111"/>
      <c r="C51" s="121"/>
      <c r="D51" s="121"/>
      <c r="E51" s="18"/>
      <c r="F51" s="8"/>
      <c r="G51" s="8"/>
      <c r="H51" s="8"/>
      <c r="J51" s="8"/>
      <c r="K51" s="8"/>
      <c r="L51" s="8"/>
      <c r="M51" s="8"/>
    </row>
    <row r="52" spans="2:13" x14ac:dyDescent="0.25">
      <c r="B52" s="111"/>
      <c r="C52" s="32"/>
      <c r="D52" s="32"/>
      <c r="E52" s="18"/>
      <c r="F52" s="8"/>
      <c r="G52" s="8"/>
      <c r="H52" s="8"/>
      <c r="J52" s="8"/>
      <c r="K52" s="8"/>
      <c r="L52" s="8"/>
      <c r="M52" s="8"/>
    </row>
    <row r="53" spans="2:13" x14ac:dyDescent="0.25">
      <c r="B53" s="111"/>
      <c r="C53" s="32"/>
      <c r="D53" s="32"/>
      <c r="E53" s="18"/>
      <c r="F53" s="8"/>
      <c r="G53" s="8"/>
      <c r="H53" s="8"/>
      <c r="J53" s="8"/>
      <c r="K53" s="8"/>
      <c r="L53" s="8"/>
      <c r="M53" s="8"/>
    </row>
    <row r="54" spans="2:13" x14ac:dyDescent="0.25">
      <c r="B54" s="111"/>
      <c r="C54" s="111"/>
      <c r="D54" s="111"/>
      <c r="E54" s="18"/>
      <c r="F54" s="8"/>
      <c r="G54" s="8"/>
      <c r="H54" s="8"/>
      <c r="J54" s="8"/>
      <c r="K54" s="8"/>
      <c r="L54" s="8"/>
      <c r="M54" s="8"/>
    </row>
    <row r="55" spans="2:13" x14ac:dyDescent="0.25">
      <c r="B55" s="18"/>
      <c r="C55" s="121"/>
      <c r="D55" s="121"/>
      <c r="E55" s="18"/>
      <c r="F55" s="8"/>
      <c r="G55" s="8"/>
      <c r="H55" s="8"/>
      <c r="J55" s="8"/>
      <c r="K55" s="8"/>
      <c r="L55" s="8"/>
      <c r="M55" s="8"/>
    </row>
    <row r="56" spans="2:13" x14ac:dyDescent="0.25">
      <c r="B56" s="111"/>
      <c r="C56" s="111"/>
      <c r="D56" s="111"/>
      <c r="E56" s="18"/>
      <c r="F56" s="8"/>
      <c r="G56" s="8"/>
      <c r="H56" s="8"/>
      <c r="J56" s="8"/>
      <c r="K56" s="8"/>
      <c r="L56" s="8"/>
      <c r="M56" s="8"/>
    </row>
    <row r="57" spans="2:13" x14ac:dyDescent="0.25">
      <c r="B57" s="111"/>
      <c r="C57" s="25"/>
      <c r="D57" s="111"/>
      <c r="E57" s="33"/>
      <c r="F57" s="8"/>
      <c r="G57" s="8"/>
      <c r="H57" s="8"/>
      <c r="J57" s="8"/>
      <c r="K57" s="8"/>
      <c r="L57" s="8"/>
      <c r="M57" s="8"/>
    </row>
    <row r="58" spans="2:13" x14ac:dyDescent="0.25">
      <c r="B58" s="111"/>
      <c r="C58" s="25"/>
      <c r="D58" s="111"/>
      <c r="E58" s="33"/>
      <c r="F58" s="8"/>
      <c r="G58" s="8"/>
      <c r="H58" s="8"/>
      <c r="J58" s="8"/>
      <c r="K58" s="8"/>
      <c r="L58" s="8"/>
      <c r="M58" s="8"/>
    </row>
    <row r="59" spans="2:13" x14ac:dyDescent="0.25">
      <c r="B59" s="111"/>
      <c r="C59" s="25"/>
      <c r="D59" s="111"/>
      <c r="E59" s="33"/>
      <c r="F59" s="8"/>
      <c r="G59" s="8"/>
      <c r="H59" s="8"/>
      <c r="J59" s="8"/>
      <c r="K59" s="8"/>
      <c r="L59" s="8"/>
      <c r="M59" s="8"/>
    </row>
    <row r="60" spans="2:13" x14ac:dyDescent="0.25">
      <c r="B60" s="111"/>
      <c r="C60" s="111"/>
      <c r="D60" s="111"/>
      <c r="E60" s="28"/>
      <c r="F60" s="8"/>
      <c r="G60" s="8"/>
      <c r="H60" s="8"/>
      <c r="J60" s="8"/>
      <c r="K60" s="8"/>
      <c r="L60" s="8"/>
      <c r="M60" s="8"/>
    </row>
    <row r="61" spans="2:13" x14ac:dyDescent="0.25">
      <c r="B61" s="18"/>
      <c r="C61" s="121"/>
      <c r="D61" s="121"/>
      <c r="E61" s="18"/>
      <c r="F61" s="8"/>
      <c r="G61" s="8"/>
      <c r="H61" s="8"/>
      <c r="J61" s="8"/>
      <c r="K61" s="8"/>
      <c r="L61" s="8"/>
      <c r="M61" s="8"/>
    </row>
    <row r="62" spans="2:13" x14ac:dyDescent="0.25">
      <c r="B62" s="111"/>
      <c r="C62" s="111"/>
      <c r="D62" s="111"/>
      <c r="E62" s="18"/>
      <c r="F62" s="8"/>
      <c r="G62" s="8"/>
      <c r="H62" s="8"/>
      <c r="J62" s="8"/>
      <c r="K62" s="8"/>
      <c r="L62" s="8"/>
      <c r="M62" s="8"/>
    </row>
    <row r="63" spans="2:13" x14ac:dyDescent="0.25">
      <c r="B63" s="111"/>
      <c r="C63" s="25"/>
      <c r="D63" s="111"/>
      <c r="E63" s="33"/>
      <c r="F63" s="8"/>
      <c r="G63" s="8"/>
      <c r="H63" s="8"/>
      <c r="J63" s="8"/>
      <c r="K63" s="8"/>
      <c r="L63" s="8"/>
      <c r="M63" s="8"/>
    </row>
    <row r="64" spans="2:13" x14ac:dyDescent="0.25">
      <c r="B64" s="111"/>
      <c r="C64" s="25"/>
      <c r="D64" s="111"/>
      <c r="E64" s="33"/>
      <c r="F64" s="13"/>
      <c r="G64" s="8"/>
      <c r="H64" s="8"/>
      <c r="J64" s="8"/>
      <c r="K64" s="8"/>
      <c r="L64" s="8"/>
      <c r="M64" s="8"/>
    </row>
    <row r="65" spans="2:13" x14ac:dyDescent="0.25">
      <c r="B65" s="111"/>
      <c r="C65" s="25"/>
      <c r="D65" s="111"/>
      <c r="E65" s="33"/>
      <c r="F65" s="13"/>
      <c r="G65" s="8"/>
      <c r="H65" s="8"/>
      <c r="J65" s="8"/>
      <c r="K65" s="8"/>
      <c r="L65" s="8"/>
      <c r="M65" s="8"/>
    </row>
    <row r="66" spans="2:13" x14ac:dyDescent="0.25">
      <c r="B66" s="111"/>
      <c r="C66" s="111"/>
      <c r="D66" s="111"/>
      <c r="E66" s="28"/>
      <c r="F66" s="13"/>
      <c r="G66" s="8"/>
      <c r="H66" s="8"/>
      <c r="J66" s="8"/>
      <c r="K66" s="8"/>
      <c r="L66" s="8"/>
      <c r="M66" s="8"/>
    </row>
    <row r="67" spans="2:13" x14ac:dyDescent="0.25">
      <c r="B67" s="18"/>
      <c r="C67" s="121"/>
      <c r="D67" s="121"/>
      <c r="E67" s="31"/>
      <c r="F67" s="8"/>
      <c r="G67" s="8"/>
      <c r="H67" s="8"/>
      <c r="J67" s="8"/>
      <c r="K67" s="8"/>
      <c r="L67" s="8"/>
      <c r="M67" s="8"/>
    </row>
    <row r="68" spans="2:13" x14ac:dyDescent="0.25">
      <c r="B68" s="111"/>
      <c r="C68" s="111"/>
      <c r="D68" s="111"/>
      <c r="E68" s="18"/>
      <c r="F68" s="8"/>
      <c r="G68" s="8"/>
      <c r="H68" s="8"/>
      <c r="J68" s="8"/>
      <c r="K68" s="8"/>
      <c r="L68" s="8"/>
      <c r="M68" s="8"/>
    </row>
    <row r="69" spans="2:13" x14ac:dyDescent="0.25">
      <c r="B69" s="111"/>
      <c r="C69" s="25"/>
      <c r="D69" s="111"/>
      <c r="E69" s="33"/>
      <c r="F69" s="8"/>
      <c r="G69" s="8"/>
      <c r="H69" s="8"/>
      <c r="J69" s="8"/>
      <c r="K69" s="8"/>
      <c r="L69" s="8"/>
      <c r="M69" s="8"/>
    </row>
    <row r="70" spans="2:13" x14ac:dyDescent="0.25">
      <c r="B70" s="111"/>
      <c r="C70" s="25"/>
      <c r="D70" s="111"/>
      <c r="E70" s="33"/>
      <c r="F70" s="8"/>
      <c r="G70" s="8"/>
      <c r="H70" s="8"/>
      <c r="J70" s="8"/>
      <c r="K70" s="8"/>
      <c r="L70" s="8"/>
      <c r="M70" s="8"/>
    </row>
    <row r="71" spans="2:13" x14ac:dyDescent="0.25">
      <c r="B71" s="111"/>
      <c r="C71" s="25"/>
      <c r="D71" s="111"/>
      <c r="E71" s="33"/>
      <c r="F71" s="8"/>
      <c r="G71" s="8"/>
      <c r="H71" s="8"/>
      <c r="J71" s="8"/>
      <c r="K71" s="8"/>
      <c r="L71" s="8"/>
      <c r="M71" s="8"/>
    </row>
    <row r="72" spans="2:13" x14ac:dyDescent="0.25">
      <c r="B72" s="111"/>
      <c r="C72" s="111"/>
      <c r="D72" s="111"/>
      <c r="E72" s="28"/>
      <c r="F72" s="8"/>
      <c r="G72" s="8"/>
      <c r="H72" s="8"/>
      <c r="J72" s="8"/>
      <c r="K72" s="8"/>
      <c r="L72" s="8"/>
      <c r="M72" s="8"/>
    </row>
    <row r="73" spans="2:13" x14ac:dyDescent="0.25">
      <c r="B73" s="18"/>
      <c r="C73" s="111"/>
      <c r="D73" s="111"/>
      <c r="E73" s="18"/>
      <c r="F73" s="8"/>
      <c r="G73" s="8"/>
      <c r="H73" s="8"/>
      <c r="J73" s="8"/>
      <c r="K73" s="8"/>
      <c r="L73" s="8"/>
      <c r="M73" s="8"/>
    </row>
    <row r="74" spans="2:13" x14ac:dyDescent="0.25">
      <c r="B74" s="111"/>
      <c r="C74" s="111"/>
      <c r="D74" s="111"/>
      <c r="E74" s="18"/>
      <c r="F74" s="8"/>
      <c r="G74" s="8"/>
      <c r="H74" s="8"/>
      <c r="J74" s="8"/>
      <c r="K74" s="8"/>
      <c r="L74" s="8"/>
      <c r="M74" s="8"/>
    </row>
    <row r="75" spans="2:13" x14ac:dyDescent="0.25">
      <c r="B75" s="111"/>
      <c r="C75" s="25"/>
      <c r="D75" s="111"/>
      <c r="E75" s="33"/>
      <c r="F75" s="8"/>
      <c r="G75" s="8"/>
      <c r="H75" s="8"/>
      <c r="J75" s="8"/>
      <c r="K75" s="8"/>
      <c r="L75" s="8"/>
      <c r="M75" s="8"/>
    </row>
    <row r="76" spans="2:13" x14ac:dyDescent="0.25">
      <c r="B76" s="111"/>
      <c r="C76" s="25"/>
      <c r="D76" s="111"/>
      <c r="E76" s="33"/>
      <c r="F76" s="8"/>
      <c r="G76" s="8"/>
      <c r="H76" s="8"/>
      <c r="J76" s="8"/>
      <c r="K76" s="8"/>
      <c r="L76" s="8"/>
      <c r="M76" s="8"/>
    </row>
    <row r="77" spans="2:13" x14ac:dyDescent="0.25">
      <c r="B77" s="111"/>
      <c r="C77" s="25"/>
      <c r="D77" s="111"/>
      <c r="E77" s="33"/>
      <c r="F77" s="8"/>
      <c r="G77" s="8"/>
      <c r="H77" s="8"/>
      <c r="J77" s="8"/>
      <c r="K77" s="8"/>
      <c r="L77" s="8"/>
      <c r="M77" s="8"/>
    </row>
    <row r="78" spans="2:13" x14ac:dyDescent="0.25">
      <c r="B78" s="111"/>
      <c r="C78" s="111"/>
      <c r="D78" s="111"/>
      <c r="E78" s="28"/>
      <c r="F78" s="8"/>
      <c r="G78" s="8"/>
      <c r="H78" s="8"/>
      <c r="J78" s="8"/>
      <c r="K78" s="8"/>
      <c r="L78" s="8"/>
      <c r="M78" s="8"/>
    </row>
    <row r="79" spans="2:13" x14ac:dyDescent="0.25">
      <c r="B79" s="18"/>
      <c r="C79" s="111"/>
      <c r="D79" s="111"/>
      <c r="E79" s="18"/>
      <c r="F79" s="8"/>
      <c r="G79" s="8"/>
      <c r="H79" s="8"/>
      <c r="J79" s="8"/>
      <c r="K79" s="8"/>
      <c r="L79" s="8"/>
      <c r="M79" s="8"/>
    </row>
    <row r="80" spans="2:13" x14ac:dyDescent="0.25">
      <c r="B80" s="18"/>
      <c r="C80" s="111"/>
      <c r="D80" s="111"/>
      <c r="E80" s="18"/>
      <c r="F80" s="8"/>
      <c r="G80" s="8"/>
      <c r="H80" s="8"/>
      <c r="J80" s="8"/>
      <c r="K80" s="8"/>
      <c r="L80" s="8"/>
      <c r="M80" s="8"/>
    </row>
    <row r="81" spans="2:13" x14ac:dyDescent="0.25">
      <c r="B81" s="18"/>
      <c r="C81" s="111"/>
      <c r="D81" s="111"/>
      <c r="E81" s="18"/>
      <c r="F81" s="8"/>
      <c r="G81" s="8"/>
      <c r="H81" s="8"/>
      <c r="J81" s="8"/>
      <c r="K81" s="8"/>
      <c r="L81" s="8"/>
      <c r="M81" s="8"/>
    </row>
  </sheetData>
  <mergeCells count="8">
    <mergeCell ref="A36:C39"/>
    <mergeCell ref="C67:D67"/>
    <mergeCell ref="C50:D50"/>
    <mergeCell ref="C51:D51"/>
    <mergeCell ref="C55:D55"/>
    <mergeCell ref="C61:D61"/>
    <mergeCell ref="D37:H38"/>
    <mergeCell ref="D39:H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zoomScaleNormal="100" workbookViewId="0">
      <pane ySplit="1" topLeftCell="A44" activePane="bottomLeft" state="frozen"/>
      <selection pane="bottomLeft" activeCell="B46" sqref="B46"/>
    </sheetView>
  </sheetViews>
  <sheetFormatPr baseColWidth="10" defaultColWidth="11.42578125" defaultRowHeight="15" x14ac:dyDescent="0.25"/>
  <cols>
    <col min="2" max="2" width="25.7109375" customWidth="1"/>
    <col min="3" max="7" width="8.7109375" customWidth="1"/>
    <col min="9" max="9" width="80.7109375" customWidth="1"/>
  </cols>
  <sheetData>
    <row r="1" spans="1:14" x14ac:dyDescent="0.25">
      <c r="B1" s="55" t="s">
        <v>53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54</v>
      </c>
    </row>
    <row r="3" spans="1:14" x14ac:dyDescent="0.25">
      <c r="A3">
        <v>1</v>
      </c>
      <c r="B3" s="113" t="s">
        <v>55</v>
      </c>
      <c r="C3" s="96" t="s">
        <v>56</v>
      </c>
      <c r="D3" s="117">
        <v>2</v>
      </c>
      <c r="E3" s="117">
        <v>3.5</v>
      </c>
      <c r="F3" s="117">
        <v>22</v>
      </c>
      <c r="G3" s="116">
        <v>220</v>
      </c>
      <c r="I3" s="17"/>
      <c r="J3" s="96"/>
      <c r="K3" s="96"/>
      <c r="L3" s="96"/>
      <c r="M3" s="96"/>
      <c r="N3" s="96"/>
    </row>
    <row r="4" spans="1:14" x14ac:dyDescent="0.25">
      <c r="A4">
        <v>2</v>
      </c>
      <c r="B4" s="113" t="s">
        <v>57</v>
      </c>
      <c r="C4" s="96" t="s">
        <v>56</v>
      </c>
      <c r="D4" s="116">
        <v>8.4</v>
      </c>
      <c r="E4" s="116">
        <v>13</v>
      </c>
      <c r="F4" s="116">
        <v>0.8</v>
      </c>
      <c r="G4" s="116">
        <v>93</v>
      </c>
      <c r="I4" s="17"/>
      <c r="J4" s="96"/>
      <c r="K4" s="96"/>
      <c r="L4" s="96"/>
      <c r="M4" s="96"/>
      <c r="N4" s="96"/>
    </row>
    <row r="5" spans="1:14" x14ac:dyDescent="0.25">
      <c r="A5">
        <v>3</v>
      </c>
      <c r="B5" s="114" t="s">
        <v>58</v>
      </c>
      <c r="C5" s="96" t="s">
        <v>56</v>
      </c>
      <c r="D5" s="117">
        <v>1.5</v>
      </c>
      <c r="E5" s="117">
        <v>20</v>
      </c>
      <c r="F5" s="117">
        <v>0</v>
      </c>
      <c r="G5" s="116">
        <v>86</v>
      </c>
      <c r="I5" s="17"/>
      <c r="J5" s="96"/>
      <c r="K5" s="96"/>
      <c r="L5" s="96"/>
      <c r="M5" s="96"/>
      <c r="N5" s="102"/>
    </row>
    <row r="6" spans="1:14" x14ac:dyDescent="0.25">
      <c r="A6">
        <v>4</v>
      </c>
      <c r="B6" s="114" t="s">
        <v>59</v>
      </c>
      <c r="C6" s="96" t="s">
        <v>56</v>
      </c>
      <c r="D6" s="96">
        <v>0.7</v>
      </c>
      <c r="E6" s="96">
        <v>0.5</v>
      </c>
      <c r="F6" s="96">
        <v>80</v>
      </c>
      <c r="G6" s="116">
        <v>725</v>
      </c>
      <c r="I6" s="103"/>
      <c r="J6" s="96"/>
      <c r="K6" s="104"/>
      <c r="L6" s="104"/>
      <c r="M6" s="104"/>
      <c r="N6" s="102"/>
    </row>
    <row r="7" spans="1:14" x14ac:dyDescent="0.25">
      <c r="A7">
        <v>5</v>
      </c>
      <c r="B7" s="114" t="s">
        <v>60</v>
      </c>
      <c r="C7" s="96" t="s">
        <v>61</v>
      </c>
      <c r="D7" s="96">
        <v>0.4</v>
      </c>
      <c r="E7" s="96">
        <v>4</v>
      </c>
      <c r="F7" s="96">
        <v>0</v>
      </c>
      <c r="G7" s="116">
        <v>46</v>
      </c>
      <c r="I7" s="17"/>
      <c r="J7" s="96"/>
      <c r="K7" s="104"/>
      <c r="L7" s="102"/>
      <c r="M7" s="104"/>
      <c r="N7" s="102"/>
    </row>
    <row r="8" spans="1:14" x14ac:dyDescent="0.25">
      <c r="A8">
        <v>6</v>
      </c>
      <c r="B8" s="113" t="s">
        <v>62</v>
      </c>
      <c r="C8" s="96" t="s">
        <v>56</v>
      </c>
      <c r="D8" s="96">
        <v>22</v>
      </c>
      <c r="E8" s="96">
        <v>0</v>
      </c>
      <c r="F8" s="96">
        <v>7</v>
      </c>
      <c r="G8" s="117">
        <v>151</v>
      </c>
      <c r="I8" s="103"/>
      <c r="J8" s="96"/>
      <c r="K8" s="102"/>
      <c r="L8" s="102"/>
      <c r="M8" s="102"/>
      <c r="N8" s="102"/>
    </row>
    <row r="9" spans="1:14" x14ac:dyDescent="0.25">
      <c r="A9">
        <v>7</v>
      </c>
      <c r="B9" s="114" t="s">
        <v>63</v>
      </c>
      <c r="C9" s="96" t="s">
        <v>56</v>
      </c>
      <c r="D9" s="96">
        <v>3</v>
      </c>
      <c r="E9" s="96">
        <v>3</v>
      </c>
      <c r="F9" s="96">
        <v>0.3</v>
      </c>
      <c r="G9" s="116">
        <v>27</v>
      </c>
      <c r="I9" s="103"/>
      <c r="J9" s="96"/>
      <c r="K9" s="96"/>
      <c r="L9" s="96"/>
      <c r="M9" s="96"/>
      <c r="N9" s="96"/>
    </row>
    <row r="10" spans="1:14" x14ac:dyDescent="0.25">
      <c r="A10">
        <v>8</v>
      </c>
      <c r="B10" s="114" t="s">
        <v>64</v>
      </c>
      <c r="C10" s="96" t="s">
        <v>56</v>
      </c>
      <c r="D10" s="96">
        <v>5.8</v>
      </c>
      <c r="E10" s="96">
        <v>49</v>
      </c>
      <c r="F10" s="96">
        <v>31</v>
      </c>
      <c r="G10" s="116">
        <v>498</v>
      </c>
      <c r="I10" s="103"/>
      <c r="J10" s="96"/>
      <c r="K10" s="102"/>
      <c r="L10" s="96"/>
      <c r="M10" s="96"/>
      <c r="N10" s="96"/>
    </row>
    <row r="11" spans="1:14" x14ac:dyDescent="0.25">
      <c r="A11">
        <v>9</v>
      </c>
      <c r="B11" s="114" t="s">
        <v>65</v>
      </c>
      <c r="C11" s="96" t="s">
        <v>56</v>
      </c>
      <c r="D11" s="96">
        <v>1.3</v>
      </c>
      <c r="E11" s="96">
        <v>6.5</v>
      </c>
      <c r="F11" s="96">
        <v>0.1</v>
      </c>
      <c r="G11" s="116">
        <v>32</v>
      </c>
      <c r="I11" s="103"/>
      <c r="J11" s="96"/>
      <c r="K11" s="96"/>
      <c r="L11" s="96"/>
      <c r="M11" s="96"/>
      <c r="N11" s="102"/>
    </row>
    <row r="12" spans="1:14" x14ac:dyDescent="0.25">
      <c r="A12">
        <v>10</v>
      </c>
      <c r="B12" s="113" t="s">
        <v>66</v>
      </c>
      <c r="C12" s="96" t="s">
        <v>56</v>
      </c>
      <c r="D12" s="96">
        <v>12</v>
      </c>
      <c r="E12" s="96">
        <v>4</v>
      </c>
      <c r="F12" s="96">
        <v>4</v>
      </c>
      <c r="G12" s="117">
        <v>100</v>
      </c>
      <c r="I12" s="103"/>
      <c r="J12" s="96"/>
      <c r="K12" s="96"/>
      <c r="L12" s="96"/>
      <c r="M12" s="96"/>
      <c r="N12" s="96"/>
    </row>
    <row r="13" spans="1:14" x14ac:dyDescent="0.25">
      <c r="A13">
        <v>11</v>
      </c>
      <c r="B13" s="113" t="s">
        <v>67</v>
      </c>
      <c r="C13" s="47" t="s">
        <v>56</v>
      </c>
      <c r="D13" s="96">
        <v>2.5</v>
      </c>
      <c r="E13" s="96">
        <v>2.5</v>
      </c>
      <c r="F13" s="96">
        <v>1.5</v>
      </c>
      <c r="G13" s="117">
        <v>39</v>
      </c>
      <c r="I13" s="103"/>
      <c r="J13" s="96"/>
      <c r="K13" s="96"/>
      <c r="L13" s="96"/>
      <c r="M13" s="96"/>
      <c r="N13" s="96"/>
    </row>
    <row r="14" spans="1:14" x14ac:dyDescent="0.25">
      <c r="A14">
        <v>12</v>
      </c>
      <c r="B14" s="114" t="s">
        <v>68</v>
      </c>
      <c r="C14" s="96" t="s">
        <v>56</v>
      </c>
      <c r="D14" s="96">
        <v>10</v>
      </c>
      <c r="E14" s="96">
        <v>75</v>
      </c>
      <c r="F14" s="96">
        <v>1.5</v>
      </c>
      <c r="G14" s="116">
        <v>354</v>
      </c>
      <c r="I14" s="103"/>
      <c r="J14" s="96"/>
      <c r="K14" s="104"/>
      <c r="L14" s="104"/>
      <c r="M14" s="102"/>
      <c r="N14" s="102"/>
    </row>
    <row r="15" spans="1:14" x14ac:dyDescent="0.25">
      <c r="A15">
        <v>13</v>
      </c>
      <c r="B15" s="113" t="s">
        <v>69</v>
      </c>
      <c r="C15" s="47" t="s">
        <v>56</v>
      </c>
      <c r="D15" s="96">
        <v>13</v>
      </c>
      <c r="E15" s="96">
        <v>61</v>
      </c>
      <c r="F15" s="96">
        <v>7</v>
      </c>
      <c r="G15" s="116">
        <v>373</v>
      </c>
      <c r="I15" s="103"/>
      <c r="J15" s="96"/>
      <c r="K15" s="104"/>
      <c r="L15" s="104"/>
      <c r="M15" s="102"/>
      <c r="N15" s="102"/>
    </row>
    <row r="16" spans="1:14" x14ac:dyDescent="0.25">
      <c r="A16">
        <v>14</v>
      </c>
      <c r="B16" s="113" t="s">
        <v>70</v>
      </c>
      <c r="C16" s="96" t="s">
        <v>56</v>
      </c>
      <c r="D16" s="96">
        <v>0</v>
      </c>
      <c r="E16" s="96">
        <v>0</v>
      </c>
      <c r="F16" s="96">
        <v>92</v>
      </c>
      <c r="G16" s="117">
        <v>828</v>
      </c>
      <c r="I16" s="103"/>
      <c r="J16" s="96"/>
      <c r="K16" s="104"/>
      <c r="L16" s="104"/>
      <c r="M16" s="104"/>
      <c r="N16" s="102"/>
    </row>
    <row r="17" spans="1:14" x14ac:dyDescent="0.25">
      <c r="A17">
        <v>15</v>
      </c>
      <c r="B17" s="113" t="s">
        <v>71</v>
      </c>
      <c r="C17" s="96" t="s">
        <v>72</v>
      </c>
      <c r="D17" s="104">
        <v>2.7</v>
      </c>
      <c r="E17" s="104">
        <v>0.1</v>
      </c>
      <c r="F17" s="104">
        <v>5.6</v>
      </c>
      <c r="G17" s="116">
        <v>61</v>
      </c>
      <c r="I17" s="103"/>
      <c r="J17" s="96"/>
      <c r="K17" s="96"/>
      <c r="L17" s="96"/>
      <c r="M17" s="96"/>
      <c r="N17" s="96"/>
    </row>
    <row r="18" spans="1:14" x14ac:dyDescent="0.25">
      <c r="A18">
        <v>16</v>
      </c>
      <c r="B18" s="114" t="s">
        <v>73</v>
      </c>
      <c r="C18" s="96" t="s">
        <v>56</v>
      </c>
      <c r="D18" s="104">
        <v>3.2</v>
      </c>
      <c r="E18" s="104">
        <v>4.9000000000000004</v>
      </c>
      <c r="F18" s="104">
        <v>1.5</v>
      </c>
      <c r="G18" s="116">
        <v>46</v>
      </c>
      <c r="I18" s="103"/>
      <c r="J18" s="96"/>
      <c r="K18" s="96"/>
      <c r="L18" s="96"/>
      <c r="M18" s="96"/>
      <c r="N18" s="102"/>
    </row>
    <row r="19" spans="1:14" x14ac:dyDescent="0.25">
      <c r="A19">
        <v>17</v>
      </c>
      <c r="B19" s="114" t="s">
        <v>74</v>
      </c>
      <c r="C19" s="96" t="s">
        <v>56</v>
      </c>
      <c r="D19" s="96">
        <v>11.1</v>
      </c>
      <c r="E19" s="96">
        <v>61.5</v>
      </c>
      <c r="F19" s="96">
        <v>7.1</v>
      </c>
      <c r="G19" s="116">
        <v>354</v>
      </c>
      <c r="I19" s="103"/>
      <c r="J19" s="96"/>
      <c r="K19" s="96"/>
      <c r="L19" s="96"/>
      <c r="M19" s="96"/>
      <c r="N19" s="102"/>
    </row>
    <row r="20" spans="1:14" s="110" customFormat="1" x14ac:dyDescent="0.25">
      <c r="A20" s="110">
        <v>18</v>
      </c>
      <c r="B20" s="114" t="s">
        <v>75</v>
      </c>
      <c r="C20" s="108" t="s">
        <v>56</v>
      </c>
      <c r="D20" s="108">
        <v>1.4</v>
      </c>
      <c r="E20" s="108">
        <v>9</v>
      </c>
      <c r="F20" s="108">
        <v>0.2</v>
      </c>
      <c r="G20" s="116">
        <v>43</v>
      </c>
      <c r="I20" s="107"/>
      <c r="J20" s="108"/>
      <c r="K20" s="108"/>
      <c r="L20" s="108"/>
      <c r="M20" s="108"/>
      <c r="N20" s="109"/>
    </row>
    <row r="21" spans="1:14" x14ac:dyDescent="0.25">
      <c r="A21">
        <v>19</v>
      </c>
      <c r="B21" s="114" t="s">
        <v>76</v>
      </c>
      <c r="C21" s="96" t="s">
        <v>56</v>
      </c>
      <c r="D21" s="102">
        <v>1.6</v>
      </c>
      <c r="E21" s="96">
        <v>21</v>
      </c>
      <c r="F21" s="96">
        <v>0.1</v>
      </c>
      <c r="G21" s="117">
        <v>91.3</v>
      </c>
      <c r="I21" s="103"/>
      <c r="J21" s="96"/>
      <c r="K21" s="96"/>
      <c r="L21" s="96"/>
      <c r="M21" s="96"/>
      <c r="N21" s="102"/>
    </row>
    <row r="22" spans="1:14" x14ac:dyDescent="0.25">
      <c r="A22">
        <v>20</v>
      </c>
      <c r="B22" s="114" t="s">
        <v>77</v>
      </c>
      <c r="C22" s="96" t="s">
        <v>56</v>
      </c>
      <c r="D22" s="102">
        <v>12.5</v>
      </c>
      <c r="E22" s="102">
        <v>72</v>
      </c>
      <c r="F22" s="104">
        <v>1.5</v>
      </c>
      <c r="G22" s="116">
        <v>352</v>
      </c>
      <c r="I22" s="103"/>
      <c r="J22" s="96"/>
      <c r="K22" s="96"/>
      <c r="L22" s="96"/>
      <c r="M22" s="96"/>
      <c r="N22" s="102"/>
    </row>
    <row r="23" spans="1:14" x14ac:dyDescent="0.25">
      <c r="A23">
        <v>21</v>
      </c>
      <c r="B23" s="114" t="s">
        <v>78</v>
      </c>
      <c r="C23" s="96" t="s">
        <v>56</v>
      </c>
      <c r="D23" s="96">
        <v>26</v>
      </c>
      <c r="E23" s="96">
        <v>17</v>
      </c>
      <c r="F23" s="96">
        <v>49</v>
      </c>
      <c r="G23" s="116">
        <v>613</v>
      </c>
      <c r="I23" s="103"/>
      <c r="J23" s="96"/>
      <c r="K23" s="96"/>
      <c r="L23" s="96"/>
      <c r="M23" s="96"/>
      <c r="N23" s="102"/>
    </row>
    <row r="24" spans="1:14" x14ac:dyDescent="0.25">
      <c r="A24">
        <v>22</v>
      </c>
      <c r="B24" s="114" t="s">
        <v>79</v>
      </c>
      <c r="C24" s="96" t="s">
        <v>56</v>
      </c>
      <c r="D24" s="96">
        <v>4.9000000000000004</v>
      </c>
      <c r="E24" s="96">
        <v>11</v>
      </c>
      <c r="F24" s="96">
        <v>0.7</v>
      </c>
      <c r="G24" s="116">
        <v>70</v>
      </c>
      <c r="I24" s="103"/>
      <c r="J24" s="96"/>
      <c r="K24" s="96"/>
      <c r="L24" s="96"/>
      <c r="M24" s="96"/>
      <c r="N24" s="102"/>
    </row>
    <row r="25" spans="1:14" x14ac:dyDescent="0.25">
      <c r="A25">
        <v>23</v>
      </c>
      <c r="B25" s="114" t="s">
        <v>80</v>
      </c>
      <c r="C25" s="96" t="s">
        <v>56</v>
      </c>
      <c r="D25" s="96">
        <v>0.3</v>
      </c>
      <c r="E25" s="96">
        <v>12</v>
      </c>
      <c r="F25" s="96">
        <v>0.3</v>
      </c>
      <c r="G25" s="116">
        <v>52</v>
      </c>
      <c r="I25" s="103"/>
      <c r="J25" s="96"/>
      <c r="K25" s="96"/>
      <c r="L25" s="96"/>
      <c r="M25" s="96"/>
      <c r="N25" s="102"/>
    </row>
    <row r="26" spans="1:14" x14ac:dyDescent="0.25">
      <c r="A26">
        <v>24</v>
      </c>
      <c r="B26" s="113" t="s">
        <v>81</v>
      </c>
      <c r="C26" s="96" t="s">
        <v>56</v>
      </c>
      <c r="D26" s="96">
        <v>2</v>
      </c>
      <c r="E26" s="96">
        <v>18</v>
      </c>
      <c r="F26" s="96">
        <v>0.1</v>
      </c>
      <c r="G26" s="117">
        <v>80.900000000000006</v>
      </c>
      <c r="I26" s="103"/>
      <c r="J26" s="96"/>
      <c r="K26" s="96"/>
      <c r="L26" s="96"/>
      <c r="M26" s="96"/>
      <c r="N26" s="102"/>
    </row>
    <row r="27" spans="1:14" x14ac:dyDescent="0.25">
      <c r="A27">
        <v>25</v>
      </c>
      <c r="B27" s="113" t="s">
        <v>82</v>
      </c>
      <c r="C27" s="96" t="s">
        <v>56</v>
      </c>
      <c r="D27" s="96">
        <v>23</v>
      </c>
      <c r="E27" s="96">
        <v>0</v>
      </c>
      <c r="F27" s="104">
        <v>1.5</v>
      </c>
      <c r="G27" s="116">
        <v>106</v>
      </c>
      <c r="I27" s="103"/>
      <c r="J27" s="96"/>
      <c r="K27" s="96"/>
      <c r="L27" s="96"/>
      <c r="M27" s="96"/>
      <c r="N27" s="102"/>
    </row>
    <row r="28" spans="1:14" x14ac:dyDescent="0.25">
      <c r="A28">
        <v>26</v>
      </c>
      <c r="B28" s="114" t="s">
        <v>83</v>
      </c>
      <c r="C28" s="96" t="s">
        <v>56</v>
      </c>
      <c r="D28" s="96">
        <v>0.6</v>
      </c>
      <c r="E28" s="96">
        <v>15</v>
      </c>
      <c r="F28" s="96">
        <v>0.7</v>
      </c>
      <c r="G28" s="116">
        <v>69</v>
      </c>
      <c r="I28" s="103"/>
      <c r="J28" s="96"/>
      <c r="K28" s="96"/>
      <c r="L28" s="96"/>
      <c r="M28" s="96"/>
      <c r="N28" s="102"/>
    </row>
    <row r="29" spans="1:14" x14ac:dyDescent="0.25">
      <c r="A29">
        <v>27</v>
      </c>
      <c r="B29" s="114" t="s">
        <v>84</v>
      </c>
      <c r="C29" s="96" t="s">
        <v>56</v>
      </c>
      <c r="D29" s="96">
        <v>1.5</v>
      </c>
      <c r="E29" s="96">
        <v>4.7</v>
      </c>
      <c r="F29" s="96">
        <v>3.8</v>
      </c>
      <c r="G29" s="116">
        <v>59</v>
      </c>
      <c r="I29" s="103"/>
      <c r="J29" s="96"/>
      <c r="K29" s="96"/>
      <c r="L29" s="96"/>
      <c r="M29" s="96"/>
      <c r="N29" s="102"/>
    </row>
    <row r="30" spans="1:14" x14ac:dyDescent="0.25">
      <c r="A30">
        <v>28</v>
      </c>
      <c r="B30" s="114" t="s">
        <v>85</v>
      </c>
      <c r="C30" s="96" t="s">
        <v>56</v>
      </c>
      <c r="D30" s="104">
        <v>7.9</v>
      </c>
      <c r="E30" s="102">
        <v>79</v>
      </c>
      <c r="F30" s="104">
        <v>1</v>
      </c>
      <c r="G30" s="116">
        <v>357</v>
      </c>
      <c r="I30" s="103"/>
      <c r="J30" s="96"/>
      <c r="K30" s="96"/>
      <c r="L30" s="96"/>
      <c r="M30" s="96"/>
      <c r="N30" s="102"/>
    </row>
    <row r="31" spans="1:14" x14ac:dyDescent="0.25">
      <c r="A31">
        <v>29</v>
      </c>
      <c r="B31" s="113" t="s">
        <v>86</v>
      </c>
      <c r="C31" s="105" t="s">
        <v>56</v>
      </c>
      <c r="D31" s="105">
        <v>11</v>
      </c>
      <c r="E31" s="105">
        <v>3</v>
      </c>
      <c r="F31" s="105">
        <v>0.2</v>
      </c>
      <c r="G31" s="116">
        <v>58</v>
      </c>
      <c r="H31" s="106"/>
      <c r="I31" s="103"/>
      <c r="J31" s="96"/>
      <c r="K31" s="96"/>
      <c r="L31" s="96"/>
      <c r="M31" s="96"/>
      <c r="N31" s="102"/>
    </row>
    <row r="32" spans="1:14" x14ac:dyDescent="0.25">
      <c r="A32">
        <v>30</v>
      </c>
      <c r="B32" s="114" t="s">
        <v>87</v>
      </c>
      <c r="C32" s="96" t="s">
        <v>56</v>
      </c>
      <c r="D32" s="96">
        <v>0</v>
      </c>
      <c r="E32" s="96">
        <v>100</v>
      </c>
      <c r="F32" s="96">
        <v>0</v>
      </c>
      <c r="G32" s="116">
        <v>400</v>
      </c>
      <c r="I32" s="103"/>
      <c r="J32" s="96"/>
      <c r="K32" s="96"/>
      <c r="L32" s="96"/>
      <c r="M32" s="96"/>
      <c r="N32" s="102"/>
    </row>
    <row r="33" spans="1:14" x14ac:dyDescent="0.25">
      <c r="A33">
        <v>31</v>
      </c>
      <c r="B33" s="113" t="s">
        <v>88</v>
      </c>
      <c r="C33" s="96" t="s">
        <v>56</v>
      </c>
      <c r="D33" s="96">
        <v>26</v>
      </c>
      <c r="E33" s="96">
        <v>0</v>
      </c>
      <c r="F33" s="96">
        <v>0.5</v>
      </c>
      <c r="G33" s="117">
        <v>108.5</v>
      </c>
      <c r="I33" s="103"/>
      <c r="J33" s="96"/>
      <c r="K33" s="96"/>
      <c r="L33" s="96"/>
      <c r="M33" s="96"/>
      <c r="N33" s="102"/>
    </row>
    <row r="34" spans="1:14" x14ac:dyDescent="0.25">
      <c r="A34">
        <v>32</v>
      </c>
      <c r="B34" s="113" t="s">
        <v>89</v>
      </c>
      <c r="C34" s="47" t="s">
        <v>56</v>
      </c>
      <c r="D34" s="96">
        <v>17</v>
      </c>
      <c r="E34" s="96">
        <v>2</v>
      </c>
      <c r="F34" s="96">
        <v>9</v>
      </c>
      <c r="G34" s="117">
        <v>157</v>
      </c>
      <c r="I34" s="103"/>
      <c r="J34" s="96"/>
      <c r="K34" s="96"/>
      <c r="L34" s="96"/>
      <c r="M34" s="96"/>
      <c r="N34" s="102"/>
    </row>
    <row r="35" spans="1:14" x14ac:dyDescent="0.25">
      <c r="A35">
        <v>33</v>
      </c>
      <c r="B35" s="113" t="s">
        <v>23</v>
      </c>
      <c r="C35" s="47" t="s">
        <v>56</v>
      </c>
      <c r="D35" s="96">
        <v>9</v>
      </c>
      <c r="E35" s="96">
        <v>53</v>
      </c>
      <c r="F35" s="96">
        <v>5</v>
      </c>
      <c r="G35" s="117">
        <v>297</v>
      </c>
      <c r="I35" s="103"/>
      <c r="J35" s="96"/>
      <c r="K35" s="96"/>
      <c r="L35" s="96"/>
      <c r="M35" s="96"/>
      <c r="N35" s="102"/>
    </row>
    <row r="36" spans="1:14" x14ac:dyDescent="0.25">
      <c r="A36">
        <v>34</v>
      </c>
      <c r="B36" s="114" t="s">
        <v>90</v>
      </c>
      <c r="C36" s="96" t="s">
        <v>56</v>
      </c>
      <c r="D36" s="96">
        <v>43</v>
      </c>
      <c r="E36" s="96">
        <v>0</v>
      </c>
      <c r="F36" s="96">
        <v>3.5</v>
      </c>
      <c r="G36" s="116">
        <v>204</v>
      </c>
      <c r="I36" s="17"/>
      <c r="J36" s="47"/>
      <c r="K36" s="96"/>
      <c r="L36" s="96"/>
      <c r="M36" s="96"/>
      <c r="N36" s="96"/>
    </row>
    <row r="37" spans="1:14" x14ac:dyDescent="0.25">
      <c r="A37">
        <v>35</v>
      </c>
      <c r="B37" s="113" t="s">
        <v>25</v>
      </c>
      <c r="C37" s="47" t="s">
        <v>56</v>
      </c>
      <c r="D37" s="96">
        <v>3.5</v>
      </c>
      <c r="E37" s="96">
        <v>4.5</v>
      </c>
      <c r="F37" s="96">
        <v>10.5</v>
      </c>
      <c r="G37" s="117">
        <v>127</v>
      </c>
    </row>
    <row r="38" spans="1:14" x14ac:dyDescent="0.25">
      <c r="A38">
        <v>36</v>
      </c>
      <c r="B38" s="115" t="s">
        <v>91</v>
      </c>
      <c r="C38" t="s">
        <v>56</v>
      </c>
      <c r="D38" t="s">
        <v>92</v>
      </c>
      <c r="E38">
        <v>0</v>
      </c>
      <c r="F38" t="s">
        <v>93</v>
      </c>
      <c r="G38" s="118">
        <v>318</v>
      </c>
    </row>
    <row r="39" spans="1:14" x14ac:dyDescent="0.25">
      <c r="A39">
        <v>37</v>
      </c>
      <c r="B39" s="115" t="s">
        <v>94</v>
      </c>
      <c r="C39" t="s">
        <v>56</v>
      </c>
      <c r="D39">
        <v>20</v>
      </c>
      <c r="E39" t="s">
        <v>95</v>
      </c>
      <c r="F39">
        <v>3</v>
      </c>
      <c r="G39" s="115">
        <v>109</v>
      </c>
    </row>
    <row r="40" spans="1:14" x14ac:dyDescent="0.25">
      <c r="A40">
        <v>38</v>
      </c>
      <c r="B40" s="115" t="s">
        <v>96</v>
      </c>
      <c r="C40" t="s">
        <v>56</v>
      </c>
      <c r="D40" t="s">
        <v>97</v>
      </c>
      <c r="E40" t="s">
        <v>97</v>
      </c>
      <c r="F40" t="s">
        <v>98</v>
      </c>
      <c r="G40" s="115">
        <v>138</v>
      </c>
    </row>
    <row r="41" spans="1:14" x14ac:dyDescent="0.25">
      <c r="A41">
        <v>39</v>
      </c>
      <c r="B41" s="115" t="s">
        <v>99</v>
      </c>
      <c r="C41" t="s">
        <v>56</v>
      </c>
      <c r="D41" t="s">
        <v>100</v>
      </c>
      <c r="E41" t="s">
        <v>95</v>
      </c>
      <c r="F41" t="s">
        <v>95</v>
      </c>
      <c r="G41" s="115">
        <v>15</v>
      </c>
    </row>
    <row r="42" spans="1:14" x14ac:dyDescent="0.25">
      <c r="A42">
        <v>40</v>
      </c>
      <c r="B42" s="115" t="s">
        <v>101</v>
      </c>
      <c r="C42">
        <v>1</v>
      </c>
      <c r="D42" t="s">
        <v>102</v>
      </c>
      <c r="E42" t="s">
        <v>103</v>
      </c>
      <c r="F42" t="s">
        <v>104</v>
      </c>
      <c r="G42" s="115">
        <v>75</v>
      </c>
    </row>
    <row r="43" spans="1:14" x14ac:dyDescent="0.25">
      <c r="A43">
        <v>41</v>
      </c>
      <c r="B43" s="115" t="s">
        <v>105</v>
      </c>
      <c r="C43" t="s">
        <v>56</v>
      </c>
      <c r="D43">
        <v>0</v>
      </c>
      <c r="E43" t="s">
        <v>106</v>
      </c>
      <c r="F43">
        <v>0</v>
      </c>
      <c r="G43" s="119">
        <v>389</v>
      </c>
    </row>
    <row r="44" spans="1:14" x14ac:dyDescent="0.25">
      <c r="A44">
        <v>42</v>
      </c>
      <c r="B44" s="115" t="s">
        <v>107</v>
      </c>
      <c r="C44" t="s">
        <v>56</v>
      </c>
      <c r="D44" t="s">
        <v>108</v>
      </c>
      <c r="E44" t="s">
        <v>109</v>
      </c>
      <c r="F44" t="s">
        <v>110</v>
      </c>
      <c r="G44" s="115">
        <v>315</v>
      </c>
    </row>
    <row r="45" spans="1:14" x14ac:dyDescent="0.25">
      <c r="A45">
        <v>43</v>
      </c>
      <c r="B45" s="115" t="s">
        <v>111</v>
      </c>
      <c r="C45" t="s">
        <v>56</v>
      </c>
      <c r="D45" t="s">
        <v>112</v>
      </c>
      <c r="E45">
        <v>3</v>
      </c>
      <c r="F45" t="s">
        <v>103</v>
      </c>
      <c r="G45" s="115">
        <v>15</v>
      </c>
    </row>
    <row r="46" spans="1:14" x14ac:dyDescent="0.25">
      <c r="A46">
        <v>44</v>
      </c>
      <c r="B46" s="115" t="s">
        <v>113</v>
      </c>
      <c r="C46" t="s">
        <v>56</v>
      </c>
      <c r="D46">
        <v>13</v>
      </c>
      <c r="E46" t="s">
        <v>112</v>
      </c>
      <c r="F46">
        <v>30</v>
      </c>
      <c r="G46" s="115" t="s">
        <v>114</v>
      </c>
    </row>
    <row r="47" spans="1:14" x14ac:dyDescent="0.25">
      <c r="A47">
        <v>45</v>
      </c>
      <c r="B47" s="115" t="s">
        <v>115</v>
      </c>
      <c r="C47" t="s">
        <v>116</v>
      </c>
      <c r="D47" t="s">
        <v>117</v>
      </c>
      <c r="E47">
        <v>6</v>
      </c>
      <c r="F47" t="s">
        <v>118</v>
      </c>
      <c r="G47" s="115" t="s">
        <v>119</v>
      </c>
    </row>
    <row r="48" spans="1:14" x14ac:dyDescent="0.25">
      <c r="A48">
        <v>46</v>
      </c>
      <c r="B48" s="115" t="s">
        <v>120</v>
      </c>
      <c r="C48" t="s">
        <v>116</v>
      </c>
      <c r="D48">
        <v>29</v>
      </c>
      <c r="E48">
        <v>1</v>
      </c>
      <c r="F48">
        <v>31</v>
      </c>
      <c r="G48" s="115">
        <v>399</v>
      </c>
    </row>
    <row r="49" spans="1:7" x14ac:dyDescent="0.25">
      <c r="A49">
        <v>47</v>
      </c>
      <c r="B49" s="115" t="s">
        <v>121</v>
      </c>
      <c r="C49" t="s">
        <v>122</v>
      </c>
      <c r="D49">
        <v>3</v>
      </c>
      <c r="E49">
        <v>13</v>
      </c>
      <c r="F49" t="s">
        <v>123</v>
      </c>
      <c r="G49" s="115">
        <v>65</v>
      </c>
    </row>
    <row r="50" spans="1:7" x14ac:dyDescent="0.25">
      <c r="A50">
        <v>48</v>
      </c>
      <c r="B50" s="115" t="s">
        <v>124</v>
      </c>
      <c r="C50">
        <v>1</v>
      </c>
      <c r="D50" t="s">
        <v>125</v>
      </c>
      <c r="E50" t="s">
        <v>126</v>
      </c>
      <c r="F50" t="s">
        <v>127</v>
      </c>
      <c r="G50" s="115">
        <v>9</v>
      </c>
    </row>
    <row r="51" spans="1:7" x14ac:dyDescent="0.25">
      <c r="A51">
        <v>49</v>
      </c>
      <c r="B51" s="115" t="s">
        <v>128</v>
      </c>
      <c r="C51" t="s">
        <v>116</v>
      </c>
      <c r="D51">
        <v>0</v>
      </c>
      <c r="E51">
        <v>19</v>
      </c>
      <c r="F51">
        <v>0</v>
      </c>
      <c r="G51" s="115">
        <v>76</v>
      </c>
    </row>
    <row r="52" spans="1:7" x14ac:dyDescent="0.25">
      <c r="A52">
        <v>50</v>
      </c>
      <c r="B52" s="115" t="s">
        <v>129</v>
      </c>
      <c r="C52" t="s">
        <v>116</v>
      </c>
      <c r="D52">
        <v>1</v>
      </c>
      <c r="E52">
        <v>15</v>
      </c>
      <c r="F52">
        <v>10</v>
      </c>
      <c r="G52" s="115">
        <v>152</v>
      </c>
    </row>
    <row r="53" spans="1:7" x14ac:dyDescent="0.25">
      <c r="A53">
        <v>51</v>
      </c>
      <c r="B53" s="115" t="s">
        <v>130</v>
      </c>
      <c r="C53" t="s">
        <v>116</v>
      </c>
      <c r="D53">
        <v>1</v>
      </c>
      <c r="E53">
        <v>5</v>
      </c>
      <c r="F53">
        <v>0</v>
      </c>
      <c r="G53" s="115">
        <v>23</v>
      </c>
    </row>
    <row r="54" spans="1:7" x14ac:dyDescent="0.25">
      <c r="A54">
        <v>52</v>
      </c>
      <c r="B54" s="115" t="s">
        <v>131</v>
      </c>
      <c r="C54" t="s">
        <v>116</v>
      </c>
      <c r="D54">
        <v>1</v>
      </c>
      <c r="E54">
        <v>6</v>
      </c>
      <c r="F54">
        <v>0</v>
      </c>
      <c r="G54" s="115">
        <v>27</v>
      </c>
    </row>
    <row r="55" spans="1:7" x14ac:dyDescent="0.25">
      <c r="A55">
        <v>53</v>
      </c>
      <c r="B55" s="115" t="s">
        <v>132</v>
      </c>
      <c r="C55">
        <v>1</v>
      </c>
      <c r="D55">
        <v>1</v>
      </c>
      <c r="E55">
        <v>9</v>
      </c>
      <c r="F55">
        <v>0</v>
      </c>
      <c r="G55" s="115">
        <v>40</v>
      </c>
    </row>
    <row r="56" spans="1:7" x14ac:dyDescent="0.25">
      <c r="A56">
        <v>54</v>
      </c>
      <c r="B56" s="115" t="s">
        <v>133</v>
      </c>
      <c r="C56" t="s">
        <v>116</v>
      </c>
      <c r="D56">
        <v>1</v>
      </c>
      <c r="E56">
        <v>5</v>
      </c>
      <c r="F56">
        <v>1</v>
      </c>
      <c r="G56" s="115">
        <v>29</v>
      </c>
    </row>
    <row r="57" spans="1:7" x14ac:dyDescent="0.25">
      <c r="A57">
        <v>55</v>
      </c>
      <c r="B57" s="115" t="s">
        <v>134</v>
      </c>
      <c r="C57" t="s">
        <v>116</v>
      </c>
      <c r="D57">
        <v>11</v>
      </c>
      <c r="E57">
        <v>1</v>
      </c>
      <c r="F57">
        <v>0</v>
      </c>
      <c r="G57" s="115">
        <v>52</v>
      </c>
    </row>
    <row r="58" spans="1:7" x14ac:dyDescent="0.25">
      <c r="A58">
        <v>56</v>
      </c>
      <c r="B58" s="115" t="s">
        <v>135</v>
      </c>
      <c r="C58" t="s">
        <v>116</v>
      </c>
      <c r="D58">
        <v>6</v>
      </c>
      <c r="E58">
        <v>6</v>
      </c>
      <c r="F58">
        <v>51</v>
      </c>
      <c r="G58" s="115">
        <v>517</v>
      </c>
    </row>
    <row r="59" spans="1:7" x14ac:dyDescent="0.25">
      <c r="A59">
        <v>57</v>
      </c>
      <c r="B59" s="115" t="s">
        <v>136</v>
      </c>
      <c r="C59" t="s">
        <v>116</v>
      </c>
      <c r="D59">
        <v>20</v>
      </c>
      <c r="E59">
        <v>0</v>
      </c>
      <c r="F59">
        <v>4</v>
      </c>
      <c r="G59" s="115">
        <v>112</v>
      </c>
    </row>
    <row r="60" spans="1:7" x14ac:dyDescent="0.25">
      <c r="A60">
        <v>58</v>
      </c>
      <c r="B60" s="115" t="s">
        <v>137</v>
      </c>
      <c r="C60">
        <v>1</v>
      </c>
      <c r="D60">
        <v>1</v>
      </c>
      <c r="E60">
        <v>7</v>
      </c>
      <c r="F60">
        <v>0</v>
      </c>
      <c r="G60" s="115">
        <v>30</v>
      </c>
    </row>
    <row r="61" spans="1:7" x14ac:dyDescent="0.25">
      <c r="A61">
        <v>59</v>
      </c>
      <c r="B61" s="115" t="s">
        <v>138</v>
      </c>
      <c r="C61" t="s">
        <v>139</v>
      </c>
      <c r="D61">
        <v>1</v>
      </c>
      <c r="E61">
        <v>2</v>
      </c>
      <c r="F61">
        <v>1</v>
      </c>
      <c r="G61" s="115">
        <v>23</v>
      </c>
    </row>
    <row r="62" spans="1:7" x14ac:dyDescent="0.25">
      <c r="A62">
        <v>60</v>
      </c>
      <c r="B62" s="115" t="s">
        <v>140</v>
      </c>
      <c r="C62" t="s">
        <v>139</v>
      </c>
      <c r="D62">
        <v>2</v>
      </c>
      <c r="E62">
        <v>6</v>
      </c>
      <c r="F62">
        <v>24</v>
      </c>
      <c r="G62" s="115">
        <v>230</v>
      </c>
    </row>
    <row r="63" spans="1:7" x14ac:dyDescent="0.25">
      <c r="A63">
        <v>61</v>
      </c>
      <c r="B63" s="115" t="s">
        <v>141</v>
      </c>
      <c r="C63" t="s">
        <v>116</v>
      </c>
      <c r="D63">
        <v>17</v>
      </c>
      <c r="E63">
        <v>0</v>
      </c>
      <c r="F63">
        <v>12</v>
      </c>
      <c r="G63" s="115">
        <v>173</v>
      </c>
    </row>
    <row r="64" spans="1:7" x14ac:dyDescent="0.25">
      <c r="A64">
        <v>62</v>
      </c>
      <c r="B64" s="115" t="s">
        <v>142</v>
      </c>
      <c r="C64" t="s">
        <v>116</v>
      </c>
      <c r="D64">
        <v>25</v>
      </c>
      <c r="E64">
        <v>0</v>
      </c>
      <c r="F64">
        <v>10</v>
      </c>
      <c r="G64" s="115">
        <v>190</v>
      </c>
    </row>
    <row r="65" spans="1:7" x14ac:dyDescent="0.25">
      <c r="A65">
        <v>63</v>
      </c>
      <c r="B65" s="115" t="s">
        <v>143</v>
      </c>
      <c r="C65" t="s">
        <v>116</v>
      </c>
      <c r="D65">
        <v>25</v>
      </c>
      <c r="E65">
        <v>0</v>
      </c>
      <c r="F65">
        <v>21</v>
      </c>
      <c r="G65" s="115">
        <v>294</v>
      </c>
    </row>
    <row r="66" spans="1:7" x14ac:dyDescent="0.25">
      <c r="A66">
        <v>64</v>
      </c>
      <c r="B66" s="115" t="s">
        <v>144</v>
      </c>
      <c r="C66" t="s">
        <v>116</v>
      </c>
      <c r="D66">
        <v>14</v>
      </c>
      <c r="E66">
        <v>0</v>
      </c>
      <c r="F66">
        <v>30</v>
      </c>
      <c r="G66" s="115">
        <v>332</v>
      </c>
    </row>
    <row r="67" spans="1:7" x14ac:dyDescent="0.25">
      <c r="A67">
        <v>65</v>
      </c>
      <c r="B67" s="115" t="s">
        <v>145</v>
      </c>
      <c r="C67" t="s">
        <v>116</v>
      </c>
      <c r="D67">
        <v>1</v>
      </c>
      <c r="E67">
        <v>5</v>
      </c>
      <c r="F67">
        <v>0</v>
      </c>
      <c r="G67" s="115">
        <v>24</v>
      </c>
    </row>
    <row r="68" spans="1:7" x14ac:dyDescent="0.25">
      <c r="A68">
        <v>66</v>
      </c>
      <c r="B68" s="115" t="s">
        <v>146</v>
      </c>
      <c r="C68" t="s">
        <v>116</v>
      </c>
      <c r="D68">
        <v>6</v>
      </c>
      <c r="E68">
        <v>21</v>
      </c>
      <c r="F68">
        <v>0</v>
      </c>
      <c r="G68" s="115">
        <v>149</v>
      </c>
    </row>
    <row r="69" spans="1:7" x14ac:dyDescent="0.25">
      <c r="A69">
        <v>67</v>
      </c>
      <c r="B69" s="115" t="s">
        <v>147</v>
      </c>
      <c r="C69" t="s">
        <v>116</v>
      </c>
      <c r="D69">
        <v>63</v>
      </c>
      <c r="E69">
        <v>0</v>
      </c>
      <c r="F69">
        <v>2</v>
      </c>
      <c r="G69" s="115">
        <v>290</v>
      </c>
    </row>
    <row r="70" spans="1:7" x14ac:dyDescent="0.25">
      <c r="A70">
        <v>68</v>
      </c>
      <c r="B70" s="115" t="s">
        <v>148</v>
      </c>
      <c r="C70" t="s">
        <v>116</v>
      </c>
      <c r="D70">
        <v>5</v>
      </c>
      <c r="E70">
        <v>0</v>
      </c>
      <c r="F70">
        <v>20</v>
      </c>
      <c r="G70" s="115">
        <v>283</v>
      </c>
    </row>
    <row r="71" spans="1:7" x14ac:dyDescent="0.25">
      <c r="A71">
        <v>69</v>
      </c>
      <c r="B71" s="115" t="s">
        <v>149</v>
      </c>
      <c r="C71" t="s">
        <v>116</v>
      </c>
      <c r="D71">
        <v>1</v>
      </c>
      <c r="E71">
        <v>6</v>
      </c>
      <c r="F71">
        <v>0</v>
      </c>
      <c r="G71" s="115">
        <v>25</v>
      </c>
    </row>
    <row r="72" spans="1:7" x14ac:dyDescent="0.25">
      <c r="A72">
        <v>70</v>
      </c>
      <c r="B72" s="115" t="s">
        <v>150</v>
      </c>
      <c r="C72">
        <v>1</v>
      </c>
      <c r="D72">
        <v>1</v>
      </c>
      <c r="E72">
        <v>7</v>
      </c>
      <c r="F72">
        <v>0</v>
      </c>
      <c r="G72" s="115">
        <v>31</v>
      </c>
    </row>
    <row r="73" spans="1:7" x14ac:dyDescent="0.25">
      <c r="A73">
        <v>71</v>
      </c>
      <c r="B73" s="115" t="s">
        <v>151</v>
      </c>
      <c r="C73">
        <v>1</v>
      </c>
      <c r="D73">
        <v>1</v>
      </c>
      <c r="E73">
        <v>5</v>
      </c>
      <c r="F73">
        <v>0</v>
      </c>
      <c r="G73" s="115">
        <v>18</v>
      </c>
    </row>
    <row r="74" spans="1:7" x14ac:dyDescent="0.25">
      <c r="A74">
        <v>72</v>
      </c>
      <c r="B74" s="115" t="s">
        <v>152</v>
      </c>
      <c r="C74" t="s">
        <v>116</v>
      </c>
      <c r="D74">
        <v>2</v>
      </c>
      <c r="E74">
        <v>18</v>
      </c>
      <c r="F74">
        <v>1</v>
      </c>
      <c r="G74" s="115">
        <v>80</v>
      </c>
    </row>
    <row r="75" spans="1:7" x14ac:dyDescent="0.25">
      <c r="A75">
        <v>73</v>
      </c>
      <c r="B75" s="115" t="s">
        <v>153</v>
      </c>
      <c r="C75" t="s">
        <v>116</v>
      </c>
      <c r="D75">
        <v>19</v>
      </c>
      <c r="E75">
        <v>61</v>
      </c>
      <c r="F75">
        <v>6</v>
      </c>
      <c r="G75" s="115">
        <v>364</v>
      </c>
    </row>
    <row r="76" spans="1:7" x14ac:dyDescent="0.25">
      <c r="A76">
        <v>74</v>
      </c>
      <c r="B76" s="115" t="s">
        <v>154</v>
      </c>
      <c r="C76" t="s">
        <v>116</v>
      </c>
      <c r="D76">
        <v>13</v>
      </c>
      <c r="E76">
        <v>73</v>
      </c>
      <c r="F76">
        <v>1</v>
      </c>
      <c r="G76" s="115">
        <v>360</v>
      </c>
    </row>
    <row r="77" spans="1:7" x14ac:dyDescent="0.25">
      <c r="A77">
        <v>75</v>
      </c>
      <c r="B77" s="115" t="s">
        <v>155</v>
      </c>
      <c r="C77" t="s">
        <v>116</v>
      </c>
      <c r="D77">
        <v>25</v>
      </c>
      <c r="E77">
        <v>0</v>
      </c>
      <c r="F77">
        <v>21</v>
      </c>
      <c r="G77" s="115">
        <v>294</v>
      </c>
    </row>
    <row r="78" spans="1:7" x14ac:dyDescent="0.25">
      <c r="A78">
        <v>76</v>
      </c>
      <c r="B78" s="115" t="s">
        <v>156</v>
      </c>
      <c r="C78" t="s">
        <v>139</v>
      </c>
      <c r="D78">
        <v>0</v>
      </c>
      <c r="E78">
        <v>3</v>
      </c>
      <c r="F78">
        <v>0</v>
      </c>
      <c r="G78" s="115">
        <v>85</v>
      </c>
    </row>
    <row r="79" spans="1:7" x14ac:dyDescent="0.25">
      <c r="A79">
        <v>77</v>
      </c>
      <c r="B79" s="115" t="s">
        <v>157</v>
      </c>
      <c r="C79" t="s">
        <v>116</v>
      </c>
      <c r="D79">
        <v>37</v>
      </c>
      <c r="E79">
        <v>2</v>
      </c>
      <c r="F79">
        <v>42</v>
      </c>
      <c r="G79" s="115">
        <v>541</v>
      </c>
    </row>
    <row r="80" spans="1:7" x14ac:dyDescent="0.25">
      <c r="A80">
        <v>78</v>
      </c>
      <c r="B80" s="115" t="s">
        <v>158</v>
      </c>
      <c r="C80" t="s">
        <v>139</v>
      </c>
      <c r="D80">
        <v>3</v>
      </c>
      <c r="E80">
        <v>0</v>
      </c>
      <c r="F80">
        <v>40</v>
      </c>
      <c r="G80" s="115">
        <v>350</v>
      </c>
    </row>
  </sheetData>
  <sortState ref="B4:G36">
    <sortCondition ref="B3"/>
  </sortState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CF8FB5714C540A87211D8B1B82C7C" ma:contentTypeVersion="4" ma:contentTypeDescription="Crée un document." ma:contentTypeScope="" ma:versionID="4a42a27d36ab30e0ba415a6ef524d6a3">
  <xsd:schema xmlns:xsd="http://www.w3.org/2001/XMLSchema" xmlns:xs="http://www.w3.org/2001/XMLSchema" xmlns:p="http://schemas.microsoft.com/office/2006/metadata/properties" xmlns:ns2="197231b0-5b39-4571-912c-c20018bbc2f8" targetNamespace="http://schemas.microsoft.com/office/2006/metadata/properties" ma:root="true" ma:fieldsID="a9914a5256d0d8d2785ff4a31461d623" ns2:_="">
    <xsd:import namespace="197231b0-5b39-4571-912c-c20018bbc2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231b0-5b39-4571-912c-c20018bbc2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ED904-ED7D-4C47-AD8F-902E69A0A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7231b0-5b39-4571-912c-c20018bbc2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7F0C4A-D1B7-4352-AAD6-05DAA6C918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7134D7-C370-4DDF-8667-9B4FCC2B1B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Calculateur</vt:lpstr>
      <vt:lpstr>Infos Calculateur</vt:lpstr>
      <vt:lpstr>Aliments</vt:lpstr>
      <vt:lpstr>Aliments</vt:lpstr>
      <vt:lpstr>'Infos Calculateur'!Zone_d_impression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Mermod</dc:creator>
  <cp:keywords/>
  <dc:description/>
  <cp:lastModifiedBy>Utilisateur Windows</cp:lastModifiedBy>
  <cp:revision/>
  <dcterms:created xsi:type="dcterms:W3CDTF">2013-12-06T19:26:04Z</dcterms:created>
  <dcterms:modified xsi:type="dcterms:W3CDTF">2018-12-17T07:49:05Z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0x010100823CF8FB5714C540A87211D8B1B82C7C</vt:lpwstr>
  </property>
</Properties>
</file>