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sarah_lamadon-voissiere_renault_com/Documents/Bureau/"/>
    </mc:Choice>
  </mc:AlternateContent>
  <xr:revisionPtr revIDLastSave="504" documentId="8_{738BD614-F43E-4AB4-9384-B5A8153B904C}" xr6:coauthVersionLast="45" xr6:coauthVersionMax="45" xr10:uidLastSave="{99265E5A-BDD7-4BDC-B6BC-8ADDDA609DDF}"/>
  <bookViews>
    <workbookView xWindow="-110" yWindow="-110" windowWidth="19420" windowHeight="10420" activeTab="1" xr2:uid="{4DF33540-A736-4479-B9E7-8494FDDF2A6D}"/>
  </bookViews>
  <sheets>
    <sheet name="SADEMAT CHAUFFAGE (ASL)" sheetId="3" r:id="rId1"/>
    <sheet name="SADEMAT pour ASL" sheetId="1" r:id="rId2"/>
    <sheet name="SADEMAT pour COPRO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D10" i="3"/>
  <c r="C6" i="3" l="1"/>
  <c r="D6" i="3"/>
  <c r="E6" i="3"/>
  <c r="F6" i="3"/>
  <c r="G6" i="3"/>
  <c r="B6" i="3"/>
  <c r="H6" i="3" s="1"/>
  <c r="I13" i="2" l="1"/>
  <c r="H12" i="2"/>
  <c r="H7" i="2"/>
  <c r="E12" i="2"/>
  <c r="D12" i="2"/>
  <c r="C12" i="2"/>
  <c r="D7" i="2"/>
  <c r="C7" i="2"/>
  <c r="H13" i="1"/>
  <c r="H10" i="3"/>
  <c r="G7" i="1" l="1"/>
  <c r="D7" i="1"/>
  <c r="C7" i="1"/>
  <c r="B7" i="1"/>
  <c r="G3" i="1"/>
  <c r="G12" i="1"/>
  <c r="B12" i="1"/>
  <c r="D12" i="1"/>
  <c r="E12" i="1"/>
  <c r="F12" i="1"/>
  <c r="H6" i="2" l="1"/>
  <c r="H3" i="2"/>
  <c r="G6" i="1"/>
</calcChain>
</file>

<file path=xl/sharedStrings.xml><?xml version="1.0" encoding="utf-8"?>
<sst xmlns="http://schemas.openxmlformats.org/spreadsheetml/2006/main" count="74" uniqueCount="58">
  <si>
    <t>ASL</t>
  </si>
  <si>
    <t>2019-1247C</t>
  </si>
  <si>
    <t>2018-767C</t>
  </si>
  <si>
    <t>2017-0130CM</t>
  </si>
  <si>
    <t>2016-169C
2016-569C</t>
  </si>
  <si>
    <t>2015-193C
2015-848C</t>
  </si>
  <si>
    <t>TOTAL (TTC)</t>
  </si>
  <si>
    <t>AUTRES FACTURES 
(REPARATIONS)</t>
  </si>
  <si>
    <t>03/05/2019 (extincteurs)</t>
  </si>
  <si>
    <t>26/04/2019 (extincteurs)</t>
  </si>
  <si>
    <t>10/04/2019 (blocs + extincteurs)</t>
  </si>
  <si>
    <t>2019-1391C</t>
  </si>
  <si>
    <t>2018-909C</t>
  </si>
  <si>
    <t>2017-445C</t>
  </si>
  <si>
    <t>FACTURES 
CONTRATS ENTRETIEN (VMC, DESENFUMAGE, BAES)</t>
  </si>
  <si>
    <t>COPRO (Bâtiment C)</t>
  </si>
  <si>
    <t>08/2019 (moteur VMC)</t>
  </si>
  <si>
    <t>06/2019 (2 manchettes souples VMC)</t>
  </si>
  <si>
    <t>CHAUFFAGE (ASL)</t>
  </si>
  <si>
    <t>2015-192C
2015-849C</t>
  </si>
  <si>
    <t>2016-170C
2016-568C</t>
  </si>
  <si>
    <t>2017-134C
2017-425C</t>
  </si>
  <si>
    <t>AUTRES</t>
  </si>
  <si>
    <t>AUTRES (réparation)</t>
  </si>
  <si>
    <t>2018-88C
2018-400C</t>
  </si>
  <si>
    <t>2019-68C
2019-389C</t>
  </si>
  <si>
    <t>TOTAL GLOBAL</t>
  </si>
  <si>
    <t xml:space="preserve">107,99€ POMPES
251,01€ SECURITE INCENDIE
</t>
  </si>
  <si>
    <t>107,99 POMPES
112,03 POMPES
277,04 POMPES
255,01 SECURITE INCENDIE
264,53 SECURITE INCENDIE
654,18 SECURITE INCENDIE</t>
  </si>
  <si>
    <t>204,60 DISCONNECTEUR
199,10 BAES
EXTINCTEURS 86,40
199,10 BAES
204,60 DISCONNECTEUR</t>
  </si>
  <si>
    <t>FACTURES SADEMAT / HERNES PROTECT - CONTRATS ENTRETIEN (BAES, POMPES, DISCONNECTEURS, EXTINCTEURS)</t>
  </si>
  <si>
    <t>ETAT DES DEPENSES ASL</t>
  </si>
  <si>
    <t>Factures payées</t>
  </si>
  <si>
    <t>AUTRES (réparations)</t>
  </si>
  <si>
    <t>TOTAL FACTURES (TTC)</t>
  </si>
  <si>
    <t>TOTAL AUTRES (TTC)</t>
  </si>
  <si>
    <t>TOTAL GENERAL (TTC)</t>
  </si>
  <si>
    <r>
      <rPr>
        <sz val="11"/>
        <color rgb="FFFF0000"/>
        <rFont val="Calibri"/>
        <family val="2"/>
        <scheme val="minor"/>
      </rPr>
      <t>694,70 REFACTUR.2017 (déjà payée)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706,50 REFACTUR.2018
722,05 REFACTUR.2019</t>
    </r>
  </si>
  <si>
    <t>on a trop payé!!</t>
  </si>
  <si>
    <t>922,20
922,20</t>
  </si>
  <si>
    <t>897,95
897,95</t>
  </si>
  <si>
    <t xml:space="preserve">Factures payées </t>
  </si>
  <si>
    <t>Vérif facturation 5 extincteurs uniquement</t>
  </si>
  <si>
    <t>ETAT DES DEPENSES - COPRO</t>
  </si>
  <si>
    <t>Autres (réparations)</t>
  </si>
  <si>
    <t xml:space="preserve">TOTAL GLOBAL </t>
  </si>
  <si>
    <t>258,50 DESENFUMAGE / BAES
220,00 VMC</t>
  </si>
  <si>
    <t>128,70 (Courroie VMC)</t>
  </si>
  <si>
    <t>261,74 DESENFUMAGE / BAES
222,74 VMC</t>
  </si>
  <si>
    <t>229,05 (Remplacement manchettes)</t>
  </si>
  <si>
    <t>68,72 + 200,40 DESENFUMAGE / BAES
229,05 VMC</t>
  </si>
  <si>
    <t>manquantes factures / paiement et on a trop payé !</t>
  </si>
  <si>
    <t>problème!</t>
  </si>
  <si>
    <t>876,66
876,66
866,35</t>
  </si>
  <si>
    <t>FACTURES 
CHAUFFAGE réelles</t>
  </si>
  <si>
    <r>
      <t xml:space="preserve">866,35
931,22
</t>
    </r>
    <r>
      <rPr>
        <sz val="11"/>
        <color rgb="FFFF0000"/>
        <rFont val="Calibri"/>
        <family val="2"/>
        <scheme val="minor"/>
      </rPr>
      <t>376,56 (pas du chauffage =&gt; maintenance BAES ASL)</t>
    </r>
  </si>
  <si>
    <t>? Manque 1 paiement de 931,22</t>
  </si>
  <si>
    <t>900
manque 1 paiement de 900 + regul fin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</si>
</sst>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;[Red]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2" borderId="2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0" fillId="2" borderId="21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/>
    <xf numFmtId="0" fontId="1" fillId="4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7" fillId="3" borderId="8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164" fontId="5" fillId="3" borderId="29" xfId="0" applyNumberFormat="1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164" fontId="5" fillId="4" borderId="28" xfId="0" applyNumberFormat="1" applyFont="1" applyFill="1" applyBorder="1" applyAlignment="1">
      <alignment horizontal="center"/>
    </xf>
    <xf numFmtId="164" fontId="5" fillId="4" borderId="29" xfId="0" applyNumberFormat="1" applyFont="1" applyFill="1" applyBorder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164" fontId="5" fillId="5" borderId="21" xfId="0" applyNumberFormat="1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/>
    </xf>
    <xf numFmtId="0" fontId="4" fillId="0" borderId="0" xfId="0" applyFont="1"/>
    <xf numFmtId="0" fontId="7" fillId="2" borderId="23" xfId="0" applyFont="1" applyFill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center" vertical="center" wrapText="1"/>
    </xf>
    <xf numFmtId="164" fontId="5" fillId="2" borderId="23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32" xfId="0" applyFont="1" applyBorder="1" applyAlignment="1">
      <alignment horizontal="center" vertical="center" wrapText="1"/>
    </xf>
    <xf numFmtId="164" fontId="0" fillId="5" borderId="21" xfId="0" applyNumberFormat="1" applyFill="1" applyBorder="1" applyAlignment="1">
      <alignment horizontal="center"/>
    </xf>
    <xf numFmtId="0" fontId="0" fillId="5" borderId="21" xfId="0" applyFont="1" applyFill="1" applyBorder="1" applyAlignment="1">
      <alignment horizontal="center" vertical="center"/>
    </xf>
    <xf numFmtId="0" fontId="1" fillId="0" borderId="20" xfId="0" applyFont="1" applyBorder="1"/>
    <xf numFmtId="0" fontId="1" fillId="0" borderId="0" xfId="0" applyFont="1"/>
    <xf numFmtId="0" fontId="1" fillId="0" borderId="34" xfId="0" applyFont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 wrapText="1"/>
    </xf>
    <xf numFmtId="8" fontId="0" fillId="5" borderId="21" xfId="0" applyNumberFormat="1" applyFont="1" applyFill="1" applyBorder="1" applyAlignment="1">
      <alignment horizontal="center" vertical="center"/>
    </xf>
    <xf numFmtId="164" fontId="1" fillId="5" borderId="22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0" fontId="7" fillId="2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7" fillId="2" borderId="20" xfId="0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wrapText="1"/>
    </xf>
    <xf numFmtId="0" fontId="7" fillId="2" borderId="35" xfId="0" applyFont="1" applyFill="1" applyBorder="1" applyAlignment="1">
      <alignment horizontal="center" vertical="center" wrapText="1"/>
    </xf>
    <xf numFmtId="164" fontId="5" fillId="0" borderId="36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0" fontId="5" fillId="2" borderId="35" xfId="0" applyFont="1" applyFill="1" applyBorder="1" applyAlignment="1">
      <alignment horizontal="center" wrapText="1"/>
    </xf>
    <xf numFmtId="0" fontId="5" fillId="0" borderId="34" xfId="0" applyFont="1" applyBorder="1" applyAlignment="1">
      <alignment horizontal="center"/>
    </xf>
    <xf numFmtId="164" fontId="5" fillId="0" borderId="32" xfId="0" applyNumberFormat="1" applyFont="1" applyBorder="1" applyAlignment="1">
      <alignment horizontal="center"/>
    </xf>
    <xf numFmtId="164" fontId="5" fillId="3" borderId="32" xfId="0" applyNumberFormat="1" applyFont="1" applyFill="1" applyBorder="1" applyAlignment="1">
      <alignment horizontal="center"/>
    </xf>
    <xf numFmtId="164" fontId="5" fillId="3" borderId="40" xfId="0" applyNumberFormat="1" applyFont="1" applyFill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7" fillId="2" borderId="23" xfId="0" applyFont="1" applyFill="1" applyBorder="1" applyAlignment="1">
      <alignment horizontal="center" wrapText="1"/>
    </xf>
    <xf numFmtId="0" fontId="5" fillId="0" borderId="31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164" fontId="5" fillId="6" borderId="39" xfId="0" applyNumberFormat="1" applyFont="1" applyFill="1" applyBorder="1" applyAlignment="1">
      <alignment horizontal="center"/>
    </xf>
    <xf numFmtId="0" fontId="5" fillId="6" borderId="39" xfId="0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0" borderId="18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7" fillId="6" borderId="39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4" fontId="0" fillId="7" borderId="6" xfId="0" applyNumberFormat="1" applyFont="1" applyFill="1" applyBorder="1" applyAlignment="1">
      <alignment horizontal="center" wrapText="1"/>
    </xf>
    <xf numFmtId="164" fontId="0" fillId="7" borderId="7" xfId="0" applyNumberFormat="1" applyFont="1" applyFill="1" applyBorder="1" applyAlignment="1">
      <alignment horizontal="center"/>
    </xf>
    <xf numFmtId="164" fontId="4" fillId="2" borderId="21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164" fontId="4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10</xdr:row>
      <xdr:rowOff>57150</xdr:rowOff>
    </xdr:from>
    <xdr:to>
      <xdr:col>6</xdr:col>
      <xdr:colOff>901700</xdr:colOff>
      <xdr:row>12</xdr:row>
      <xdr:rowOff>50143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BE58C28-A6C1-4991-BF9A-9C54A940C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8400" y="2825750"/>
          <a:ext cx="3492500" cy="36129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12</xdr:row>
      <xdr:rowOff>82550</xdr:rowOff>
    </xdr:from>
    <xdr:to>
      <xdr:col>5</xdr:col>
      <xdr:colOff>914401</xdr:colOff>
      <xdr:row>14</xdr:row>
      <xdr:rowOff>68453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41CEB6C-8E8F-4341-93A7-6775E9984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2051" y="3219450"/>
          <a:ext cx="3479800" cy="354203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14</xdr:row>
      <xdr:rowOff>120650</xdr:rowOff>
    </xdr:from>
    <xdr:to>
      <xdr:col>4</xdr:col>
      <xdr:colOff>895350</xdr:colOff>
      <xdr:row>15</xdr:row>
      <xdr:rowOff>180171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80CD32B-3096-41EE-8FF6-3FB7B129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6650" y="3625850"/>
          <a:ext cx="3454400" cy="24367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16</xdr:row>
      <xdr:rowOff>57150</xdr:rowOff>
    </xdr:from>
    <xdr:to>
      <xdr:col>3</xdr:col>
      <xdr:colOff>933450</xdr:colOff>
      <xdr:row>17</xdr:row>
      <xdr:rowOff>134077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D2FD4D1-25B2-43C9-A86B-235E37A2F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" y="3930650"/>
          <a:ext cx="3505200" cy="2610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12</xdr:row>
      <xdr:rowOff>88901</xdr:rowOff>
    </xdr:from>
    <xdr:to>
      <xdr:col>6</xdr:col>
      <xdr:colOff>1088567</xdr:colOff>
      <xdr:row>16</xdr:row>
      <xdr:rowOff>146050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8090BE-0C2A-4684-BB72-D34939201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5700" y="3987801"/>
          <a:ext cx="3374567" cy="793749"/>
        </a:xfrm>
        <a:prstGeom prst="rect">
          <a:avLst/>
        </a:prstGeom>
      </xdr:spPr>
    </xdr:pic>
    <xdr:clientData/>
  </xdr:twoCellAnchor>
  <xdr:twoCellAnchor editAs="oneCell">
    <xdr:from>
      <xdr:col>3</xdr:col>
      <xdr:colOff>53820</xdr:colOff>
      <xdr:row>17</xdr:row>
      <xdr:rowOff>69850</xdr:rowOff>
    </xdr:from>
    <xdr:to>
      <xdr:col>5</xdr:col>
      <xdr:colOff>1096719</xdr:colOff>
      <xdr:row>20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ADEC5E-F4F3-4519-8CBB-9A0B982EE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370" y="4889500"/>
          <a:ext cx="3366999" cy="577850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21</xdr:row>
      <xdr:rowOff>38100</xdr:rowOff>
    </xdr:from>
    <xdr:to>
      <xdr:col>5</xdr:col>
      <xdr:colOff>1104900</xdr:colOff>
      <xdr:row>22</xdr:row>
      <xdr:rowOff>52704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F66858C-0B10-45C7-AD4F-233F0E2EE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5594350"/>
          <a:ext cx="3346450" cy="19875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23</xdr:row>
      <xdr:rowOff>31750</xdr:rowOff>
    </xdr:from>
    <xdr:to>
      <xdr:col>5</xdr:col>
      <xdr:colOff>50800</xdr:colOff>
      <xdr:row>25</xdr:row>
      <xdr:rowOff>101998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6B535D8-DBC3-4570-91E4-B1EB3C007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0" y="6000750"/>
          <a:ext cx="3498850" cy="43854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26</xdr:row>
      <xdr:rowOff>38100</xdr:rowOff>
    </xdr:from>
    <xdr:to>
      <xdr:col>4</xdr:col>
      <xdr:colOff>6351</xdr:colOff>
      <xdr:row>26</xdr:row>
      <xdr:rowOff>137838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A16103D-D54F-4037-9742-6D651F46C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65351" y="6559550"/>
          <a:ext cx="3467100" cy="99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12</xdr:row>
      <xdr:rowOff>165101</xdr:rowOff>
    </xdr:from>
    <xdr:to>
      <xdr:col>7</xdr:col>
      <xdr:colOff>514351</xdr:colOff>
      <xdr:row>13</xdr:row>
      <xdr:rowOff>146051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2FE373-23FB-443A-B6A0-F4EEE5B17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0" y="3213101"/>
          <a:ext cx="4610101" cy="165100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698500</xdr:colOff>
      <xdr:row>14</xdr:row>
      <xdr:rowOff>25400</xdr:rowOff>
    </xdr:from>
    <xdr:to>
      <xdr:col>7</xdr:col>
      <xdr:colOff>1235757</xdr:colOff>
      <xdr:row>16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77FCC9-6378-436C-9A24-A818301B7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4750" y="3441700"/>
          <a:ext cx="465205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16</xdr:row>
      <xdr:rowOff>152400</xdr:rowOff>
    </xdr:from>
    <xdr:to>
      <xdr:col>6</xdr:col>
      <xdr:colOff>1225551</xdr:colOff>
      <xdr:row>17</xdr:row>
      <xdr:rowOff>166809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7F8FD33-8631-4CD4-9BA8-597BDBD05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2451" y="3937000"/>
          <a:ext cx="5302250" cy="19855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1225550</xdr:colOff>
      <xdr:row>19</xdr:row>
      <xdr:rowOff>15007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6A2E47C-1C02-4877-836D-E1D9C9B6D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24350" y="4152900"/>
          <a:ext cx="5340350" cy="19915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</xdr:row>
      <xdr:rowOff>6350</xdr:rowOff>
    </xdr:from>
    <xdr:to>
      <xdr:col>5</xdr:col>
      <xdr:colOff>742951</xdr:colOff>
      <xdr:row>20</xdr:row>
      <xdr:rowOff>155836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55AAA37D-BE4C-497E-A67A-1289567D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2451" y="4343400"/>
          <a:ext cx="4857750" cy="3336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5</xdr:col>
      <xdr:colOff>711200</xdr:colOff>
      <xdr:row>21</xdr:row>
      <xdr:rowOff>157369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B9221B0-B975-4040-BDEF-EC78BD219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92450" y="4705350"/>
          <a:ext cx="4826000" cy="15736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22</xdr:row>
      <xdr:rowOff>1</xdr:rowOff>
    </xdr:from>
    <xdr:to>
      <xdr:col>5</xdr:col>
      <xdr:colOff>730250</xdr:colOff>
      <xdr:row>22</xdr:row>
      <xdr:rowOff>174961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642794F6-CF18-49D3-9891-42662DEC6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2451" y="4889501"/>
          <a:ext cx="4845049" cy="174960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1778000</xdr:colOff>
      <xdr:row>23</xdr:row>
      <xdr:rowOff>12701</xdr:rowOff>
    </xdr:from>
    <xdr:to>
      <xdr:col>4</xdr:col>
      <xdr:colOff>69850</xdr:colOff>
      <xdr:row>23</xdr:row>
      <xdr:rowOff>150319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D59E2034-8F0E-48C3-85C4-F07426C06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8000" y="5086351"/>
          <a:ext cx="4197350" cy="137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F101-D1CD-492F-B5F3-51B0DB81939A}">
  <dimension ref="A1:I11"/>
  <sheetViews>
    <sheetView topLeftCell="A2" zoomScaleNormal="100" workbookViewId="0">
      <selection activeCell="G10" sqref="G10"/>
    </sheetView>
  </sheetViews>
  <sheetFormatPr baseColWidth="10" defaultRowHeight="14.5" x14ac:dyDescent="0.35"/>
  <cols>
    <col min="1" max="1" width="20.6328125" customWidth="1"/>
    <col min="2" max="7" width="18.6328125" customWidth="1"/>
    <col min="8" max="8" width="18.6328125" style="1" customWidth="1"/>
  </cols>
  <sheetData>
    <row r="1" spans="1:9" ht="29.5" customHeight="1" thickBot="1" x14ac:dyDescent="0.65">
      <c r="A1" s="107" t="s">
        <v>18</v>
      </c>
      <c r="B1" s="108"/>
      <c r="C1" s="109"/>
      <c r="D1" s="109"/>
      <c r="E1" s="109"/>
      <c r="F1" s="109"/>
      <c r="G1" s="110"/>
      <c r="H1" s="113" t="s">
        <v>26</v>
      </c>
    </row>
    <row r="2" spans="1:9" ht="29.5" thickBot="1" x14ac:dyDescent="0.4">
      <c r="A2" s="111" t="s">
        <v>54</v>
      </c>
      <c r="B2" s="46">
        <v>2020</v>
      </c>
      <c r="C2" s="46" t="s">
        <v>25</v>
      </c>
      <c r="D2" s="23" t="s">
        <v>24</v>
      </c>
      <c r="E2" s="23" t="s">
        <v>21</v>
      </c>
      <c r="F2" s="23" t="s">
        <v>20</v>
      </c>
      <c r="G2" s="24" t="s">
        <v>19</v>
      </c>
      <c r="H2" s="114"/>
    </row>
    <row r="3" spans="1:9" x14ac:dyDescent="0.35">
      <c r="A3" s="112"/>
      <c r="B3" s="47">
        <v>922.2</v>
      </c>
      <c r="C3" s="47">
        <v>897.95</v>
      </c>
      <c r="D3" s="26">
        <v>876.66</v>
      </c>
      <c r="E3" s="26">
        <v>866.35</v>
      </c>
      <c r="F3" s="26">
        <v>931.22</v>
      </c>
      <c r="G3" s="27">
        <v>900</v>
      </c>
      <c r="H3" s="114"/>
    </row>
    <row r="4" spans="1:9" ht="15" thickBot="1" x14ac:dyDescent="0.4">
      <c r="A4" s="112"/>
      <c r="B4" s="49">
        <v>922.2</v>
      </c>
      <c r="C4" s="50">
        <v>897.95</v>
      </c>
      <c r="D4" s="40">
        <v>876.66</v>
      </c>
      <c r="E4" s="40">
        <v>866.35</v>
      </c>
      <c r="F4" s="40">
        <v>931.22</v>
      </c>
      <c r="G4" s="51">
        <v>900</v>
      </c>
      <c r="H4" s="114"/>
    </row>
    <row r="5" spans="1:9" ht="15" thickBot="1" x14ac:dyDescent="0.4">
      <c r="A5" s="52" t="s">
        <v>23</v>
      </c>
      <c r="B5" s="53"/>
      <c r="C5" s="53"/>
      <c r="D5" s="106">
        <v>176</v>
      </c>
      <c r="E5" s="54"/>
      <c r="F5" s="54"/>
      <c r="G5" s="55"/>
      <c r="H5" s="114"/>
    </row>
    <row r="6" spans="1:9" ht="15" thickBot="1" x14ac:dyDescent="0.4">
      <c r="A6" s="8" t="s">
        <v>6</v>
      </c>
      <c r="B6" s="48">
        <f>SUM(B3:B5)</f>
        <v>1844.4</v>
      </c>
      <c r="C6" s="48">
        <f t="shared" ref="C6:G6" si="0">SUM(C3:C5)</f>
        <v>1795.9</v>
      </c>
      <c r="D6" s="48">
        <f t="shared" si="0"/>
        <v>1929.32</v>
      </c>
      <c r="E6" s="48">
        <f t="shared" si="0"/>
        <v>1732.7</v>
      </c>
      <c r="F6" s="48">
        <f t="shared" si="0"/>
        <v>1862.44</v>
      </c>
      <c r="G6" s="48">
        <f t="shared" si="0"/>
        <v>1800</v>
      </c>
      <c r="H6" s="4">
        <f>SUM(B6:G6)</f>
        <v>10964.76</v>
      </c>
    </row>
    <row r="7" spans="1:9" s="16" customFormat="1" ht="15" thickBot="1" x14ac:dyDescent="0.4">
      <c r="A7" s="56"/>
      <c r="B7" s="15"/>
      <c r="C7" s="15"/>
      <c r="D7" s="15"/>
      <c r="E7" s="15"/>
      <c r="F7" s="15"/>
      <c r="G7" s="15"/>
      <c r="H7" s="15"/>
    </row>
    <row r="8" spans="1:9" s="61" customFormat="1" ht="15" thickBot="1" x14ac:dyDescent="0.4">
      <c r="A8" s="60" t="s">
        <v>31</v>
      </c>
      <c r="B8" s="64">
        <v>2020</v>
      </c>
      <c r="C8" s="64">
        <v>2019</v>
      </c>
      <c r="D8" s="64">
        <v>2018</v>
      </c>
      <c r="E8" s="64">
        <v>2017</v>
      </c>
      <c r="F8" s="64">
        <v>2016</v>
      </c>
      <c r="G8" s="64">
        <v>2015</v>
      </c>
      <c r="H8" s="115" t="s">
        <v>26</v>
      </c>
    </row>
    <row r="9" spans="1:9" ht="87.5" thickBot="1" x14ac:dyDescent="0.4">
      <c r="A9" s="62" t="s">
        <v>41</v>
      </c>
      <c r="B9" s="57" t="s">
        <v>39</v>
      </c>
      <c r="C9" s="57" t="s">
        <v>40</v>
      </c>
      <c r="D9" s="57" t="s">
        <v>53</v>
      </c>
      <c r="E9" s="57" t="s">
        <v>55</v>
      </c>
      <c r="F9" s="65" t="s">
        <v>56</v>
      </c>
      <c r="G9" s="130" t="s">
        <v>57</v>
      </c>
      <c r="H9" s="116"/>
    </row>
    <row r="10" spans="1:9" ht="15" thickBot="1" x14ac:dyDescent="0.4">
      <c r="A10" s="63" t="s">
        <v>6</v>
      </c>
      <c r="B10" s="58">
        <v>1844.4</v>
      </c>
      <c r="C10" s="58">
        <v>1795.9</v>
      </c>
      <c r="D10" s="59">
        <f>876.66+876.66+866.35</f>
        <v>2619.67</v>
      </c>
      <c r="E10" s="58">
        <f>866.35+931.22+376.56</f>
        <v>2174.13</v>
      </c>
      <c r="F10" s="66"/>
      <c r="G10" s="66">
        <v>900</v>
      </c>
      <c r="H10" s="67">
        <f>SUM(B10:G10)</f>
        <v>9334.1</v>
      </c>
      <c r="I10" s="45" t="s">
        <v>52</v>
      </c>
    </row>
    <row r="11" spans="1:9" x14ac:dyDescent="0.35">
      <c r="I11" s="68"/>
    </row>
  </sheetData>
  <mergeCells count="4">
    <mergeCell ref="A1:G1"/>
    <mergeCell ref="A2:A4"/>
    <mergeCell ref="H1:H5"/>
    <mergeCell ref="H8:H9"/>
  </mergeCells>
  <pageMargins left="0.7" right="0.7" top="0.75" bottom="0.75" header="0.3" footer="0.3"/>
  <pageSetup paperSize="9" scale="93" orientation="portrait" r:id="rId1"/>
  <headerFooter>
    <oddFooter>&amp;R&amp;1#&amp;"Arial"&amp;10&amp;K000000Confidential 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CF15-5CBC-4C4F-B858-8557F41CD877}">
  <dimension ref="A1:H14"/>
  <sheetViews>
    <sheetView tabSelected="1" topLeftCell="A4" zoomScaleNormal="100" workbookViewId="0">
      <selection activeCell="I3" sqref="I3"/>
    </sheetView>
  </sheetViews>
  <sheetFormatPr baseColWidth="10" defaultRowHeight="14.5" x14ac:dyDescent="0.35"/>
  <cols>
    <col min="1" max="1" width="30.6328125" style="1" customWidth="1"/>
    <col min="2" max="6" width="16.6328125" style="1" customWidth="1"/>
    <col min="7" max="7" width="16.6328125" customWidth="1"/>
  </cols>
  <sheetData>
    <row r="1" spans="1:8" ht="29.5" customHeight="1" thickBot="1" x14ac:dyDescent="0.65">
      <c r="A1" s="117" t="s">
        <v>0</v>
      </c>
      <c r="B1" s="118"/>
      <c r="C1" s="118"/>
      <c r="D1" s="118"/>
      <c r="E1" s="118"/>
      <c r="F1" s="119"/>
      <c r="G1" s="113" t="s">
        <v>26</v>
      </c>
    </row>
    <row r="2" spans="1:8" ht="50" customHeight="1" thickBot="1" x14ac:dyDescent="0.4">
      <c r="A2" s="21" t="s">
        <v>30</v>
      </c>
      <c r="B2" s="22" t="s">
        <v>1</v>
      </c>
      <c r="C2" s="22" t="s">
        <v>2</v>
      </c>
      <c r="D2" s="22" t="s">
        <v>3</v>
      </c>
      <c r="E2" s="23" t="s">
        <v>4</v>
      </c>
      <c r="F2" s="24" t="s">
        <v>5</v>
      </c>
      <c r="G2" s="120"/>
    </row>
    <row r="3" spans="1:8" ht="15" thickBot="1" x14ac:dyDescent="0.4">
      <c r="A3" s="25" t="s">
        <v>34</v>
      </c>
      <c r="B3" s="26">
        <v>722.05</v>
      </c>
      <c r="C3" s="26">
        <v>706.5</v>
      </c>
      <c r="D3" s="26">
        <v>694.7</v>
      </c>
      <c r="E3" s="26">
        <v>753.12</v>
      </c>
      <c r="F3" s="27">
        <v>726</v>
      </c>
      <c r="G3" s="28">
        <f>SUM(B3:F3)</f>
        <v>3602.37</v>
      </c>
    </row>
    <row r="4" spans="1:8" ht="2" customHeight="1" thickBot="1" x14ac:dyDescent="0.4">
      <c r="A4" s="5"/>
      <c r="B4" s="2"/>
      <c r="C4" s="2"/>
      <c r="D4" s="2"/>
      <c r="E4" s="2"/>
      <c r="F4" s="3"/>
      <c r="G4" s="17"/>
    </row>
    <row r="5" spans="1:8" ht="35" customHeight="1" thickBot="1" x14ac:dyDescent="0.4">
      <c r="A5" s="6" t="s">
        <v>7</v>
      </c>
      <c r="B5" s="7" t="s">
        <v>8</v>
      </c>
      <c r="C5" s="7" t="s">
        <v>10</v>
      </c>
      <c r="D5" s="7" t="s">
        <v>9</v>
      </c>
      <c r="E5" s="9"/>
      <c r="F5" s="10"/>
      <c r="G5" s="29" t="s">
        <v>22</v>
      </c>
    </row>
    <row r="6" spans="1:8" ht="15" thickBot="1" x14ac:dyDescent="0.4">
      <c r="A6" s="30" t="s">
        <v>35</v>
      </c>
      <c r="B6" s="31">
        <v>290.16000000000003</v>
      </c>
      <c r="C6" s="82">
        <v>430.21</v>
      </c>
      <c r="D6" s="31">
        <v>313.17</v>
      </c>
      <c r="E6" s="32"/>
      <c r="F6" s="33"/>
      <c r="G6" s="28">
        <f>SUM(B6:F6)</f>
        <v>1033.54</v>
      </c>
      <c r="H6" s="45" t="s">
        <v>42</v>
      </c>
    </row>
    <row r="7" spans="1:8" ht="15" thickBot="1" x14ac:dyDescent="0.4">
      <c r="A7" s="34" t="s">
        <v>36</v>
      </c>
      <c r="B7" s="35">
        <f>722.05+290.16</f>
        <v>1012.21</v>
      </c>
      <c r="C7" s="35">
        <f>706.5+430.21</f>
        <v>1136.71</v>
      </c>
      <c r="D7" s="35">
        <f>674.7+313.17</f>
        <v>987.87000000000012</v>
      </c>
      <c r="E7" s="35">
        <v>753.12</v>
      </c>
      <c r="F7" s="36">
        <v>726</v>
      </c>
      <c r="G7" s="37">
        <f>SUM(B7:F7)</f>
        <v>4615.91</v>
      </c>
    </row>
    <row r="8" spans="1:8" s="16" customFormat="1" ht="10" customHeight="1" thickBot="1" x14ac:dyDescent="0.4">
      <c r="A8" s="14"/>
      <c r="B8" s="13"/>
      <c r="C8" s="13"/>
      <c r="D8" s="13"/>
      <c r="E8" s="13"/>
      <c r="F8" s="13"/>
      <c r="G8" s="15"/>
    </row>
    <row r="9" spans="1:8" ht="15" thickBot="1" x14ac:dyDescent="0.4">
      <c r="A9" s="18" t="s">
        <v>31</v>
      </c>
      <c r="B9" s="19">
        <v>2019</v>
      </c>
      <c r="C9" s="20">
        <v>2018</v>
      </c>
      <c r="D9" s="20">
        <v>2017</v>
      </c>
      <c r="E9" s="20">
        <v>2016</v>
      </c>
      <c r="F9" s="20">
        <v>2015</v>
      </c>
      <c r="G9" s="115" t="s">
        <v>26</v>
      </c>
    </row>
    <row r="10" spans="1:8" ht="130.5" x14ac:dyDescent="0.35">
      <c r="A10" s="38" t="s">
        <v>32</v>
      </c>
      <c r="B10" s="11" t="s">
        <v>37</v>
      </c>
      <c r="C10" s="12"/>
      <c r="D10" s="11" t="s">
        <v>29</v>
      </c>
      <c r="E10" s="11" t="s">
        <v>28</v>
      </c>
      <c r="F10" s="11" t="s">
        <v>27</v>
      </c>
      <c r="G10" s="121"/>
    </row>
    <row r="11" spans="1:8" ht="15" thickBot="1" x14ac:dyDescent="0.4">
      <c r="A11" s="39" t="s">
        <v>33</v>
      </c>
      <c r="B11" s="40">
        <v>290.16000000000003</v>
      </c>
      <c r="C11" s="40"/>
      <c r="D11" s="40"/>
      <c r="E11" s="40"/>
      <c r="F11" s="40"/>
      <c r="G11" s="44"/>
    </row>
    <row r="12" spans="1:8" ht="15" thickBot="1" x14ac:dyDescent="0.4">
      <c r="A12" s="41" t="s">
        <v>6</v>
      </c>
      <c r="B12" s="42">
        <f>694.7+706.5+722.05+290.16</f>
        <v>2413.41</v>
      </c>
      <c r="C12" s="42"/>
      <c r="D12" s="42">
        <f>204.6+86.4+199.1+204.6</f>
        <v>694.7</v>
      </c>
      <c r="E12" s="42">
        <f>107.99+112.03+277.04+255.01+264.53+654.18</f>
        <v>1670.7799999999997</v>
      </c>
      <c r="F12" s="42">
        <f>107.99+251.01</f>
        <v>359</v>
      </c>
      <c r="G12" s="43">
        <f>SUM(B12:F12)</f>
        <v>5137.8899999999994</v>
      </c>
      <c r="H12" s="45" t="s">
        <v>38</v>
      </c>
    </row>
    <row r="13" spans="1:8" x14ac:dyDescent="0.35">
      <c r="G13" s="1"/>
      <c r="H13" s="68">
        <f>G12-G7</f>
        <v>521.97999999999956</v>
      </c>
    </row>
    <row r="14" spans="1:8" x14ac:dyDescent="0.35">
      <c r="A14"/>
    </row>
  </sheetData>
  <mergeCells count="3">
    <mergeCell ref="A1:F1"/>
    <mergeCell ref="G1:G2"/>
    <mergeCell ref="G9:G10"/>
  </mergeCells>
  <pageMargins left="0.7" right="0.7" top="0.75" bottom="0.75" header="0.3" footer="0.3"/>
  <pageSetup paperSize="9" scale="88" orientation="portrait" r:id="rId1"/>
  <headerFooter>
    <oddFooter>&amp;R&amp;"Calibri"&amp;11&amp;K000000_x000D_&amp;1#&amp;"Arial"&amp;10&amp;K000000Confidential 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3527-84EF-47F0-9FA2-316618BA5591}">
  <dimension ref="A1:I13"/>
  <sheetViews>
    <sheetView topLeftCell="B5" zoomScaleNormal="100" workbookViewId="0">
      <selection activeCell="I12" sqref="I12:I13"/>
    </sheetView>
  </sheetViews>
  <sheetFormatPr baseColWidth="10" defaultRowHeight="14.5" x14ac:dyDescent="0.35"/>
  <cols>
    <col min="1" max="1" width="25.6328125" customWidth="1"/>
    <col min="2" max="8" width="19.6328125" customWidth="1"/>
  </cols>
  <sheetData>
    <row r="1" spans="1:9" ht="29.5" customHeight="1" thickBot="1" x14ac:dyDescent="0.65">
      <c r="A1" s="122" t="s">
        <v>15</v>
      </c>
      <c r="B1" s="123"/>
      <c r="C1" s="124"/>
      <c r="D1" s="124"/>
      <c r="E1" s="124"/>
      <c r="F1" s="124"/>
      <c r="G1" s="125"/>
      <c r="H1" s="126" t="s">
        <v>26</v>
      </c>
    </row>
    <row r="2" spans="1:9" ht="50" customHeight="1" thickBot="1" x14ac:dyDescent="0.4">
      <c r="A2" s="69" t="s">
        <v>14</v>
      </c>
      <c r="B2" s="46">
        <v>2020</v>
      </c>
      <c r="C2" s="22" t="s">
        <v>11</v>
      </c>
      <c r="D2" s="22" t="s">
        <v>12</v>
      </c>
      <c r="E2" s="22" t="s">
        <v>13</v>
      </c>
      <c r="F2" s="23" t="s">
        <v>4</v>
      </c>
      <c r="G2" s="74" t="s">
        <v>5</v>
      </c>
      <c r="H2" s="127"/>
    </row>
    <row r="3" spans="1:9" x14ac:dyDescent="0.35">
      <c r="A3" s="25" t="s">
        <v>6</v>
      </c>
      <c r="B3" s="84"/>
      <c r="C3" s="26">
        <v>498.17</v>
      </c>
      <c r="D3" s="26">
        <v>484.48</v>
      </c>
      <c r="E3" s="26">
        <v>478.5</v>
      </c>
      <c r="F3" s="26"/>
      <c r="G3" s="75"/>
      <c r="H3" s="91">
        <f>SUM(C3:G3)</f>
        <v>1461.15</v>
      </c>
    </row>
    <row r="4" spans="1:9" ht="2" customHeight="1" thickBot="1" x14ac:dyDescent="0.4">
      <c r="A4" s="70"/>
      <c r="B4" s="85"/>
      <c r="C4" s="40"/>
      <c r="D4" s="40"/>
      <c r="E4" s="40"/>
      <c r="F4" s="40"/>
      <c r="G4" s="76"/>
      <c r="H4" s="92"/>
    </row>
    <row r="5" spans="1:9" ht="40" customHeight="1" thickBot="1" x14ac:dyDescent="0.4">
      <c r="A5" s="71" t="s">
        <v>7</v>
      </c>
      <c r="B5" s="86"/>
      <c r="C5" s="72" t="s">
        <v>16</v>
      </c>
      <c r="D5" s="72" t="s">
        <v>17</v>
      </c>
      <c r="E5" s="72"/>
      <c r="F5" s="73"/>
      <c r="G5" s="77"/>
      <c r="H5" s="102" t="s">
        <v>22</v>
      </c>
    </row>
    <row r="6" spans="1:9" ht="15" thickBot="1" x14ac:dyDescent="0.4">
      <c r="A6" s="78" t="s">
        <v>6</v>
      </c>
      <c r="B6" s="87"/>
      <c r="C6" s="79">
        <v>128.69999999999999</v>
      </c>
      <c r="D6" s="79">
        <v>257.39999999999998</v>
      </c>
      <c r="E6" s="79"/>
      <c r="F6" s="80"/>
      <c r="G6" s="81"/>
      <c r="H6" s="93">
        <f>SUM(C6:G6)</f>
        <v>386.09999999999997</v>
      </c>
    </row>
    <row r="7" spans="1:9" ht="15" thickBot="1" x14ac:dyDescent="0.4">
      <c r="A7" s="95" t="s">
        <v>36</v>
      </c>
      <c r="B7" s="96"/>
      <c r="C7" s="97">
        <f>498.17+128.7</f>
        <v>626.87</v>
      </c>
      <c r="D7" s="97">
        <f>484.48+257.4</f>
        <v>741.88</v>
      </c>
      <c r="E7" s="97">
        <v>478.5</v>
      </c>
      <c r="F7" s="97"/>
      <c r="G7" s="98"/>
      <c r="H7" s="94">
        <f>SUM(B7:G7)</f>
        <v>1847.25</v>
      </c>
    </row>
    <row r="8" spans="1:9" s="16" customFormat="1" ht="15" thickBot="1" x14ac:dyDescent="0.4">
      <c r="A8" s="83"/>
      <c r="B8" s="83"/>
      <c r="C8" s="56"/>
      <c r="D8" s="56"/>
      <c r="E8" s="56"/>
      <c r="F8" s="56"/>
      <c r="G8" s="56"/>
      <c r="H8" s="56"/>
    </row>
    <row r="9" spans="1:9" ht="15" thickBot="1" x14ac:dyDescent="0.4">
      <c r="A9" s="90" t="s">
        <v>43</v>
      </c>
      <c r="B9" s="64">
        <v>2020</v>
      </c>
      <c r="C9" s="64">
        <v>2019</v>
      </c>
      <c r="D9" s="64">
        <v>2018</v>
      </c>
      <c r="E9" s="64">
        <v>2017</v>
      </c>
      <c r="F9" s="64">
        <v>2016</v>
      </c>
      <c r="G9" s="64">
        <v>2015</v>
      </c>
      <c r="H9" s="128" t="s">
        <v>45</v>
      </c>
    </row>
    <row r="10" spans="1:9" ht="43.5" x14ac:dyDescent="0.35">
      <c r="A10" s="89" t="s">
        <v>32</v>
      </c>
      <c r="B10" s="100">
        <v>508.63</v>
      </c>
      <c r="C10" s="100" t="s">
        <v>50</v>
      </c>
      <c r="D10" s="100" t="s">
        <v>48</v>
      </c>
      <c r="E10" s="100" t="s">
        <v>46</v>
      </c>
      <c r="F10" s="100"/>
      <c r="G10" s="100"/>
      <c r="H10" s="129"/>
    </row>
    <row r="11" spans="1:9" ht="43.5" x14ac:dyDescent="0.35">
      <c r="A11" s="88" t="s">
        <v>44</v>
      </c>
      <c r="B11" s="101"/>
      <c r="C11" s="101" t="s">
        <v>49</v>
      </c>
      <c r="D11" s="101"/>
      <c r="E11" s="101" t="s">
        <v>47</v>
      </c>
      <c r="F11" s="101"/>
      <c r="G11" s="101"/>
      <c r="H11" s="99"/>
    </row>
    <row r="12" spans="1:9" ht="15" thickBot="1" x14ac:dyDescent="0.4">
      <c r="A12" s="103" t="s">
        <v>36</v>
      </c>
      <c r="B12" s="104">
        <v>508.63</v>
      </c>
      <c r="C12" s="104">
        <f>68.72+200.4+229.05</f>
        <v>498.17</v>
      </c>
      <c r="D12" s="104">
        <f>261.74+222.74</f>
        <v>484.48</v>
      </c>
      <c r="E12" s="104">
        <f>258.5+220</f>
        <v>478.5</v>
      </c>
      <c r="F12" s="104"/>
      <c r="G12" s="104"/>
      <c r="H12" s="105">
        <f>SUM(B12:G12)</f>
        <v>1969.78</v>
      </c>
      <c r="I12" s="45" t="s">
        <v>51</v>
      </c>
    </row>
    <row r="13" spans="1:9" x14ac:dyDescent="0.35">
      <c r="I13" s="68">
        <f>H12-H7</f>
        <v>122.52999999999997</v>
      </c>
    </row>
  </sheetData>
  <mergeCells count="3">
    <mergeCell ref="A1:G1"/>
    <mergeCell ref="H1:H2"/>
    <mergeCell ref="H9:H10"/>
  </mergeCells>
  <pageMargins left="0.7" right="0.7" top="0.75" bottom="0.75" header="0.3" footer="0.3"/>
  <pageSetup paperSize="9" scale="76" orientation="portrait" r:id="rId1"/>
  <headerFooter>
    <oddFooter>&amp;R&amp;1#&amp;"Arial"&amp;10&amp;K000000Confidential 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SADEMAT CHAUFFAGE (ASL)</vt:lpstr>
      <vt:lpstr>SADEMAT pour ASL</vt:lpstr>
      <vt:lpstr>SADEMAT pour COPRO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LAMADON-VOISSIERE Sarah</dc:creator>
  <cp:lastModifiedBy>LAMADON-VOISSIERE Sarah</cp:lastModifiedBy>
  <dcterms:created xsi:type="dcterms:W3CDTF">2021-04-11T18:54:19Z</dcterms:created>
  <dcterms:modified xsi:type="dcterms:W3CDTF">2021-04-14T06:48:38Z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2021-04-11T19:22:09Z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c591f276-c06b-4670-8118-58a71f2fe3c3</vt:lpwstr>
  </property>
  <property fmtid="{D5CDD505-2E9C-101B-9397-08002B2CF9AE}" pid="8" name="MSIP_Label_fd1c0902-ed92-4fed-896d-2e7725de02d4_ContentBits">
    <vt:lpwstr>2</vt:lpwstr>
  </property>
</Properties>
</file>